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. Financial Management\Accounting - ACTIVE - 12\Rates\Special Rates Variation 2025-26\"/>
    </mc:Choice>
  </mc:AlternateContent>
  <xr:revisionPtr revIDLastSave="0" documentId="13_ncr:1_{8527CBB6-CB6A-4227-A738-2CF9EEF40E30}" xr6:coauthVersionLast="47" xr6:coauthVersionMax="47" xr10:uidLastSave="{00000000-0000-0000-0000-000000000000}"/>
  <bookViews>
    <workbookView xWindow="-108" yWindow="-108" windowWidth="23256" windowHeight="12456" activeTab="1" xr2:uid="{26A50D84-800A-417E-AA19-273B13123C8E}"/>
  </bookViews>
  <sheets>
    <sheet name="FinStmts_O (Planned)" sheetId="1" r:id="rId1"/>
    <sheet name="FinStmts_O (Baseline)" sheetId="2" r:id="rId2"/>
  </sheets>
  <externalReferences>
    <externalReference r:id="rId3"/>
    <externalReference r:id="rId4"/>
  </externalReferences>
  <definedNames>
    <definedName name="ActStartDate" localSheetId="1">[2]Gen_WC!$K$23</definedName>
    <definedName name="ActStartDate">[1]Gen_WC!$K$23</definedName>
    <definedName name="BCCF" localSheetId="1">[2]Tables_A!$K$38:$K$39</definedName>
    <definedName name="BCCF">[1]Tables_A!$K$38:$K$39</definedName>
    <definedName name="Biz" localSheetId="1">[2]Tables_A!$K$29:$K$33</definedName>
    <definedName name="Biz">[1]Tables_A!$K$29:$K$33</definedName>
    <definedName name="BS" localSheetId="1">[2]Tables_A!$I$38:$I$39</definedName>
    <definedName name="BS">[1]Tables_A!$I$38:$I$39</definedName>
    <definedName name="BSC" localSheetId="1">[2]Gen_WC!$K$58</definedName>
    <definedName name="BSC">[1]Gen_WC!$K$58</definedName>
    <definedName name="Capex_Method" localSheetId="1">[2]Gen_WC!$D$71:$D$73</definedName>
    <definedName name="Capex_Method">[1]Gen_WC!$D$71:$D$73</definedName>
    <definedName name="CapexCats" localSheetId="1">[2]Gen_WC!$D$91:$D$115</definedName>
    <definedName name="CapexCats">[1]Gen_WC!$D$91:$D$115</definedName>
    <definedName name="CF" localSheetId="1">[2]Tables_A!$I$33:$I$34</definedName>
    <definedName name="CF">[1]Tables_A!$I$33:$I$34</definedName>
    <definedName name="CFC" localSheetId="1">[2]Gen_WC!$K$57</definedName>
    <definedName name="CFC">[1]Gen_WC!$K$57</definedName>
    <definedName name="DiY" localSheetId="1">[2]Tables_A!$F$57</definedName>
    <definedName name="DiY">[1]Tables_A!$F$57</definedName>
    <definedName name="dpnmeth" localSheetId="1">[2]Tables_A!$K$11:$K$12</definedName>
    <definedName name="dpnmeth">[1]Tables_A!$K$11:$K$12</definedName>
    <definedName name="FnlYrEnd" localSheetId="1">[2]Gen_WC!$K$25</definedName>
    <definedName name="FnlYrEnd">[1]Gen_WC!$K$25</definedName>
    <definedName name="General_Fund" localSheetId="1">'FinStmts_O (Baseline)'!$B$312</definedName>
    <definedName name="General_Fund" localSheetId="0">'FinStmts_O (Planned)'!$B$312</definedName>
    <definedName name="GST" localSheetId="1">[2]Forecast_Gen!$G$501</definedName>
    <definedName name="GST">[1]Forecast_Gen!$G$501</definedName>
    <definedName name="HBGF" localSheetId="1">'[2]Hist&amp;Budget_WC'!$AI$43:$AL$61,'[2]Hist&amp;Budget_WC'!$AI$66:$AL$67,'[2]Hist&amp;Budget_WC'!$AI$74:$AL$97,'[2]Hist&amp;Budget_WC'!$AI$104:$AL$117,'[2]Hist&amp;Budget_WC'!$AI$130:$AL$138,'[2]Hist&amp;Budget_WC'!$AI$143:$AL$153,'[2]Hist&amp;Budget_WC'!$AI$159:$AL$165,'[2]Hist&amp;Budget_WC'!$AI$171:$AL$176,'[2]Hist&amp;Budget_WC'!$AI$184:$AL$185,'[2]Hist&amp;Budget_WC'!$AI$216:$AL$216,'[2]Hist&amp;Budget_WC'!$AI$232:$AL$245,'[2]Hist&amp;Budget_WC'!$AI$250:$AL$255,'[2]Hist&amp;Budget_WC'!$AI$260:$AL$266,'[2]Hist&amp;Budget_WC'!$AI$275:$AL$276</definedName>
    <definedName name="HBGF">'[1]Hist&amp;Budget_WC'!$AI$43:$AL$61,'[1]Hist&amp;Budget_WC'!$AI$66:$AL$67,'[1]Hist&amp;Budget_WC'!$AI$74:$AL$97,'[1]Hist&amp;Budget_WC'!$AI$104:$AL$117,'[1]Hist&amp;Budget_WC'!$AI$130:$AL$138,'[1]Hist&amp;Budget_WC'!$AI$143:$AL$153,'[1]Hist&amp;Budget_WC'!$AI$159:$AL$165,'[1]Hist&amp;Budget_WC'!$AI$171:$AL$176,'[1]Hist&amp;Budget_WC'!$AI$184:$AL$185,'[1]Hist&amp;Budget_WC'!$AI$216:$AL$216,'[1]Hist&amp;Budget_WC'!$AI$232:$AL$245,'[1]Hist&amp;Budget_WC'!$AI$250:$AL$255,'[1]Hist&amp;Budget_WC'!$AI$260:$AL$266,'[1]Hist&amp;Budget_WC'!$AI$275:$AL$276</definedName>
    <definedName name="HBOB" localSheetId="1">'[2]Hist&amp;Budget_WC'!$DK$43:$DN$61,'[2]Hist&amp;Budget_WC'!$DK$66:$DN$67,'[2]Hist&amp;Budget_WC'!$DK$74:$DN$96,'[2]Hist&amp;Budget_WC'!$DK$104:$DN$117,'[2]Hist&amp;Budget_WC'!$DK$130:$DN$138,'[2]Hist&amp;Budget_WC'!$DK$143:$DN$152,'[2]Hist&amp;Budget_WC'!$DK$159:$DN$164,'[2]Hist&amp;Budget_WC'!$DK$171:$DN$175,'[2]Hist&amp;Budget_WC'!$DK$184:$DN$185,'[2]Hist&amp;Budget_WC'!$DK$216:$DN$216,'[2]Hist&amp;Budget_WC'!$DK$232:$DN$244,'[2]Hist&amp;Budget_WC'!$DK$250:$DN$255,'[2]Hist&amp;Budget_WC'!$DK$260:$DN$266,'[2]Hist&amp;Budget_WC'!$DK$275:$DN$276</definedName>
    <definedName name="HBOB">'[1]Hist&amp;Budget_WC'!$DK$43:$DN$61,'[1]Hist&amp;Budget_WC'!$DK$66:$DN$67,'[1]Hist&amp;Budget_WC'!$DK$74:$DN$96,'[1]Hist&amp;Budget_WC'!$DK$104:$DN$117,'[1]Hist&amp;Budget_WC'!$DK$130:$DN$138,'[1]Hist&amp;Budget_WC'!$DK$143:$DN$152,'[1]Hist&amp;Budget_WC'!$DK$159:$DN$164,'[1]Hist&amp;Budget_WC'!$DK$171:$DN$175,'[1]Hist&amp;Budget_WC'!$DK$184:$DN$185,'[1]Hist&amp;Budget_WC'!$DK$216:$DN$216,'[1]Hist&amp;Budget_WC'!$DK$232:$DN$244,'[1]Hist&amp;Budget_WC'!$DK$250:$DN$255,'[1]Hist&amp;Budget_WC'!$DK$260:$DN$266,'[1]Hist&amp;Budget_WC'!$DK$275:$DN$276</definedName>
    <definedName name="HBSew" localSheetId="1">'[2]Hist&amp;Budget_WC'!$BW$43:$BZ$61,'[2]Hist&amp;Budget_WC'!$BW$66:$BZ$67,'[2]Hist&amp;Budget_WC'!$BW$74:$BZ$96,'[2]Hist&amp;Budget_WC'!$BW$104:$BZ$117,'[2]Hist&amp;Budget_WC'!$BW$130:$BZ$138,'[2]Hist&amp;Budget_WC'!$BW$143:$BZ$152,'[2]Hist&amp;Budget_WC'!$BW$159:$BZ$164,'[2]Hist&amp;Budget_WC'!$BW$171:$BZ$175,'[2]Hist&amp;Budget_WC'!$BW$184:$BZ$185,'[2]Hist&amp;Budget_WC'!$BW$216:$BZ$216,'[2]Hist&amp;Budget_WC'!$BW$232:$BZ$244,'[2]Hist&amp;Budget_WC'!$BW$250:$BZ$255,'[2]Hist&amp;Budget_WC'!$BW$260:$BZ$266,'[2]Hist&amp;Budget_WC'!$BW$275:$BZ$276</definedName>
    <definedName name="HBSew">'[1]Hist&amp;Budget_WC'!$BW$43:$BZ$61,'[1]Hist&amp;Budget_WC'!$BW$66:$BZ$67,'[1]Hist&amp;Budget_WC'!$BW$74:$BZ$96,'[1]Hist&amp;Budget_WC'!$BW$104:$BZ$117,'[1]Hist&amp;Budget_WC'!$BW$130:$BZ$138,'[1]Hist&amp;Budget_WC'!$BW$143:$BZ$152,'[1]Hist&amp;Budget_WC'!$BW$159:$BZ$164,'[1]Hist&amp;Budget_WC'!$BW$171:$BZ$175,'[1]Hist&amp;Budget_WC'!$BW$184:$BZ$185,'[1]Hist&amp;Budget_WC'!$BW$216:$BZ$216,'[1]Hist&amp;Budget_WC'!$BW$232:$BZ$244,'[1]Hist&amp;Budget_WC'!$BW$250:$BZ$255,'[1]Hist&amp;Budget_WC'!$BW$260:$BZ$266,'[1]Hist&amp;Budget_WC'!$BW$275:$BZ$276</definedName>
    <definedName name="HBWaste" localSheetId="1">'[2]Hist&amp;Budget_WC'!$CQ$43:$CT$61,'[2]Hist&amp;Budget_WC'!$CQ$66:$CT$67,'[2]Hist&amp;Budget_WC'!$CQ$74:$CT$97,'[2]Hist&amp;Budget_WC'!$CQ$104:$CT$117,'[2]Hist&amp;Budget_WC'!$CQ$130:$CT$138,'[2]Hist&amp;Budget_WC'!$CQ$143:$CT$153,'[2]Hist&amp;Budget_WC'!$CQ$159:$CT$165,'[2]Hist&amp;Budget_WC'!$CQ$171:$CT$176,'[2]Hist&amp;Budget_WC'!$CQ$184:$CT$185,'[2]Hist&amp;Budget_WC'!$CQ$216:$CT$216,'[2]Hist&amp;Budget_WC'!$CQ$232:$CT$245,'[2]Hist&amp;Budget_WC'!$CQ$250:$CT$255,'[2]Hist&amp;Budget_WC'!$CQ$260:$CT$266,'[2]Hist&amp;Budget_WC'!$CQ$275:$CT$276</definedName>
    <definedName name="HBWaste">'[1]Hist&amp;Budget_WC'!$CQ$43:$CT$61,'[1]Hist&amp;Budget_WC'!$CQ$66:$CT$67,'[1]Hist&amp;Budget_WC'!$CQ$74:$CT$97,'[1]Hist&amp;Budget_WC'!$CQ$104:$CT$117,'[1]Hist&amp;Budget_WC'!$CQ$130:$CT$138,'[1]Hist&amp;Budget_WC'!$CQ$143:$CT$153,'[1]Hist&amp;Budget_WC'!$CQ$159:$CT$165,'[1]Hist&amp;Budget_WC'!$CQ$171:$CT$176,'[1]Hist&amp;Budget_WC'!$CQ$184:$CT$185,'[1]Hist&amp;Budget_WC'!$CQ$216:$CT$216,'[1]Hist&amp;Budget_WC'!$CQ$232:$CT$245,'[1]Hist&amp;Budget_WC'!$CQ$250:$CT$255,'[1]Hist&amp;Budget_WC'!$CQ$260:$CT$266,'[1]Hist&amp;Budget_WC'!$CQ$275:$CT$276</definedName>
    <definedName name="HBWat" localSheetId="1">'[2]Hist&amp;Budget_WC'!$BC$43:$BF$61,'[2]Hist&amp;Budget_WC'!$BC$66:$BF$67,'[2]Hist&amp;Budget_WC'!$BC$74:$BF$96,'[2]Hist&amp;Budget_WC'!$BC$104:$BF$117,'[2]Hist&amp;Budget_WC'!$BC$130:$BF$138,'[2]Hist&amp;Budget_WC'!$BC$143:$BF$152,'[2]Hist&amp;Budget_WC'!$BC$159:$BF$164,'[2]Hist&amp;Budget_WC'!$BC$171:$BF$175,'[2]Hist&amp;Budget_WC'!$BC$184:$BF$185,'[2]Hist&amp;Budget_WC'!$BC$216:$BF$216,'[2]Hist&amp;Budget_WC'!$BC$232:$BF$244,'[2]Hist&amp;Budget_WC'!$BC$250:$BF$255,'[2]Hist&amp;Budget_WC'!$BC$260:$BF$266,'[2]Hist&amp;Budget_WC'!$BC$275:$BF$276</definedName>
    <definedName name="HBWat">'[1]Hist&amp;Budget_WC'!$BC$43:$BF$61,'[1]Hist&amp;Budget_WC'!$BC$66:$BF$67,'[1]Hist&amp;Budget_WC'!$BC$74:$BF$96,'[1]Hist&amp;Budget_WC'!$BC$104:$BF$117,'[1]Hist&amp;Budget_WC'!$BC$130:$BF$138,'[1]Hist&amp;Budget_WC'!$BC$143:$BF$152,'[1]Hist&amp;Budget_WC'!$BC$159:$BF$164,'[1]Hist&amp;Budget_WC'!$BC$171:$BF$175,'[1]Hist&amp;Budget_WC'!$BC$184:$BF$185,'[1]Hist&amp;Budget_WC'!$BC$216:$BF$216,'[1]Hist&amp;Budget_WC'!$BC$232:$BF$244,'[1]Hist&amp;Budget_WC'!$BC$250:$BF$255,'[1]Hist&amp;Budget_WC'!$BC$260:$BF$266,'[1]Hist&amp;Budget_WC'!$BC$275:$BF$276</definedName>
    <definedName name="HBWC" localSheetId="1">'[2]Hist&amp;Budget_WC'!$O$43:$R$55,'[2]Hist&amp;Budget_WC'!$O$66:$R$67,'[2]Hist&amp;Budget_WC'!$O$74:$R$90,'[2]Hist&amp;Budget_WC'!$O$104:$R$117,'[2]Hist&amp;Budget_WC'!$O$130:$R$138,'[2]Hist&amp;Budget_WC'!$O$143:$R$153,'[2]Hist&amp;Budget_WC'!$O$159:$R$165,'[2]Hist&amp;Budget_WC'!$O$171:$R$176,'[2]Hist&amp;Budget_WC'!$O$184:$R$216,'[2]Hist&amp;Budget_WC'!$O$232:$R$245,'[2]Hist&amp;Budget_WC'!$O$250:$R$255,'[2]Hist&amp;Budget_WC'!$O$260:$R$266,'[2]Hist&amp;Budget_WC'!$O$275:$R$276,'[2]Hist&amp;Budget_WC'!$O$286:$R$305,'[2]Hist&amp;Budget_WC'!$O$374:$R$398,'[2]Hist&amp;Budget_WC'!$O$404:$R$407</definedName>
    <definedName name="HBWC">'[1]Hist&amp;Budget_WC'!$O$43:$R$55,'[1]Hist&amp;Budget_WC'!$O$66:$R$67,'[1]Hist&amp;Budget_WC'!$O$74:$R$90,'[1]Hist&amp;Budget_WC'!$O$104:$R$117,'[1]Hist&amp;Budget_WC'!$O$130:$R$138,'[1]Hist&amp;Budget_WC'!$O$143:$R$153,'[1]Hist&amp;Budget_WC'!$O$159:$R$165,'[1]Hist&amp;Budget_WC'!$O$171:$R$176,'[1]Hist&amp;Budget_WC'!$O$184:$R$216,'[1]Hist&amp;Budget_WC'!$O$232:$R$245,'[1]Hist&amp;Budget_WC'!$O$250:$R$255,'[1]Hist&amp;Budget_WC'!$O$260:$R$266,'[1]Hist&amp;Budget_WC'!$O$275:$R$276,'[1]Hist&amp;Budget_WC'!$O$286:$R$305,'[1]Hist&amp;Budget_WC'!$O$374:$R$398,'[1]Hist&amp;Budget_WC'!$O$404:$R$407</definedName>
    <definedName name="IndexationBaseDate" localSheetId="1">[2]IndexDebtLeaseEq_WC!$E$622</definedName>
    <definedName name="IndexationBaseDate">[1]IndexDebtLeaseEq_WC!$E$622</definedName>
    <definedName name="IndexationCats" localSheetId="1">[2]IndexDebtLeaseEq_WC!$D$624:$D$643</definedName>
    <definedName name="IndexationCats">[1]IndexDebtLeaseEq_WC!$D$624:$D$643</definedName>
    <definedName name="IndexationRates" localSheetId="1">[2]Gen_WC!#REF!</definedName>
    <definedName name="IndexationRates">[1]Gen_WC!#REF!</definedName>
    <definedName name="IndexationTable" localSheetId="1">[2]IndexDebtLeaseEq_WC!$L$647:$AI$666</definedName>
    <definedName name="IndexationTable">[1]IndexDebtLeaseEq_WC!$L$647:$AI$666</definedName>
    <definedName name="Lease_Incr" localSheetId="1">[2]Tables_A!$K$44:$K$45</definedName>
    <definedName name="Lease_Incr">[1]Tables_A!$K$44:$K$45</definedName>
    <definedName name="LoanT" localSheetId="1">[2]Tables_A!$D$42:$D$43</definedName>
    <definedName name="LoanT">[1]Tables_A!$D$42:$D$43</definedName>
    <definedName name="MdlClient" localSheetId="1">[2]Gen_WC!$K$12</definedName>
    <definedName name="MdlClient">[1]Gen_WC!$K$12</definedName>
    <definedName name="MdlLife" localSheetId="1">[2]Gen_WC!$K$19</definedName>
    <definedName name="MdlLife">[1]Gen_WC!$K$19</definedName>
    <definedName name="MdlPrds" localSheetId="1">[2]Gen_WC!$K$27</definedName>
    <definedName name="MdlPrds">[1]Gen_WC!$K$27</definedName>
    <definedName name="MdlTtl" localSheetId="1">[2]Gen_WC!$K$10</definedName>
    <definedName name="MdlTtl">[1]Gen_WC!$K$10</definedName>
    <definedName name="MiY" localSheetId="1">[2]Tables_A!$F$59</definedName>
    <definedName name="MiY">[1]Tables_A!$F$59</definedName>
    <definedName name="MLF" localSheetId="1">[2]Tables_A!$F$42:$F$43</definedName>
    <definedName name="MLF">[1]Tables_A!$F$42:$F$43</definedName>
    <definedName name="Mnths" localSheetId="1">[2]Tables_A!$C$11:$C$22</definedName>
    <definedName name="Mnths">[1]Tables_A!$C$11:$C$22</definedName>
    <definedName name="MthNoY" localSheetId="1">[2]Tables_A!$F$32:$F$35</definedName>
    <definedName name="MthNoY">[1]Tables_A!$F$32:$F$35</definedName>
    <definedName name="One" localSheetId="1">[2]Tables_A!$F$50</definedName>
    <definedName name="One">[1]Tables_A!$F$50</definedName>
    <definedName name="Other_Business" localSheetId="1">'FinStmts_O (Baseline)'!$B$866</definedName>
    <definedName name="Other_Business" localSheetId="0">'FinStmts_O (Planned)'!$B$866</definedName>
    <definedName name="OutputPrds" localSheetId="1">[2]Gen_WC!$K$28</definedName>
    <definedName name="OutputPrds">[1]Gen_WC!$K$28</definedName>
    <definedName name="PLC" localSheetId="1">[2]Gen_WC!$K$56</definedName>
    <definedName name="PLC">[1]Gen_WC!$K$56</definedName>
    <definedName name="PLL" localSheetId="1">[2]Tables_A!$I$26:$I$29</definedName>
    <definedName name="PLL">[1]Tables_A!$I$26:$I$29</definedName>
    <definedName name="PrdLbl" localSheetId="1">[2]Tables_A!$F$25:$F$28</definedName>
    <definedName name="PrdLbl">[1]Tables_A!$F$25:$F$28</definedName>
    <definedName name="Prds" localSheetId="1">[2]Tables_A!$F$11:$F$14</definedName>
    <definedName name="Prds">[1]Tables_A!$F$11:$F$14</definedName>
    <definedName name="_xlnm.Print_Area" localSheetId="1">'FinStmts_O (Baseline)'!$D$415:$X$446</definedName>
    <definedName name="_xlnm.Print_Area" localSheetId="0">'FinStmts_O (Planned)'!$D$415:$X$446</definedName>
    <definedName name="QtrPrdEnd" localSheetId="1">[2]Tables_A!$I$19:$I$22</definedName>
    <definedName name="QtrPrdEnd">[1]Tables_A!$I$19:$I$22</definedName>
    <definedName name="RateScenSelect" localSheetId="1">[2]Rate_Gen!$E$53</definedName>
    <definedName name="RateScenSelect">[1]Rate_Gen!$E$53</definedName>
    <definedName name="ReserveList" localSheetId="1">[2]Charts_WC!$D$282:$D$313</definedName>
    <definedName name="ReserveList">[1]Charts_WC!$D$282:$D$313</definedName>
    <definedName name="RSL" localSheetId="1">[2]Tables_A!$K$23:$K$24</definedName>
    <definedName name="RSL">[1]Tables_A!$K$23:$K$24</definedName>
    <definedName name="Sbsxn" localSheetId="1">[2]Tables_A!$F$54</definedName>
    <definedName name="Sbsxn">[1]Tables_A!$F$54</definedName>
    <definedName name="Scenario" localSheetId="1">[2]Gen_WC!$N$75</definedName>
    <definedName name="Scenario">[1]Gen_WC!$N$75</definedName>
    <definedName name="ScenList" localSheetId="1">[2]Tables_A!$D$38:$D$40</definedName>
    <definedName name="ScenList">[1]Tables_A!$D$38:$D$40</definedName>
    <definedName name="SemiPrdEnd" localSheetId="1">[2]Tables_A!$I$15:$I$16</definedName>
    <definedName name="SemiPrdEnd">[1]Tables_A!$I$15:$I$16</definedName>
    <definedName name="Sewerage" localSheetId="1">'FinStmts_O (Baseline)'!$B$590</definedName>
    <definedName name="Sewerage" localSheetId="0">'FinStmts_O (Planned)'!$B$590</definedName>
    <definedName name="Show_Hide" localSheetId="1">'FinStmts_O (Baseline)'!$AM$29</definedName>
    <definedName name="Show_Hide" localSheetId="0">'FinStmts_O (Planned)'!$AM$29</definedName>
    <definedName name="Sht" localSheetId="1">[2]Tables_A!$F$52</definedName>
    <definedName name="Sht">[1]Tables_A!$F$52</definedName>
    <definedName name="Start" localSheetId="1">[2]Gen_WC!$K$17</definedName>
    <definedName name="Start">[1]Gen_WC!$K$17</definedName>
    <definedName name="Sxn" localSheetId="1">[2]Tables_A!$F$53</definedName>
    <definedName name="Sxn">[1]Tables_A!$F$53</definedName>
    <definedName name="TaxYrEnd" localSheetId="1">[2]Gen_WC!$K$26</definedName>
    <definedName name="TaxYrEnd">[1]Gen_WC!$K$26</definedName>
    <definedName name="Tol" localSheetId="1">[2]Gen_WC!#REF!</definedName>
    <definedName name="Tol">[1]Gen_WC!#REF!</definedName>
    <definedName name="UnitsLabel" localSheetId="1">[2]Gen_WC!$K$45</definedName>
    <definedName name="UnitsLabel">[1]Gen_WC!$K$45</definedName>
    <definedName name="Waste" localSheetId="1">'FinStmts_O (Baseline)'!$B$728</definedName>
    <definedName name="Waste" localSheetId="0">'FinStmts_O (Planned)'!$B$728</definedName>
    <definedName name="Water" localSheetId="1">'FinStmts_O (Baseline)'!$B$452</definedName>
    <definedName name="Water" localSheetId="0">'FinStmts_O (Planned)'!$B$452</definedName>
    <definedName name="Whole_Council" localSheetId="1">'FinStmts_O (Baseline)'!$B$54</definedName>
    <definedName name="Whole_Council" localSheetId="0">'FinStmts_O (Planned)'!$B$54</definedName>
    <definedName name="Year" localSheetId="1">[2]Gen_WC!$K$21</definedName>
    <definedName name="Year">[1]Gen_WC!$K$21</definedName>
    <definedName name="YesNo" localSheetId="1">[2]Tables_A!$I$11:$I$12</definedName>
    <definedName name="YesNo">[1]Tables_A!$I$11:$I$12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3" i="2" l="1"/>
  <c r="D1012" i="2"/>
  <c r="D1011" i="2"/>
  <c r="D1010" i="2"/>
  <c r="D1009" i="2"/>
  <c r="D1008" i="2"/>
  <c r="W996" i="2"/>
  <c r="V996" i="2"/>
  <c r="N993" i="2"/>
  <c r="K993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AH986" i="2"/>
  <c r="AG986" i="2"/>
  <c r="AF986" i="2"/>
  <c r="AE986" i="2"/>
  <c r="AD986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AH985" i="2"/>
  <c r="AG985" i="2"/>
  <c r="AF985" i="2"/>
  <c r="AE985" i="2"/>
  <c r="AD985" i="2"/>
  <c r="AC985" i="2"/>
  <c r="AB985" i="2"/>
  <c r="AA985" i="2"/>
  <c r="Z985" i="2"/>
  <c r="Y985" i="2"/>
  <c r="X985" i="2"/>
  <c r="W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AG982" i="2"/>
  <c r="AB982" i="2"/>
  <c r="L982" i="2"/>
  <c r="AH981" i="2"/>
  <c r="AG981" i="2"/>
  <c r="AF981" i="2"/>
  <c r="AE981" i="2"/>
  <c r="AD981" i="2"/>
  <c r="AC981" i="2"/>
  <c r="AB981" i="2"/>
  <c r="AA981" i="2"/>
  <c r="Z981" i="2"/>
  <c r="Y981" i="2"/>
  <c r="X981" i="2"/>
  <c r="W981" i="2"/>
  <c r="V981" i="2"/>
  <c r="U981" i="2"/>
  <c r="T981" i="2"/>
  <c r="S981" i="2"/>
  <c r="R981" i="2"/>
  <c r="Q981" i="2"/>
  <c r="P981" i="2"/>
  <c r="O981" i="2"/>
  <c r="N981" i="2"/>
  <c r="M981" i="2"/>
  <c r="L981" i="2"/>
  <c r="K981" i="2"/>
  <c r="AM981" i="2" s="1" a="1"/>
  <c r="AM981" i="2" s="1"/>
  <c r="AN981" i="2" s="1"/>
  <c r="AH980" i="2"/>
  <c r="AH982" i="2" s="1"/>
  <c r="AG980" i="2"/>
  <c r="AF980" i="2"/>
  <c r="AE980" i="2"/>
  <c r="AD980" i="2"/>
  <c r="AC980" i="2"/>
  <c r="AB980" i="2"/>
  <c r="N980" i="2"/>
  <c r="M980" i="2"/>
  <c r="L980" i="2"/>
  <c r="K980" i="2"/>
  <c r="AH979" i="2"/>
  <c r="AG979" i="2"/>
  <c r="AF979" i="2"/>
  <c r="AE979" i="2"/>
  <c r="AE982" i="2" s="1"/>
  <c r="AD979" i="2"/>
  <c r="AD982" i="2" s="1"/>
  <c r="AC979" i="2"/>
  <c r="AC982" i="2" s="1"/>
  <c r="AB979" i="2"/>
  <c r="AA979" i="2"/>
  <c r="Z979" i="2"/>
  <c r="Y979" i="2"/>
  <c r="X979" i="2"/>
  <c r="W979" i="2"/>
  <c r="V979" i="2"/>
  <c r="U979" i="2"/>
  <c r="T979" i="2"/>
  <c r="S979" i="2"/>
  <c r="R979" i="2"/>
  <c r="Q979" i="2"/>
  <c r="P979" i="2"/>
  <c r="O979" i="2"/>
  <c r="N979" i="2"/>
  <c r="N982" i="2" s="1"/>
  <c r="M979" i="2"/>
  <c r="M982" i="2" s="1"/>
  <c r="L979" i="2"/>
  <c r="K979" i="2"/>
  <c r="N974" i="2"/>
  <c r="M974" i="2"/>
  <c r="L974" i="2"/>
  <c r="K974" i="2"/>
  <c r="AH971" i="2"/>
  <c r="AG971" i="2"/>
  <c r="AF971" i="2"/>
  <c r="AE971" i="2"/>
  <c r="AD971" i="2"/>
  <c r="AC971" i="2"/>
  <c r="AB971" i="2"/>
  <c r="AA971" i="2"/>
  <c r="Z971" i="2"/>
  <c r="Y971" i="2"/>
  <c r="X971" i="2"/>
  <c r="W971" i="2"/>
  <c r="V971" i="2"/>
  <c r="U971" i="2"/>
  <c r="T971" i="2"/>
  <c r="S971" i="2"/>
  <c r="R971" i="2"/>
  <c r="Q971" i="2"/>
  <c r="P971" i="2"/>
  <c r="O971" i="2"/>
  <c r="N971" i="2"/>
  <c r="M971" i="2"/>
  <c r="L971" i="2"/>
  <c r="C965" i="2"/>
  <c r="N958" i="2"/>
  <c r="AH957" i="2"/>
  <c r="AG957" i="2"/>
  <c r="AF957" i="2"/>
  <c r="AE957" i="2"/>
  <c r="AD957" i="2"/>
  <c r="AC957" i="2"/>
  <c r="AB957" i="2"/>
  <c r="AA957" i="2"/>
  <c r="Z957" i="2"/>
  <c r="Y957" i="2"/>
  <c r="X957" i="2"/>
  <c r="W957" i="2"/>
  <c r="V957" i="2"/>
  <c r="U957" i="2"/>
  <c r="T957" i="2"/>
  <c r="S957" i="2"/>
  <c r="R957" i="2"/>
  <c r="Q957" i="2"/>
  <c r="P957" i="2"/>
  <c r="O957" i="2"/>
  <c r="N957" i="2"/>
  <c r="M957" i="2"/>
  <c r="L957" i="2"/>
  <c r="K957" i="2"/>
  <c r="AM957" i="2" s="1" a="1"/>
  <c r="AM957" i="2" s="1"/>
  <c r="AN957" i="2" s="1"/>
  <c r="AH956" i="2"/>
  <c r="AG956" i="2"/>
  <c r="AF956" i="2"/>
  <c r="AE956" i="2"/>
  <c r="AD956" i="2"/>
  <c r="AC956" i="2"/>
  <c r="AB956" i="2"/>
  <c r="AA956" i="2"/>
  <c r="Z956" i="2"/>
  <c r="Y956" i="2"/>
  <c r="X956" i="2"/>
  <c r="W956" i="2"/>
  <c r="V956" i="2"/>
  <c r="U956" i="2"/>
  <c r="T956" i="2"/>
  <c r="S956" i="2"/>
  <c r="R956" i="2"/>
  <c r="Q956" i="2"/>
  <c r="P956" i="2"/>
  <c r="O956" i="2"/>
  <c r="N956" i="2"/>
  <c r="M956" i="2"/>
  <c r="L956" i="2"/>
  <c r="K956" i="2"/>
  <c r="O955" i="2"/>
  <c r="N955" i="2"/>
  <c r="M955" i="2"/>
  <c r="L955" i="2"/>
  <c r="K955" i="2"/>
  <c r="N954" i="2"/>
  <c r="M954" i="2"/>
  <c r="M958" i="2" s="1"/>
  <c r="L954" i="2"/>
  <c r="K954" i="2"/>
  <c r="AC948" i="2"/>
  <c r="AB948" i="2"/>
  <c r="L948" i="2"/>
  <c r="AH947" i="2"/>
  <c r="AH948" i="2" s="1"/>
  <c r="AG947" i="2"/>
  <c r="AF947" i="2"/>
  <c r="AE947" i="2"/>
  <c r="AD947" i="2"/>
  <c r="AC947" i="2"/>
  <c r="AB947" i="2"/>
  <c r="AA947" i="2"/>
  <c r="Z947" i="2"/>
  <c r="Y947" i="2"/>
  <c r="X947" i="2"/>
  <c r="W947" i="2"/>
  <c r="V947" i="2"/>
  <c r="U947" i="2"/>
  <c r="T947" i="2"/>
  <c r="T948" i="2" s="1"/>
  <c r="S947" i="2"/>
  <c r="R947" i="2"/>
  <c r="Q947" i="2"/>
  <c r="P947" i="2"/>
  <c r="O947" i="2"/>
  <c r="N947" i="2"/>
  <c r="M947" i="2"/>
  <c r="L947" i="2"/>
  <c r="K947" i="2"/>
  <c r="AH946" i="2"/>
  <c r="AG946" i="2"/>
  <c r="AF946" i="2"/>
  <c r="AE946" i="2"/>
  <c r="AD946" i="2"/>
  <c r="AC946" i="2"/>
  <c r="AB946" i="2"/>
  <c r="AA946" i="2"/>
  <c r="Z946" i="2"/>
  <c r="Y946" i="2"/>
  <c r="X946" i="2"/>
  <c r="W946" i="2"/>
  <c r="V946" i="2"/>
  <c r="U946" i="2"/>
  <c r="T946" i="2"/>
  <c r="S946" i="2"/>
  <c r="R946" i="2"/>
  <c r="Q946" i="2"/>
  <c r="P946" i="2"/>
  <c r="O946" i="2"/>
  <c r="N946" i="2"/>
  <c r="M946" i="2"/>
  <c r="L946" i="2"/>
  <c r="K946" i="2"/>
  <c r="AM946" i="2" s="1" a="1"/>
  <c r="AM946" i="2" s="1"/>
  <c r="AN946" i="2" s="1"/>
  <c r="AH945" i="2"/>
  <c r="AG945" i="2"/>
  <c r="AF945" i="2"/>
  <c r="AE945" i="2"/>
  <c r="AD945" i="2"/>
  <c r="AC945" i="2"/>
  <c r="AB945" i="2"/>
  <c r="AA945" i="2"/>
  <c r="Z945" i="2"/>
  <c r="Y945" i="2"/>
  <c r="X945" i="2"/>
  <c r="W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AM945" i="2" s="1" a="1"/>
  <c r="AM945" i="2" s="1"/>
  <c r="AN945" i="2" s="1"/>
  <c r="AH944" i="2"/>
  <c r="AG944" i="2"/>
  <c r="AF944" i="2"/>
  <c r="AE944" i="2"/>
  <c r="AD944" i="2"/>
  <c r="AC944" i="2"/>
  <c r="AB944" i="2"/>
  <c r="AA944" i="2"/>
  <c r="Z944" i="2"/>
  <c r="Y944" i="2"/>
  <c r="X944" i="2"/>
  <c r="W944" i="2"/>
  <c r="V944" i="2"/>
  <c r="U944" i="2"/>
  <c r="U948" i="2" s="1"/>
  <c r="T944" i="2"/>
  <c r="S944" i="2"/>
  <c r="R944" i="2"/>
  <c r="Q944" i="2"/>
  <c r="P944" i="2"/>
  <c r="O944" i="2"/>
  <c r="N944" i="2"/>
  <c r="M944" i="2"/>
  <c r="M948" i="2" s="1"/>
  <c r="L944" i="2"/>
  <c r="K944" i="2"/>
  <c r="AH943" i="2"/>
  <c r="AG943" i="2"/>
  <c r="AG948" i="2" s="1"/>
  <c r="AF943" i="2"/>
  <c r="AE943" i="2"/>
  <c r="AE948" i="2" s="1"/>
  <c r="AD943" i="2"/>
  <c r="AD948" i="2" s="1"/>
  <c r="AC943" i="2"/>
  <c r="AB943" i="2"/>
  <c r="AA943" i="2"/>
  <c r="Z943" i="2"/>
  <c r="Y943" i="2"/>
  <c r="Y948" i="2" s="1"/>
  <c r="X943" i="2"/>
  <c r="W943" i="2"/>
  <c r="W948" i="2" s="1"/>
  <c r="V943" i="2"/>
  <c r="V948" i="2" s="1"/>
  <c r="U943" i="2"/>
  <c r="T943" i="2"/>
  <c r="S943" i="2"/>
  <c r="R943" i="2"/>
  <c r="Q943" i="2"/>
  <c r="Q948" i="2" s="1"/>
  <c r="P943" i="2"/>
  <c r="O943" i="2"/>
  <c r="O948" i="2" s="1"/>
  <c r="N943" i="2"/>
  <c r="N948" i="2" s="1"/>
  <c r="M943" i="2"/>
  <c r="L943" i="2"/>
  <c r="K943" i="2"/>
  <c r="AH939" i="2"/>
  <c r="AG939" i="2"/>
  <c r="AF939" i="2"/>
  <c r="AE939" i="2"/>
  <c r="AD939" i="2"/>
  <c r="AC939" i="2"/>
  <c r="AB939" i="2"/>
  <c r="AA939" i="2"/>
  <c r="Z939" i="2"/>
  <c r="Y939" i="2"/>
  <c r="X939" i="2"/>
  <c r="W939" i="2"/>
  <c r="V939" i="2"/>
  <c r="U939" i="2"/>
  <c r="T939" i="2"/>
  <c r="S939" i="2"/>
  <c r="R939" i="2"/>
  <c r="Q939" i="2"/>
  <c r="P939" i="2"/>
  <c r="O939" i="2"/>
  <c r="N939" i="2"/>
  <c r="M939" i="2"/>
  <c r="L939" i="2"/>
  <c r="K939" i="2"/>
  <c r="AH938" i="2"/>
  <c r="AG938" i="2"/>
  <c r="AF938" i="2"/>
  <c r="AE938" i="2"/>
  <c r="AD938" i="2"/>
  <c r="AC938" i="2"/>
  <c r="AB938" i="2"/>
  <c r="AA938" i="2"/>
  <c r="Z938" i="2"/>
  <c r="Y938" i="2"/>
  <c r="X938" i="2"/>
  <c r="W938" i="2"/>
  <c r="V938" i="2"/>
  <c r="U938" i="2"/>
  <c r="T938" i="2"/>
  <c r="S938" i="2"/>
  <c r="R938" i="2"/>
  <c r="Q938" i="2"/>
  <c r="P938" i="2"/>
  <c r="O938" i="2"/>
  <c r="N938" i="2"/>
  <c r="M938" i="2"/>
  <c r="L938" i="2"/>
  <c r="K938" i="2"/>
  <c r="AM938" i="2" s="1" a="1"/>
  <c r="AM938" i="2" s="1"/>
  <c r="AN938" i="2" s="1"/>
  <c r="AH937" i="2"/>
  <c r="AG937" i="2"/>
  <c r="AF937" i="2"/>
  <c r="AE937" i="2"/>
  <c r="AD937" i="2"/>
  <c r="AC937" i="2"/>
  <c r="AB937" i="2"/>
  <c r="AA937" i="2"/>
  <c r="Z937" i="2"/>
  <c r="Y937" i="2"/>
  <c r="X937" i="2"/>
  <c r="W937" i="2"/>
  <c r="V937" i="2"/>
  <c r="U937" i="2"/>
  <c r="T937" i="2"/>
  <c r="S937" i="2"/>
  <c r="R937" i="2"/>
  <c r="Q937" i="2"/>
  <c r="P937" i="2"/>
  <c r="O937" i="2"/>
  <c r="N937" i="2"/>
  <c r="M937" i="2"/>
  <c r="L937" i="2"/>
  <c r="K937" i="2"/>
  <c r="AM937" i="2" s="1" a="1"/>
  <c r="AM937" i="2" s="1"/>
  <c r="AN937" i="2" s="1"/>
  <c r="AH936" i="2"/>
  <c r="AG936" i="2"/>
  <c r="AF936" i="2"/>
  <c r="AE936" i="2"/>
  <c r="AD936" i="2"/>
  <c r="AC936" i="2"/>
  <c r="AB936" i="2"/>
  <c r="AA936" i="2"/>
  <c r="Z936" i="2"/>
  <c r="Y936" i="2"/>
  <c r="X936" i="2"/>
  <c r="W936" i="2"/>
  <c r="V936" i="2"/>
  <c r="U936" i="2"/>
  <c r="T936" i="2"/>
  <c r="S936" i="2"/>
  <c r="R936" i="2"/>
  <c r="Q936" i="2"/>
  <c r="P936" i="2"/>
  <c r="O936" i="2"/>
  <c r="N936" i="2"/>
  <c r="M936" i="2"/>
  <c r="L936" i="2"/>
  <c r="K936" i="2"/>
  <c r="AM936" i="2" s="1" a="1"/>
  <c r="AM936" i="2" s="1"/>
  <c r="AN936" i="2" s="1"/>
  <c r="N935" i="2"/>
  <c r="N940" i="2" s="1"/>
  <c r="M935" i="2"/>
  <c r="M940" i="2" s="1"/>
  <c r="L935" i="2"/>
  <c r="L940" i="2" s="1"/>
  <c r="L949" i="2" s="1"/>
  <c r="K935" i="2"/>
  <c r="L931" i="2"/>
  <c r="AH930" i="2"/>
  <c r="AG930" i="2"/>
  <c r="AF930" i="2"/>
  <c r="AE930" i="2"/>
  <c r="AD930" i="2"/>
  <c r="AC930" i="2"/>
  <c r="AB930" i="2"/>
  <c r="AA930" i="2"/>
  <c r="Z930" i="2"/>
  <c r="Y930" i="2"/>
  <c r="X930" i="2"/>
  <c r="W930" i="2"/>
  <c r="V930" i="2"/>
  <c r="U930" i="2"/>
  <c r="T930" i="2"/>
  <c r="S930" i="2"/>
  <c r="R930" i="2"/>
  <c r="Q930" i="2"/>
  <c r="P930" i="2"/>
  <c r="O930" i="2"/>
  <c r="N930" i="2"/>
  <c r="M930" i="2"/>
  <c r="L930" i="2"/>
  <c r="K930" i="2"/>
  <c r="AH929" i="2"/>
  <c r="AG929" i="2"/>
  <c r="AF929" i="2"/>
  <c r="AE929" i="2"/>
  <c r="AD929" i="2"/>
  <c r="AC929" i="2"/>
  <c r="AB929" i="2"/>
  <c r="AA929" i="2"/>
  <c r="Z929" i="2"/>
  <c r="Y929" i="2"/>
  <c r="X929" i="2"/>
  <c r="W929" i="2"/>
  <c r="V929" i="2"/>
  <c r="U929" i="2"/>
  <c r="T929" i="2"/>
  <c r="S929" i="2"/>
  <c r="R929" i="2"/>
  <c r="Q929" i="2"/>
  <c r="P929" i="2"/>
  <c r="O929" i="2"/>
  <c r="N929" i="2"/>
  <c r="M929" i="2"/>
  <c r="L929" i="2"/>
  <c r="K929" i="2"/>
  <c r="AM929" i="2" s="1" a="1"/>
  <c r="AM929" i="2" s="1"/>
  <c r="AN929" i="2" s="1"/>
  <c r="N928" i="2"/>
  <c r="M928" i="2"/>
  <c r="L928" i="2"/>
  <c r="K928" i="2"/>
  <c r="AH927" i="2"/>
  <c r="AG927" i="2"/>
  <c r="AF927" i="2"/>
  <c r="AE927" i="2"/>
  <c r="AD927" i="2"/>
  <c r="AC927" i="2"/>
  <c r="AB927" i="2"/>
  <c r="AA927" i="2"/>
  <c r="Z927" i="2"/>
  <c r="Y927" i="2"/>
  <c r="X927" i="2"/>
  <c r="W927" i="2"/>
  <c r="V927" i="2"/>
  <c r="U927" i="2"/>
  <c r="T927" i="2"/>
  <c r="S927" i="2"/>
  <c r="R927" i="2"/>
  <c r="Q927" i="2"/>
  <c r="P927" i="2"/>
  <c r="O927" i="2"/>
  <c r="N927" i="2"/>
  <c r="N931" i="2" s="1"/>
  <c r="M927" i="2"/>
  <c r="L927" i="2"/>
  <c r="K927" i="2"/>
  <c r="AH926" i="2"/>
  <c r="AG926" i="2"/>
  <c r="AF926" i="2"/>
  <c r="AE926" i="2"/>
  <c r="AD926" i="2"/>
  <c r="AC926" i="2"/>
  <c r="AB926" i="2"/>
  <c r="AA926" i="2"/>
  <c r="Z926" i="2"/>
  <c r="Y926" i="2"/>
  <c r="X926" i="2"/>
  <c r="W926" i="2"/>
  <c r="V926" i="2"/>
  <c r="U926" i="2"/>
  <c r="T926" i="2"/>
  <c r="S926" i="2"/>
  <c r="R926" i="2"/>
  <c r="Q926" i="2"/>
  <c r="P926" i="2"/>
  <c r="O926" i="2"/>
  <c r="N926" i="2"/>
  <c r="M926" i="2"/>
  <c r="M931" i="2" s="1"/>
  <c r="L926" i="2"/>
  <c r="K926" i="2"/>
  <c r="AM926" i="2" s="1" a="1"/>
  <c r="AM926" i="2" s="1"/>
  <c r="AN926" i="2" s="1"/>
  <c r="N925" i="2"/>
  <c r="M925" i="2"/>
  <c r="L925" i="2"/>
  <c r="K925" i="2"/>
  <c r="L922" i="2"/>
  <c r="AH921" i="2"/>
  <c r="AG921" i="2"/>
  <c r="AF921" i="2"/>
  <c r="AE921" i="2"/>
  <c r="AD921" i="2"/>
  <c r="AC921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AM921" i="2" s="1" a="1"/>
  <c r="AM921" i="2" s="1"/>
  <c r="AN921" i="2" s="1"/>
  <c r="AH920" i="2"/>
  <c r="AG920" i="2"/>
  <c r="AF920" i="2"/>
  <c r="AE920" i="2"/>
  <c r="AD920" i="2"/>
  <c r="AC920" i="2"/>
  <c r="AB920" i="2"/>
  <c r="AA920" i="2"/>
  <c r="Z920" i="2"/>
  <c r="Y920" i="2"/>
  <c r="X920" i="2"/>
  <c r="W920" i="2"/>
  <c r="V920" i="2"/>
  <c r="U920" i="2"/>
  <c r="T920" i="2"/>
  <c r="S920" i="2"/>
  <c r="R920" i="2"/>
  <c r="Q920" i="2"/>
  <c r="P920" i="2"/>
  <c r="O920" i="2"/>
  <c r="N920" i="2"/>
  <c r="M920" i="2"/>
  <c r="L920" i="2"/>
  <c r="K920" i="2"/>
  <c r="N919" i="2"/>
  <c r="M919" i="2"/>
  <c r="L919" i="2"/>
  <c r="K919" i="2"/>
  <c r="AH918" i="2"/>
  <c r="AH996" i="2" s="1"/>
  <c r="AG918" i="2"/>
  <c r="AF918" i="2"/>
  <c r="AF996" i="2" s="1"/>
  <c r="AE918" i="2"/>
  <c r="AE996" i="2" s="1"/>
  <c r="AD918" i="2"/>
  <c r="AD996" i="2" s="1"/>
  <c r="AC918" i="2"/>
  <c r="AB918" i="2"/>
  <c r="AB996" i="2" s="1"/>
  <c r="AA918" i="2"/>
  <c r="AA996" i="2" s="1"/>
  <c r="Z918" i="2"/>
  <c r="Z996" i="2" s="1"/>
  <c r="Y918" i="2"/>
  <c r="X918" i="2"/>
  <c r="X996" i="2" s="1"/>
  <c r="W918" i="2"/>
  <c r="V918" i="2"/>
  <c r="U918" i="2"/>
  <c r="T918" i="2"/>
  <c r="T996" i="2" s="1"/>
  <c r="S918" i="2"/>
  <c r="S996" i="2" s="1"/>
  <c r="R918" i="2"/>
  <c r="R996" i="2" s="1"/>
  <c r="Q918" i="2"/>
  <c r="P918" i="2"/>
  <c r="P996" i="2" s="1"/>
  <c r="O918" i="2"/>
  <c r="O996" i="2" s="1"/>
  <c r="N918" i="2"/>
  <c r="N996" i="2" s="1"/>
  <c r="M918" i="2"/>
  <c r="L918" i="2"/>
  <c r="L996" i="2" s="1"/>
  <c r="K918" i="2"/>
  <c r="K996" i="2" s="1"/>
  <c r="N917" i="2"/>
  <c r="M917" i="2"/>
  <c r="L917" i="2"/>
  <c r="K917" i="2"/>
  <c r="AH914" i="2"/>
  <c r="AG914" i="2"/>
  <c r="AF914" i="2"/>
  <c r="AE914" i="2"/>
  <c r="AD914" i="2"/>
  <c r="AC914" i="2"/>
  <c r="AB914" i="2"/>
  <c r="AA914" i="2"/>
  <c r="Z914" i="2"/>
  <c r="Y914" i="2"/>
  <c r="X914" i="2"/>
  <c r="W914" i="2"/>
  <c r="V914" i="2"/>
  <c r="U914" i="2"/>
  <c r="T914" i="2"/>
  <c r="S914" i="2"/>
  <c r="R914" i="2"/>
  <c r="Q914" i="2"/>
  <c r="P914" i="2"/>
  <c r="O914" i="2"/>
  <c r="N914" i="2"/>
  <c r="M914" i="2"/>
  <c r="L914" i="2"/>
  <c r="D911" i="2"/>
  <c r="C908" i="2"/>
  <c r="O903" i="2"/>
  <c r="N903" i="2"/>
  <c r="M903" i="2"/>
  <c r="L903" i="2"/>
  <c r="N897" i="2"/>
  <c r="O896" i="2"/>
  <c r="N896" i="2"/>
  <c r="M896" i="2"/>
  <c r="L896" i="2"/>
  <c r="K896" i="2"/>
  <c r="AH895" i="2"/>
  <c r="AG895" i="2"/>
  <c r="AF895" i="2"/>
  <c r="AE895" i="2"/>
  <c r="AD895" i="2"/>
  <c r="AC895" i="2"/>
  <c r="AB895" i="2"/>
  <c r="AA895" i="2"/>
  <c r="Z895" i="2"/>
  <c r="Y895" i="2"/>
  <c r="X895" i="2"/>
  <c r="W895" i="2"/>
  <c r="V895" i="2"/>
  <c r="U895" i="2"/>
  <c r="T895" i="2"/>
  <c r="S895" i="2"/>
  <c r="R895" i="2"/>
  <c r="Q895" i="2"/>
  <c r="P895" i="2"/>
  <c r="O895" i="2"/>
  <c r="N895" i="2"/>
  <c r="M895" i="2"/>
  <c r="L895" i="2"/>
  <c r="K895" i="2"/>
  <c r="AH894" i="2"/>
  <c r="AG894" i="2"/>
  <c r="AF894" i="2"/>
  <c r="AE894" i="2"/>
  <c r="AD894" i="2"/>
  <c r="AC894" i="2"/>
  <c r="AB894" i="2"/>
  <c r="AA894" i="2"/>
  <c r="Z894" i="2"/>
  <c r="Y894" i="2"/>
  <c r="X894" i="2"/>
  <c r="W894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N893" i="2"/>
  <c r="M893" i="2"/>
  <c r="L893" i="2"/>
  <c r="K893" i="2"/>
  <c r="AH892" i="2"/>
  <c r="AG892" i="2"/>
  <c r="AF892" i="2"/>
  <c r="AE892" i="2"/>
  <c r="AD892" i="2"/>
  <c r="AC892" i="2"/>
  <c r="AB892" i="2"/>
  <c r="AA892" i="2"/>
  <c r="Z892" i="2"/>
  <c r="Y892" i="2"/>
  <c r="X892" i="2"/>
  <c r="W892" i="2"/>
  <c r="V892" i="2"/>
  <c r="U892" i="2"/>
  <c r="T892" i="2"/>
  <c r="S892" i="2"/>
  <c r="R892" i="2"/>
  <c r="Q892" i="2"/>
  <c r="P892" i="2"/>
  <c r="O892" i="2"/>
  <c r="N892" i="2"/>
  <c r="M892" i="2"/>
  <c r="L892" i="2"/>
  <c r="K892" i="2"/>
  <c r="N891" i="2"/>
  <c r="M891" i="2"/>
  <c r="L891" i="2"/>
  <c r="K891" i="2"/>
  <c r="AH890" i="2"/>
  <c r="AG890" i="2"/>
  <c r="AF890" i="2"/>
  <c r="AE890" i="2"/>
  <c r="AD890" i="2"/>
  <c r="AC890" i="2"/>
  <c r="AB890" i="2"/>
  <c r="AA890" i="2"/>
  <c r="Z890" i="2"/>
  <c r="Y890" i="2"/>
  <c r="X890" i="2"/>
  <c r="W890" i="2"/>
  <c r="V890" i="2"/>
  <c r="U890" i="2"/>
  <c r="T890" i="2"/>
  <c r="S890" i="2"/>
  <c r="R890" i="2"/>
  <c r="Q890" i="2"/>
  <c r="P890" i="2"/>
  <c r="O890" i="2"/>
  <c r="N890" i="2"/>
  <c r="M890" i="2"/>
  <c r="M897" i="2" s="1"/>
  <c r="L890" i="2"/>
  <c r="K890" i="2"/>
  <c r="AF887" i="2"/>
  <c r="AC887" i="2"/>
  <c r="AH886" i="2"/>
  <c r="AG886" i="2"/>
  <c r="AF886" i="2"/>
  <c r="AE886" i="2"/>
  <c r="AD886" i="2"/>
  <c r="AC886" i="2"/>
  <c r="AB886" i="2"/>
  <c r="AA886" i="2"/>
  <c r="Z886" i="2"/>
  <c r="Y886" i="2"/>
  <c r="X886" i="2"/>
  <c r="W886" i="2"/>
  <c r="V886" i="2"/>
  <c r="U886" i="2"/>
  <c r="T886" i="2"/>
  <c r="S886" i="2"/>
  <c r="R886" i="2"/>
  <c r="Q886" i="2"/>
  <c r="P886" i="2"/>
  <c r="O886" i="2"/>
  <c r="N886" i="2"/>
  <c r="M886" i="2"/>
  <c r="L886" i="2"/>
  <c r="K886" i="2"/>
  <c r="AH885" i="2"/>
  <c r="AG885" i="2"/>
  <c r="AF885" i="2"/>
  <c r="AE885" i="2"/>
  <c r="AD885" i="2"/>
  <c r="AC885" i="2"/>
  <c r="AB885" i="2"/>
  <c r="AA885" i="2"/>
  <c r="Z885" i="2"/>
  <c r="Y885" i="2"/>
  <c r="X885" i="2"/>
  <c r="W885" i="2"/>
  <c r="V885" i="2"/>
  <c r="U885" i="2"/>
  <c r="T885" i="2"/>
  <c r="S885" i="2"/>
  <c r="R885" i="2"/>
  <c r="Q885" i="2"/>
  <c r="P885" i="2"/>
  <c r="O885" i="2"/>
  <c r="N885" i="2"/>
  <c r="M885" i="2"/>
  <c r="L885" i="2"/>
  <c r="K885" i="2"/>
  <c r="AM885" i="2" s="1" a="1"/>
  <c r="AM885" i="2" s="1"/>
  <c r="AN885" i="2" s="1"/>
  <c r="AH884" i="2"/>
  <c r="AG884" i="2"/>
  <c r="AF884" i="2"/>
  <c r="AE884" i="2"/>
  <c r="AD884" i="2"/>
  <c r="AC884" i="2"/>
  <c r="AB884" i="2"/>
  <c r="AA884" i="2"/>
  <c r="Z884" i="2"/>
  <c r="Y884" i="2"/>
  <c r="X884" i="2"/>
  <c r="W884" i="2"/>
  <c r="V884" i="2"/>
  <c r="U884" i="2"/>
  <c r="T884" i="2"/>
  <c r="S884" i="2"/>
  <c r="R884" i="2"/>
  <c r="Q884" i="2"/>
  <c r="P884" i="2"/>
  <c r="O884" i="2"/>
  <c r="N884" i="2"/>
  <c r="M884" i="2"/>
  <c r="L884" i="2"/>
  <c r="K884" i="2"/>
  <c r="AH883" i="2"/>
  <c r="AG883" i="2"/>
  <c r="AF883" i="2"/>
  <c r="AE883" i="2"/>
  <c r="AD883" i="2"/>
  <c r="AC883" i="2"/>
  <c r="AB883" i="2"/>
  <c r="N883" i="2"/>
  <c r="M883" i="2"/>
  <c r="L883" i="2"/>
  <c r="K883" i="2"/>
  <c r="AH882" i="2"/>
  <c r="AG882" i="2"/>
  <c r="AF882" i="2"/>
  <c r="AE882" i="2"/>
  <c r="AD882" i="2"/>
  <c r="AC882" i="2"/>
  <c r="AB882" i="2"/>
  <c r="N882" i="2"/>
  <c r="M882" i="2"/>
  <c r="L882" i="2"/>
  <c r="K882" i="2"/>
  <c r="AH881" i="2"/>
  <c r="AG881" i="2"/>
  <c r="AF881" i="2"/>
  <c r="AE881" i="2"/>
  <c r="AD881" i="2"/>
  <c r="AC881" i="2"/>
  <c r="AB881" i="2"/>
  <c r="N881" i="2"/>
  <c r="M881" i="2"/>
  <c r="L881" i="2"/>
  <c r="K881" i="2"/>
  <c r="AH880" i="2"/>
  <c r="AG880" i="2"/>
  <c r="AF880" i="2"/>
  <c r="AE880" i="2"/>
  <c r="AD880" i="2"/>
  <c r="AC880" i="2"/>
  <c r="AB880" i="2"/>
  <c r="AA880" i="2"/>
  <c r="Z880" i="2"/>
  <c r="Y880" i="2"/>
  <c r="X880" i="2"/>
  <c r="W880" i="2"/>
  <c r="V880" i="2"/>
  <c r="U880" i="2"/>
  <c r="T880" i="2"/>
  <c r="S880" i="2"/>
  <c r="R880" i="2"/>
  <c r="Q880" i="2"/>
  <c r="P880" i="2"/>
  <c r="O880" i="2"/>
  <c r="N880" i="2"/>
  <c r="M880" i="2"/>
  <c r="L880" i="2"/>
  <c r="K880" i="2"/>
  <c r="AM880" i="2" s="1" a="1"/>
  <c r="AM880" i="2" s="1"/>
  <c r="AN880" i="2" s="1"/>
  <c r="AH879" i="2"/>
  <c r="AG879" i="2"/>
  <c r="AF879" i="2"/>
  <c r="AE879" i="2"/>
  <c r="AD879" i="2"/>
  <c r="AC879" i="2"/>
  <c r="AB879" i="2"/>
  <c r="AA879" i="2"/>
  <c r="Z879" i="2"/>
  <c r="Y879" i="2"/>
  <c r="X879" i="2"/>
  <c r="W879" i="2"/>
  <c r="V879" i="2"/>
  <c r="U879" i="2"/>
  <c r="T879" i="2"/>
  <c r="S879" i="2"/>
  <c r="R879" i="2"/>
  <c r="Q879" i="2"/>
  <c r="P879" i="2"/>
  <c r="O879" i="2"/>
  <c r="N879" i="2"/>
  <c r="M879" i="2"/>
  <c r="M887" i="2" s="1"/>
  <c r="L879" i="2"/>
  <c r="K879" i="2"/>
  <c r="AH878" i="2"/>
  <c r="AG878" i="2"/>
  <c r="AF878" i="2"/>
  <c r="AE878" i="2"/>
  <c r="AD878" i="2"/>
  <c r="AC878" i="2"/>
  <c r="AB878" i="2"/>
  <c r="AA878" i="2"/>
  <c r="Z878" i="2"/>
  <c r="Y878" i="2"/>
  <c r="X878" i="2"/>
  <c r="W878" i="2"/>
  <c r="V878" i="2"/>
  <c r="U878" i="2"/>
  <c r="T878" i="2"/>
  <c r="S878" i="2"/>
  <c r="R878" i="2"/>
  <c r="Q878" i="2"/>
  <c r="P878" i="2"/>
  <c r="O878" i="2"/>
  <c r="N878" i="2"/>
  <c r="M878" i="2"/>
  <c r="L878" i="2"/>
  <c r="K878" i="2"/>
  <c r="AM878" i="2" s="1" a="1"/>
  <c r="AM878" i="2" s="1"/>
  <c r="AN878" i="2" s="1"/>
  <c r="AH877" i="2"/>
  <c r="AH887" i="2" s="1"/>
  <c r="AG877" i="2"/>
  <c r="AF877" i="2"/>
  <c r="AE877" i="2"/>
  <c r="AD877" i="2"/>
  <c r="AD887" i="2" s="1"/>
  <c r="AC877" i="2"/>
  <c r="AB877" i="2"/>
  <c r="AB887" i="2" s="1"/>
  <c r="AA877" i="2"/>
  <c r="Z877" i="2"/>
  <c r="Y877" i="2"/>
  <c r="X877" i="2"/>
  <c r="W877" i="2"/>
  <c r="V877" i="2"/>
  <c r="U877" i="2"/>
  <c r="T877" i="2"/>
  <c r="S877" i="2"/>
  <c r="R877" i="2"/>
  <c r="Q877" i="2"/>
  <c r="P877" i="2"/>
  <c r="O877" i="2"/>
  <c r="N877" i="2"/>
  <c r="N887" i="2" s="1"/>
  <c r="M877" i="2"/>
  <c r="L877" i="2"/>
  <c r="K877" i="2"/>
  <c r="K887" i="2" s="1"/>
  <c r="AH874" i="2"/>
  <c r="AG874" i="2"/>
  <c r="AF874" i="2"/>
  <c r="AE874" i="2"/>
  <c r="AD874" i="2"/>
  <c r="AC874" i="2"/>
  <c r="AB874" i="2"/>
  <c r="AA874" i="2"/>
  <c r="Z874" i="2"/>
  <c r="Y874" i="2"/>
  <c r="X874" i="2"/>
  <c r="W874" i="2"/>
  <c r="V874" i="2"/>
  <c r="U874" i="2"/>
  <c r="T874" i="2"/>
  <c r="S874" i="2"/>
  <c r="R874" i="2"/>
  <c r="Q874" i="2"/>
  <c r="P874" i="2"/>
  <c r="O874" i="2"/>
  <c r="N874" i="2"/>
  <c r="M874" i="2"/>
  <c r="L874" i="2"/>
  <c r="D871" i="2"/>
  <c r="C868" i="2"/>
  <c r="B866" i="2"/>
  <c r="D968" i="2" s="1"/>
  <c r="N855" i="2"/>
  <c r="K855" i="2"/>
  <c r="AH850" i="2"/>
  <c r="AG850" i="2"/>
  <c r="AF850" i="2"/>
  <c r="AE850" i="2"/>
  <c r="AD850" i="2"/>
  <c r="AC850" i="2"/>
  <c r="AB850" i="2"/>
  <c r="AA850" i="2"/>
  <c r="Z850" i="2"/>
  <c r="Y850" i="2"/>
  <c r="X850" i="2"/>
  <c r="W850" i="2"/>
  <c r="V850" i="2"/>
  <c r="U850" i="2"/>
  <c r="T850" i="2"/>
  <c r="S850" i="2"/>
  <c r="R850" i="2"/>
  <c r="Q850" i="2"/>
  <c r="P850" i="2"/>
  <c r="O850" i="2"/>
  <c r="N850" i="2"/>
  <c r="M850" i="2"/>
  <c r="L850" i="2"/>
  <c r="K850" i="2"/>
  <c r="AH848" i="2"/>
  <c r="AG848" i="2"/>
  <c r="AF848" i="2"/>
  <c r="AE848" i="2"/>
  <c r="AD848" i="2"/>
  <c r="AC848" i="2"/>
  <c r="AB848" i="2"/>
  <c r="AA848" i="2"/>
  <c r="Z848" i="2"/>
  <c r="Y848" i="2"/>
  <c r="X848" i="2"/>
  <c r="W848" i="2"/>
  <c r="V848" i="2"/>
  <c r="U848" i="2"/>
  <c r="T848" i="2"/>
  <c r="S848" i="2"/>
  <c r="R848" i="2"/>
  <c r="Q848" i="2"/>
  <c r="P848" i="2"/>
  <c r="O848" i="2"/>
  <c r="N848" i="2"/>
  <c r="M848" i="2"/>
  <c r="L848" i="2"/>
  <c r="K848" i="2"/>
  <c r="AH847" i="2"/>
  <c r="AG847" i="2"/>
  <c r="AF847" i="2"/>
  <c r="AE847" i="2"/>
  <c r="AD847" i="2"/>
  <c r="AC847" i="2"/>
  <c r="AB847" i="2"/>
  <c r="AA847" i="2"/>
  <c r="Z847" i="2"/>
  <c r="Y847" i="2"/>
  <c r="X847" i="2"/>
  <c r="W847" i="2"/>
  <c r="V847" i="2"/>
  <c r="U847" i="2"/>
  <c r="T847" i="2"/>
  <c r="S847" i="2"/>
  <c r="R847" i="2"/>
  <c r="Q847" i="2"/>
  <c r="P847" i="2"/>
  <c r="O847" i="2"/>
  <c r="N847" i="2"/>
  <c r="M847" i="2"/>
  <c r="L847" i="2"/>
  <c r="K847" i="2"/>
  <c r="AC844" i="2"/>
  <c r="AB844" i="2"/>
  <c r="T844" i="2"/>
  <c r="L844" i="2"/>
  <c r="AH843" i="2"/>
  <c r="AG843" i="2"/>
  <c r="AF843" i="2"/>
  <c r="AF844" i="2" s="1"/>
  <c r="AE843" i="2"/>
  <c r="AD843" i="2"/>
  <c r="AC843" i="2"/>
  <c r="AB843" i="2"/>
  <c r="AA843" i="2"/>
  <c r="Z843" i="2"/>
  <c r="Y843" i="2"/>
  <c r="X843" i="2"/>
  <c r="X844" i="2" s="1"/>
  <c r="W843" i="2"/>
  <c r="V843" i="2"/>
  <c r="U843" i="2"/>
  <c r="T843" i="2"/>
  <c r="S843" i="2"/>
  <c r="R843" i="2"/>
  <c r="Q843" i="2"/>
  <c r="P843" i="2"/>
  <c r="P844" i="2" s="1"/>
  <c r="O843" i="2"/>
  <c r="N843" i="2"/>
  <c r="M843" i="2"/>
  <c r="L843" i="2"/>
  <c r="K843" i="2"/>
  <c r="AH842" i="2"/>
  <c r="AG842" i="2"/>
  <c r="AF842" i="2"/>
  <c r="AE842" i="2"/>
  <c r="AD842" i="2"/>
  <c r="AC842" i="2"/>
  <c r="AB842" i="2"/>
  <c r="AA842" i="2"/>
  <c r="AA844" i="2" s="1"/>
  <c r="Z842" i="2"/>
  <c r="Y842" i="2"/>
  <c r="X842" i="2"/>
  <c r="W842" i="2"/>
  <c r="V842" i="2"/>
  <c r="U842" i="2"/>
  <c r="T842" i="2"/>
  <c r="S842" i="2"/>
  <c r="S844" i="2" s="1"/>
  <c r="R842" i="2"/>
  <c r="Q842" i="2"/>
  <c r="P842" i="2"/>
  <c r="O842" i="2"/>
  <c r="N842" i="2"/>
  <c r="M842" i="2"/>
  <c r="L842" i="2"/>
  <c r="K842" i="2"/>
  <c r="K844" i="2" s="1"/>
  <c r="AH841" i="2"/>
  <c r="AG841" i="2"/>
  <c r="AG844" i="2" s="1"/>
  <c r="AF841" i="2"/>
  <c r="AE841" i="2"/>
  <c r="AE844" i="2" s="1"/>
  <c r="AD841" i="2"/>
  <c r="AD844" i="2" s="1"/>
  <c r="AC841" i="2"/>
  <c r="AB841" i="2"/>
  <c r="AA841" i="2"/>
  <c r="Z841" i="2"/>
  <c r="Y841" i="2"/>
  <c r="Y844" i="2" s="1"/>
  <c r="X841" i="2"/>
  <c r="W841" i="2"/>
  <c r="W844" i="2" s="1"/>
  <c r="V841" i="2"/>
  <c r="V844" i="2" s="1"/>
  <c r="U841" i="2"/>
  <c r="U844" i="2" s="1"/>
  <c r="T841" i="2"/>
  <c r="S841" i="2"/>
  <c r="R841" i="2"/>
  <c r="Q841" i="2"/>
  <c r="Q844" i="2" s="1"/>
  <c r="P841" i="2"/>
  <c r="O841" i="2"/>
  <c r="O844" i="2" s="1"/>
  <c r="N841" i="2"/>
  <c r="N844" i="2" s="1"/>
  <c r="M841" i="2"/>
  <c r="M844" i="2" s="1"/>
  <c r="L841" i="2"/>
  <c r="K841" i="2"/>
  <c r="AM841" i="2" s="1" a="1"/>
  <c r="AM841" i="2" s="1"/>
  <c r="AN841" i="2" s="1"/>
  <c r="AH836" i="2"/>
  <c r="AG836" i="2"/>
  <c r="AF836" i="2"/>
  <c r="AE836" i="2"/>
  <c r="AD836" i="2"/>
  <c r="AC836" i="2"/>
  <c r="AB836" i="2"/>
  <c r="AA836" i="2"/>
  <c r="Z836" i="2"/>
  <c r="Y836" i="2"/>
  <c r="X836" i="2"/>
  <c r="W836" i="2"/>
  <c r="V836" i="2"/>
  <c r="U836" i="2"/>
  <c r="T836" i="2"/>
  <c r="S836" i="2"/>
  <c r="R836" i="2"/>
  <c r="Q836" i="2"/>
  <c r="P836" i="2"/>
  <c r="O836" i="2"/>
  <c r="N836" i="2"/>
  <c r="M836" i="2"/>
  <c r="L836" i="2"/>
  <c r="K836" i="2"/>
  <c r="AH833" i="2"/>
  <c r="AG833" i="2"/>
  <c r="AF833" i="2"/>
  <c r="AE833" i="2"/>
  <c r="AD833" i="2"/>
  <c r="AC833" i="2"/>
  <c r="AB833" i="2"/>
  <c r="AA833" i="2"/>
  <c r="Z833" i="2"/>
  <c r="Y833" i="2"/>
  <c r="X833" i="2"/>
  <c r="W833" i="2"/>
  <c r="V833" i="2"/>
  <c r="U833" i="2"/>
  <c r="T833" i="2"/>
  <c r="S833" i="2"/>
  <c r="R833" i="2"/>
  <c r="Q833" i="2"/>
  <c r="P833" i="2"/>
  <c r="O833" i="2"/>
  <c r="N833" i="2"/>
  <c r="M833" i="2"/>
  <c r="L833" i="2"/>
  <c r="C827" i="2"/>
  <c r="AH819" i="2"/>
  <c r="AG819" i="2"/>
  <c r="AF819" i="2"/>
  <c r="AE819" i="2"/>
  <c r="AD819" i="2"/>
  <c r="AC819" i="2"/>
  <c r="AB819" i="2"/>
  <c r="AA819" i="2"/>
  <c r="Z819" i="2"/>
  <c r="Y819" i="2"/>
  <c r="X819" i="2"/>
  <c r="W819" i="2"/>
  <c r="V819" i="2"/>
  <c r="U819" i="2"/>
  <c r="T819" i="2"/>
  <c r="S819" i="2"/>
  <c r="R819" i="2"/>
  <c r="Q819" i="2"/>
  <c r="P819" i="2"/>
  <c r="O819" i="2"/>
  <c r="N819" i="2"/>
  <c r="M819" i="2"/>
  <c r="L819" i="2"/>
  <c r="K819" i="2"/>
  <c r="AM819" i="2" s="1" a="1"/>
  <c r="AM819" i="2" s="1"/>
  <c r="AN819" i="2" s="1"/>
  <c r="AH818" i="2"/>
  <c r="AG818" i="2"/>
  <c r="AF818" i="2"/>
  <c r="AE818" i="2"/>
  <c r="AD818" i="2"/>
  <c r="AC818" i="2"/>
  <c r="AB818" i="2"/>
  <c r="AA818" i="2"/>
  <c r="Z818" i="2"/>
  <c r="Y818" i="2"/>
  <c r="X818" i="2"/>
  <c r="W818" i="2"/>
  <c r="V818" i="2"/>
  <c r="U818" i="2"/>
  <c r="T818" i="2"/>
  <c r="S818" i="2"/>
  <c r="R818" i="2"/>
  <c r="Q818" i="2"/>
  <c r="P818" i="2"/>
  <c r="O818" i="2"/>
  <c r="N818" i="2"/>
  <c r="M818" i="2"/>
  <c r="L818" i="2"/>
  <c r="K818" i="2"/>
  <c r="AM818" i="2" s="1" a="1"/>
  <c r="AM818" i="2" s="1"/>
  <c r="AN818" i="2" s="1"/>
  <c r="AH817" i="2"/>
  <c r="AG817" i="2"/>
  <c r="AF817" i="2"/>
  <c r="AE817" i="2"/>
  <c r="AD817" i="2"/>
  <c r="AC817" i="2"/>
  <c r="AB817" i="2"/>
  <c r="AA817" i="2"/>
  <c r="Z817" i="2"/>
  <c r="Y817" i="2"/>
  <c r="X817" i="2"/>
  <c r="W817" i="2"/>
  <c r="V817" i="2"/>
  <c r="U817" i="2"/>
  <c r="T817" i="2"/>
  <c r="S817" i="2"/>
  <c r="R817" i="2"/>
  <c r="Q817" i="2"/>
  <c r="P817" i="2"/>
  <c r="O817" i="2"/>
  <c r="N817" i="2"/>
  <c r="M817" i="2"/>
  <c r="L817" i="2"/>
  <c r="K817" i="2"/>
  <c r="AM817" i="2" s="1" a="1"/>
  <c r="AM817" i="2" s="1"/>
  <c r="AN817" i="2" s="1"/>
  <c r="N816" i="2"/>
  <c r="N820" i="2" s="1"/>
  <c r="M816" i="2"/>
  <c r="M820" i="2" s="1"/>
  <c r="L816" i="2"/>
  <c r="K816" i="2"/>
  <c r="AC810" i="2"/>
  <c r="AC811" i="2" s="1"/>
  <c r="AB810" i="2"/>
  <c r="L810" i="2"/>
  <c r="AH809" i="2"/>
  <c r="AG809" i="2"/>
  <c r="AF809" i="2"/>
  <c r="AE809" i="2"/>
  <c r="AD809" i="2"/>
  <c r="AC809" i="2"/>
  <c r="AB809" i="2"/>
  <c r="AA809" i="2"/>
  <c r="Z809" i="2"/>
  <c r="Y809" i="2"/>
  <c r="X809" i="2"/>
  <c r="W809" i="2"/>
  <c r="V809" i="2"/>
  <c r="U809" i="2"/>
  <c r="T809" i="2"/>
  <c r="T810" i="2" s="1"/>
  <c r="S809" i="2"/>
  <c r="R809" i="2"/>
  <c r="Q809" i="2"/>
  <c r="P809" i="2"/>
  <c r="O809" i="2"/>
  <c r="N809" i="2"/>
  <c r="M809" i="2"/>
  <c r="L809" i="2"/>
  <c r="K809" i="2"/>
  <c r="AH808" i="2"/>
  <c r="AG808" i="2"/>
  <c r="AF808" i="2"/>
  <c r="AE808" i="2"/>
  <c r="AD808" i="2"/>
  <c r="AC808" i="2"/>
  <c r="AB808" i="2"/>
  <c r="AA808" i="2"/>
  <c r="Z808" i="2"/>
  <c r="Y808" i="2"/>
  <c r="X808" i="2"/>
  <c r="W808" i="2"/>
  <c r="V808" i="2"/>
  <c r="U808" i="2"/>
  <c r="T808" i="2"/>
  <c r="S808" i="2"/>
  <c r="R808" i="2"/>
  <c r="Q808" i="2"/>
  <c r="P808" i="2"/>
  <c r="O808" i="2"/>
  <c r="N808" i="2"/>
  <c r="M808" i="2"/>
  <c r="L808" i="2"/>
  <c r="K808" i="2"/>
  <c r="AH807" i="2"/>
  <c r="AG807" i="2"/>
  <c r="AF807" i="2"/>
  <c r="AE807" i="2"/>
  <c r="AD807" i="2"/>
  <c r="AC807" i="2"/>
  <c r="AB807" i="2"/>
  <c r="AA807" i="2"/>
  <c r="Z807" i="2"/>
  <c r="Y807" i="2"/>
  <c r="X807" i="2"/>
  <c r="W807" i="2"/>
  <c r="V807" i="2"/>
  <c r="U807" i="2"/>
  <c r="T807" i="2"/>
  <c r="S807" i="2"/>
  <c r="R807" i="2"/>
  <c r="Q807" i="2"/>
  <c r="P807" i="2"/>
  <c r="O807" i="2"/>
  <c r="N807" i="2"/>
  <c r="M807" i="2"/>
  <c r="L807" i="2"/>
  <c r="K807" i="2"/>
  <c r="AM807" i="2" s="1" a="1"/>
  <c r="AM807" i="2" s="1"/>
  <c r="AN807" i="2" s="1"/>
  <c r="AH806" i="2"/>
  <c r="AG806" i="2"/>
  <c r="AF806" i="2"/>
  <c r="AE806" i="2"/>
  <c r="AD806" i="2"/>
  <c r="AC806" i="2"/>
  <c r="AB806" i="2"/>
  <c r="AA806" i="2"/>
  <c r="Z806" i="2"/>
  <c r="Y806" i="2"/>
  <c r="X806" i="2"/>
  <c r="W806" i="2"/>
  <c r="V806" i="2"/>
  <c r="U806" i="2"/>
  <c r="U810" i="2" s="1"/>
  <c r="U811" i="2" s="1"/>
  <c r="T806" i="2"/>
  <c r="S806" i="2"/>
  <c r="R806" i="2"/>
  <c r="Q806" i="2"/>
  <c r="P806" i="2"/>
  <c r="O806" i="2"/>
  <c r="N806" i="2"/>
  <c r="M806" i="2"/>
  <c r="M810" i="2" s="1"/>
  <c r="M811" i="2" s="1"/>
  <c r="L806" i="2"/>
  <c r="K806" i="2"/>
  <c r="AH805" i="2"/>
  <c r="AH810" i="2" s="1"/>
  <c r="AG805" i="2"/>
  <c r="AG810" i="2" s="1"/>
  <c r="AF805" i="2"/>
  <c r="AE805" i="2"/>
  <c r="AD805" i="2"/>
  <c r="AD810" i="2" s="1"/>
  <c r="AC805" i="2"/>
  <c r="AB805" i="2"/>
  <c r="AA805" i="2"/>
  <c r="Z805" i="2"/>
  <c r="Z810" i="2" s="1"/>
  <c r="Y805" i="2"/>
  <c r="Y810" i="2" s="1"/>
  <c r="X805" i="2"/>
  <c r="W805" i="2"/>
  <c r="V805" i="2"/>
  <c r="V810" i="2" s="1"/>
  <c r="U805" i="2"/>
  <c r="T805" i="2"/>
  <c r="S805" i="2"/>
  <c r="R805" i="2"/>
  <c r="R810" i="2" s="1"/>
  <c r="Q805" i="2"/>
  <c r="Q810" i="2" s="1"/>
  <c r="P805" i="2"/>
  <c r="O805" i="2"/>
  <c r="N805" i="2"/>
  <c r="N810" i="2" s="1"/>
  <c r="M805" i="2"/>
  <c r="L805" i="2"/>
  <c r="K805" i="2"/>
  <c r="AF802" i="2"/>
  <c r="AH801" i="2"/>
  <c r="AG801" i="2"/>
  <c r="AF801" i="2"/>
  <c r="AE801" i="2"/>
  <c r="AD801" i="2"/>
  <c r="AC801" i="2"/>
  <c r="AB801" i="2"/>
  <c r="AA801" i="2"/>
  <c r="Z801" i="2"/>
  <c r="Y801" i="2"/>
  <c r="X801" i="2"/>
  <c r="X802" i="2" s="1"/>
  <c r="W801" i="2"/>
  <c r="V801" i="2"/>
  <c r="U801" i="2"/>
  <c r="T801" i="2"/>
  <c r="S801" i="2"/>
  <c r="R801" i="2"/>
  <c r="Q801" i="2"/>
  <c r="P801" i="2"/>
  <c r="P802" i="2" s="1"/>
  <c r="O801" i="2"/>
  <c r="N801" i="2"/>
  <c r="M801" i="2"/>
  <c r="L801" i="2"/>
  <c r="K801" i="2"/>
  <c r="AH800" i="2"/>
  <c r="AG800" i="2"/>
  <c r="AF800" i="2"/>
  <c r="AE800" i="2"/>
  <c r="AD800" i="2"/>
  <c r="AC800" i="2"/>
  <c r="AB800" i="2"/>
  <c r="AA800" i="2"/>
  <c r="Z800" i="2"/>
  <c r="Y800" i="2"/>
  <c r="X800" i="2"/>
  <c r="W800" i="2"/>
  <c r="V800" i="2"/>
  <c r="U800" i="2"/>
  <c r="T800" i="2"/>
  <c r="S800" i="2"/>
  <c r="R800" i="2"/>
  <c r="Q800" i="2"/>
  <c r="P800" i="2"/>
  <c r="O800" i="2"/>
  <c r="N800" i="2"/>
  <c r="M800" i="2"/>
  <c r="L800" i="2"/>
  <c r="K800" i="2"/>
  <c r="AM800" i="2" s="1" a="1"/>
  <c r="AM800" i="2" s="1"/>
  <c r="AN800" i="2" s="1"/>
  <c r="AH799" i="2"/>
  <c r="AG799" i="2"/>
  <c r="AF799" i="2"/>
  <c r="AE799" i="2"/>
  <c r="AD799" i="2"/>
  <c r="AC799" i="2"/>
  <c r="AB799" i="2"/>
  <c r="AA799" i="2"/>
  <c r="Z799" i="2"/>
  <c r="Y799" i="2"/>
  <c r="X799" i="2"/>
  <c r="W799" i="2"/>
  <c r="V799" i="2"/>
  <c r="U799" i="2"/>
  <c r="T799" i="2"/>
  <c r="S799" i="2"/>
  <c r="R799" i="2"/>
  <c r="Q799" i="2"/>
  <c r="P799" i="2"/>
  <c r="O799" i="2"/>
  <c r="N799" i="2"/>
  <c r="M799" i="2"/>
  <c r="L799" i="2"/>
  <c r="K799" i="2"/>
  <c r="AH798" i="2"/>
  <c r="AG798" i="2"/>
  <c r="AG802" i="2" s="1"/>
  <c r="AF798" i="2"/>
  <c r="AE798" i="2"/>
  <c r="AD798" i="2"/>
  <c r="AC798" i="2"/>
  <c r="AB798" i="2"/>
  <c r="AA798" i="2"/>
  <c r="Z798" i="2"/>
  <c r="Y798" i="2"/>
  <c r="Y802" i="2" s="1"/>
  <c r="X798" i="2"/>
  <c r="W798" i="2"/>
  <c r="V798" i="2"/>
  <c r="U798" i="2"/>
  <c r="T798" i="2"/>
  <c r="S798" i="2"/>
  <c r="R798" i="2"/>
  <c r="Q798" i="2"/>
  <c r="Q802" i="2" s="1"/>
  <c r="P798" i="2"/>
  <c r="O798" i="2"/>
  <c r="N798" i="2"/>
  <c r="M798" i="2"/>
  <c r="L798" i="2"/>
  <c r="K798" i="2"/>
  <c r="AH797" i="2"/>
  <c r="AG797" i="2"/>
  <c r="AF797" i="2"/>
  <c r="AE797" i="2"/>
  <c r="AE802" i="2" s="1"/>
  <c r="AD797" i="2"/>
  <c r="AD802" i="2" s="1"/>
  <c r="AD811" i="2" s="1"/>
  <c r="AC797" i="2"/>
  <c r="AC802" i="2" s="1"/>
  <c r="AB797" i="2"/>
  <c r="AB802" i="2" s="1"/>
  <c r="AA797" i="2"/>
  <c r="AA802" i="2" s="1"/>
  <c r="Z797" i="2"/>
  <c r="Y797" i="2"/>
  <c r="X797" i="2"/>
  <c r="W797" i="2"/>
  <c r="W802" i="2" s="1"/>
  <c r="V797" i="2"/>
  <c r="V802" i="2" s="1"/>
  <c r="V811" i="2" s="1"/>
  <c r="U797" i="2"/>
  <c r="U802" i="2" s="1"/>
  <c r="T797" i="2"/>
  <c r="T802" i="2" s="1"/>
  <c r="S797" i="2"/>
  <c r="S802" i="2" s="1"/>
  <c r="R797" i="2"/>
  <c r="Q797" i="2"/>
  <c r="P797" i="2"/>
  <c r="O797" i="2"/>
  <c r="O802" i="2" s="1"/>
  <c r="N797" i="2"/>
  <c r="N802" i="2" s="1"/>
  <c r="N811" i="2" s="1"/>
  <c r="M797" i="2"/>
  <c r="M802" i="2" s="1"/>
  <c r="L797" i="2"/>
  <c r="L802" i="2" s="1"/>
  <c r="L811" i="2" s="1"/>
  <c r="K797" i="2"/>
  <c r="AM797" i="2" s="1" a="1"/>
  <c r="AM797" i="2" s="1"/>
  <c r="AN797" i="2" s="1"/>
  <c r="AH792" i="2"/>
  <c r="AG792" i="2"/>
  <c r="AF792" i="2"/>
  <c r="AE792" i="2"/>
  <c r="AD792" i="2"/>
  <c r="AC792" i="2"/>
  <c r="AB792" i="2"/>
  <c r="AA792" i="2"/>
  <c r="Z792" i="2"/>
  <c r="Y792" i="2"/>
  <c r="X792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AM792" i="2" s="1" a="1"/>
  <c r="AM792" i="2" s="1"/>
  <c r="AN792" i="2" s="1"/>
  <c r="AH791" i="2"/>
  <c r="AG791" i="2"/>
  <c r="AF791" i="2"/>
  <c r="AE791" i="2"/>
  <c r="AD791" i="2"/>
  <c r="AC791" i="2"/>
  <c r="AB791" i="2"/>
  <c r="AA791" i="2"/>
  <c r="Z791" i="2"/>
  <c r="Y791" i="2"/>
  <c r="X791" i="2"/>
  <c r="W791" i="2"/>
  <c r="V791" i="2"/>
  <c r="U791" i="2"/>
  <c r="T791" i="2"/>
  <c r="S791" i="2"/>
  <c r="R791" i="2"/>
  <c r="Q791" i="2"/>
  <c r="P791" i="2"/>
  <c r="O791" i="2"/>
  <c r="N791" i="2"/>
  <c r="M791" i="2"/>
  <c r="L791" i="2"/>
  <c r="K791" i="2"/>
  <c r="AM791" i="2" s="1" a="1"/>
  <c r="AM791" i="2" s="1"/>
  <c r="AN791" i="2" s="1"/>
  <c r="AH790" i="2"/>
  <c r="AG790" i="2"/>
  <c r="AF790" i="2"/>
  <c r="AE790" i="2"/>
  <c r="AD790" i="2"/>
  <c r="AC790" i="2"/>
  <c r="AB790" i="2"/>
  <c r="AA790" i="2"/>
  <c r="Z790" i="2"/>
  <c r="Y790" i="2"/>
  <c r="X790" i="2"/>
  <c r="W790" i="2"/>
  <c r="V790" i="2"/>
  <c r="U790" i="2"/>
  <c r="T790" i="2"/>
  <c r="S790" i="2"/>
  <c r="R790" i="2"/>
  <c r="Q790" i="2"/>
  <c r="P790" i="2"/>
  <c r="O790" i="2"/>
  <c r="N790" i="2"/>
  <c r="M790" i="2"/>
  <c r="L790" i="2"/>
  <c r="K790" i="2"/>
  <c r="AH789" i="2"/>
  <c r="AG789" i="2"/>
  <c r="AF789" i="2"/>
  <c r="AE789" i="2"/>
  <c r="AD789" i="2"/>
  <c r="AC789" i="2"/>
  <c r="AB789" i="2"/>
  <c r="AA789" i="2"/>
  <c r="Z789" i="2"/>
  <c r="Y789" i="2"/>
  <c r="X789" i="2"/>
  <c r="W789" i="2"/>
  <c r="V789" i="2"/>
  <c r="U789" i="2"/>
  <c r="T789" i="2"/>
  <c r="S789" i="2"/>
  <c r="R789" i="2"/>
  <c r="Q789" i="2"/>
  <c r="P789" i="2"/>
  <c r="O789" i="2"/>
  <c r="N789" i="2"/>
  <c r="M789" i="2"/>
  <c r="L789" i="2"/>
  <c r="K789" i="2"/>
  <c r="AM789" i="2" s="1" a="1"/>
  <c r="AM789" i="2" s="1"/>
  <c r="AN789" i="2" s="1"/>
  <c r="AH788" i="2"/>
  <c r="AG788" i="2"/>
  <c r="AF788" i="2"/>
  <c r="AE788" i="2"/>
  <c r="AD788" i="2"/>
  <c r="AC788" i="2"/>
  <c r="AB788" i="2"/>
  <c r="AA788" i="2"/>
  <c r="Z788" i="2"/>
  <c r="Y788" i="2"/>
  <c r="X788" i="2"/>
  <c r="W788" i="2"/>
  <c r="V788" i="2"/>
  <c r="U788" i="2"/>
  <c r="T788" i="2"/>
  <c r="S788" i="2"/>
  <c r="R788" i="2"/>
  <c r="Q788" i="2"/>
  <c r="P788" i="2"/>
  <c r="O788" i="2"/>
  <c r="N788" i="2"/>
  <c r="M788" i="2"/>
  <c r="L788" i="2"/>
  <c r="K788" i="2"/>
  <c r="AM788" i="2" s="1" a="1"/>
  <c r="AM788" i="2" s="1"/>
  <c r="AN788" i="2" s="1"/>
  <c r="N787" i="2"/>
  <c r="M787" i="2"/>
  <c r="M793" i="2" s="1"/>
  <c r="L787" i="2"/>
  <c r="K787" i="2"/>
  <c r="K784" i="2"/>
  <c r="AH783" i="2"/>
  <c r="AG783" i="2"/>
  <c r="AF783" i="2"/>
  <c r="AE783" i="2"/>
  <c r="AD783" i="2"/>
  <c r="AC783" i="2"/>
  <c r="AB783" i="2"/>
  <c r="AA783" i="2"/>
  <c r="Z783" i="2"/>
  <c r="Y783" i="2"/>
  <c r="X783" i="2"/>
  <c r="W783" i="2"/>
  <c r="V783" i="2"/>
  <c r="U783" i="2"/>
  <c r="T783" i="2"/>
  <c r="S783" i="2"/>
  <c r="R783" i="2"/>
  <c r="Q783" i="2"/>
  <c r="P783" i="2"/>
  <c r="O783" i="2"/>
  <c r="N783" i="2"/>
  <c r="M783" i="2"/>
  <c r="M784" i="2" s="1"/>
  <c r="L783" i="2"/>
  <c r="K783" i="2"/>
  <c r="AH782" i="2"/>
  <c r="AG782" i="2"/>
  <c r="AF782" i="2"/>
  <c r="AE782" i="2"/>
  <c r="AD782" i="2"/>
  <c r="AC782" i="2"/>
  <c r="AB782" i="2"/>
  <c r="AA782" i="2"/>
  <c r="Z782" i="2"/>
  <c r="Y782" i="2"/>
  <c r="X782" i="2"/>
  <c r="W782" i="2"/>
  <c r="V782" i="2"/>
  <c r="U782" i="2"/>
  <c r="T782" i="2"/>
  <c r="S782" i="2"/>
  <c r="R782" i="2"/>
  <c r="Q782" i="2"/>
  <c r="P782" i="2"/>
  <c r="O782" i="2"/>
  <c r="N782" i="2"/>
  <c r="M782" i="2"/>
  <c r="L782" i="2"/>
  <c r="K782" i="2"/>
  <c r="AH781" i="2"/>
  <c r="AG781" i="2"/>
  <c r="AF781" i="2"/>
  <c r="AE781" i="2"/>
  <c r="AD781" i="2"/>
  <c r="AC781" i="2"/>
  <c r="AB781" i="2"/>
  <c r="AA781" i="2"/>
  <c r="Z781" i="2"/>
  <c r="Y781" i="2"/>
  <c r="X781" i="2"/>
  <c r="W781" i="2"/>
  <c r="V781" i="2"/>
  <c r="U781" i="2"/>
  <c r="T781" i="2"/>
  <c r="S781" i="2"/>
  <c r="R781" i="2"/>
  <c r="Q781" i="2"/>
  <c r="P781" i="2"/>
  <c r="O781" i="2"/>
  <c r="N781" i="2"/>
  <c r="M781" i="2"/>
  <c r="L781" i="2"/>
  <c r="K781" i="2"/>
  <c r="AM781" i="2" s="1" a="1"/>
  <c r="AM781" i="2" s="1"/>
  <c r="AN781" i="2" s="1"/>
  <c r="AH780" i="2"/>
  <c r="AG780" i="2"/>
  <c r="AG858" i="2" s="1"/>
  <c r="AF780" i="2"/>
  <c r="AE780" i="2"/>
  <c r="AD780" i="2"/>
  <c r="AD858" i="2" s="1"/>
  <c r="AC780" i="2"/>
  <c r="AC858" i="2" s="1"/>
  <c r="AB780" i="2"/>
  <c r="AB858" i="2" s="1"/>
  <c r="AA780" i="2"/>
  <c r="AA858" i="2" s="1"/>
  <c r="Z780" i="2"/>
  <c r="Y780" i="2"/>
  <c r="Y858" i="2" s="1"/>
  <c r="X780" i="2"/>
  <c r="W780" i="2"/>
  <c r="V780" i="2"/>
  <c r="V858" i="2" s="1"/>
  <c r="U780" i="2"/>
  <c r="U858" i="2" s="1"/>
  <c r="T780" i="2"/>
  <c r="T858" i="2" s="1"/>
  <c r="S780" i="2"/>
  <c r="S858" i="2" s="1"/>
  <c r="R780" i="2"/>
  <c r="Q780" i="2"/>
  <c r="Q858" i="2" s="1"/>
  <c r="P780" i="2"/>
  <c r="O780" i="2"/>
  <c r="O858" i="2" s="1"/>
  <c r="N780" i="2"/>
  <c r="N858" i="2" s="1"/>
  <c r="M780" i="2"/>
  <c r="M858" i="2" s="1"/>
  <c r="L780" i="2"/>
  <c r="L858" i="2" s="1"/>
  <c r="K780" i="2"/>
  <c r="K858" i="2" s="1"/>
  <c r="N779" i="2"/>
  <c r="M779" i="2"/>
  <c r="L779" i="2"/>
  <c r="K779" i="2"/>
  <c r="AH776" i="2"/>
  <c r="AG776" i="2"/>
  <c r="AF776" i="2"/>
  <c r="AE776" i="2"/>
  <c r="AD776" i="2"/>
  <c r="AC776" i="2"/>
  <c r="AB776" i="2"/>
  <c r="AA776" i="2"/>
  <c r="Z776" i="2"/>
  <c r="Y776" i="2"/>
  <c r="X776" i="2"/>
  <c r="W776" i="2"/>
  <c r="V776" i="2"/>
  <c r="U776" i="2"/>
  <c r="T776" i="2"/>
  <c r="S776" i="2"/>
  <c r="R776" i="2"/>
  <c r="Q776" i="2"/>
  <c r="P776" i="2"/>
  <c r="O776" i="2"/>
  <c r="N776" i="2"/>
  <c r="M776" i="2"/>
  <c r="L776" i="2"/>
  <c r="C770" i="2"/>
  <c r="AH765" i="2"/>
  <c r="AG765" i="2"/>
  <c r="AF765" i="2"/>
  <c r="AE765" i="2"/>
  <c r="AD765" i="2"/>
  <c r="AC765" i="2"/>
  <c r="AB765" i="2"/>
  <c r="AA765" i="2"/>
  <c r="Z765" i="2"/>
  <c r="Y765" i="2"/>
  <c r="X765" i="2"/>
  <c r="W765" i="2"/>
  <c r="V765" i="2"/>
  <c r="U765" i="2"/>
  <c r="T765" i="2"/>
  <c r="S765" i="2"/>
  <c r="R765" i="2"/>
  <c r="Q765" i="2"/>
  <c r="P765" i="2"/>
  <c r="O765" i="2"/>
  <c r="N765" i="2"/>
  <c r="M765" i="2"/>
  <c r="L765" i="2"/>
  <c r="AH758" i="2"/>
  <c r="AG758" i="2"/>
  <c r="AF758" i="2"/>
  <c r="AE758" i="2"/>
  <c r="AD758" i="2"/>
  <c r="AC758" i="2"/>
  <c r="AB758" i="2"/>
  <c r="AA758" i="2"/>
  <c r="Z758" i="2"/>
  <c r="Y758" i="2"/>
  <c r="X758" i="2"/>
  <c r="W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AH757" i="2"/>
  <c r="AG757" i="2"/>
  <c r="AF757" i="2"/>
  <c r="AE757" i="2"/>
  <c r="AD757" i="2"/>
  <c r="AC757" i="2"/>
  <c r="AB757" i="2"/>
  <c r="AA757" i="2"/>
  <c r="Z757" i="2"/>
  <c r="Y757" i="2"/>
  <c r="X757" i="2"/>
  <c r="W757" i="2"/>
  <c r="V757" i="2"/>
  <c r="U757" i="2"/>
  <c r="T757" i="2"/>
  <c r="S757" i="2"/>
  <c r="R757" i="2"/>
  <c r="Q757" i="2"/>
  <c r="P757" i="2"/>
  <c r="O757" i="2"/>
  <c r="N757" i="2"/>
  <c r="M757" i="2"/>
  <c r="L757" i="2"/>
  <c r="K757" i="2"/>
  <c r="AM757" i="2" s="1" a="1"/>
  <c r="AM757" i="2" s="1"/>
  <c r="AN757" i="2" s="1"/>
  <c r="AH756" i="2"/>
  <c r="AG756" i="2"/>
  <c r="AF756" i="2"/>
  <c r="AE756" i="2"/>
  <c r="AD756" i="2"/>
  <c r="AC756" i="2"/>
  <c r="AB756" i="2"/>
  <c r="AA756" i="2"/>
  <c r="Z756" i="2"/>
  <c r="Y756" i="2"/>
  <c r="X756" i="2"/>
  <c r="W756" i="2"/>
  <c r="V756" i="2"/>
  <c r="U756" i="2"/>
  <c r="T756" i="2"/>
  <c r="S756" i="2"/>
  <c r="R756" i="2"/>
  <c r="Q756" i="2"/>
  <c r="P756" i="2"/>
  <c r="O756" i="2"/>
  <c r="N756" i="2"/>
  <c r="M756" i="2"/>
  <c r="M759" i="2" s="1"/>
  <c r="L756" i="2"/>
  <c r="K756" i="2"/>
  <c r="AM756" i="2" s="1" a="1"/>
  <c r="AM756" i="2" s="1"/>
  <c r="AN756" i="2" s="1"/>
  <c r="N755" i="2"/>
  <c r="M755" i="2"/>
  <c r="L755" i="2"/>
  <c r="K755" i="2"/>
  <c r="AH754" i="2"/>
  <c r="AG754" i="2"/>
  <c r="AF754" i="2"/>
  <c r="AE754" i="2"/>
  <c r="AD754" i="2"/>
  <c r="AC754" i="2"/>
  <c r="AB754" i="2"/>
  <c r="AA754" i="2"/>
  <c r="Z754" i="2"/>
  <c r="Y754" i="2"/>
  <c r="X754" i="2"/>
  <c r="W754" i="2"/>
  <c r="V754" i="2"/>
  <c r="U754" i="2"/>
  <c r="T754" i="2"/>
  <c r="S754" i="2"/>
  <c r="R754" i="2"/>
  <c r="Q754" i="2"/>
  <c r="P754" i="2"/>
  <c r="O754" i="2"/>
  <c r="N754" i="2"/>
  <c r="M754" i="2"/>
  <c r="L754" i="2"/>
  <c r="L759" i="2" s="1"/>
  <c r="K754" i="2"/>
  <c r="N753" i="2"/>
  <c r="M753" i="2"/>
  <c r="L753" i="2"/>
  <c r="K753" i="2"/>
  <c r="AH752" i="2"/>
  <c r="AG752" i="2"/>
  <c r="AF752" i="2"/>
  <c r="AE752" i="2"/>
  <c r="AD752" i="2"/>
  <c r="AC752" i="2"/>
  <c r="AB752" i="2"/>
  <c r="AA752" i="2"/>
  <c r="Z752" i="2"/>
  <c r="Y752" i="2"/>
  <c r="X752" i="2"/>
  <c r="W752" i="2"/>
  <c r="V752" i="2"/>
  <c r="U752" i="2"/>
  <c r="T752" i="2"/>
  <c r="S752" i="2"/>
  <c r="R752" i="2"/>
  <c r="Q752" i="2"/>
  <c r="P752" i="2"/>
  <c r="O752" i="2"/>
  <c r="N752" i="2"/>
  <c r="N759" i="2" s="1"/>
  <c r="M752" i="2"/>
  <c r="L752" i="2"/>
  <c r="K752" i="2"/>
  <c r="K759" i="2" s="1"/>
  <c r="Q749" i="2"/>
  <c r="AH748" i="2"/>
  <c r="AG748" i="2"/>
  <c r="AF748" i="2"/>
  <c r="AE748" i="2"/>
  <c r="AD748" i="2"/>
  <c r="AC748" i="2"/>
  <c r="AB748" i="2"/>
  <c r="AA748" i="2"/>
  <c r="Z748" i="2"/>
  <c r="Y748" i="2"/>
  <c r="X748" i="2"/>
  <c r="W748" i="2"/>
  <c r="V748" i="2"/>
  <c r="U748" i="2"/>
  <c r="T748" i="2"/>
  <c r="S748" i="2"/>
  <c r="R748" i="2"/>
  <c r="Q748" i="2"/>
  <c r="P748" i="2"/>
  <c r="O748" i="2"/>
  <c r="N748" i="2"/>
  <c r="M748" i="2"/>
  <c r="L748" i="2"/>
  <c r="K748" i="2"/>
  <c r="AH747" i="2"/>
  <c r="AG747" i="2"/>
  <c r="AF747" i="2"/>
  <c r="AE747" i="2"/>
  <c r="AD747" i="2"/>
  <c r="AC747" i="2"/>
  <c r="AB747" i="2"/>
  <c r="AA747" i="2"/>
  <c r="Z747" i="2"/>
  <c r="Y747" i="2"/>
  <c r="X747" i="2"/>
  <c r="W747" i="2"/>
  <c r="V747" i="2"/>
  <c r="U747" i="2"/>
  <c r="T747" i="2"/>
  <c r="S747" i="2"/>
  <c r="R747" i="2"/>
  <c r="Q747" i="2"/>
  <c r="P747" i="2"/>
  <c r="O747" i="2"/>
  <c r="N747" i="2"/>
  <c r="M747" i="2"/>
  <c r="L747" i="2"/>
  <c r="K747" i="2"/>
  <c r="AH746" i="2"/>
  <c r="AG746" i="2"/>
  <c r="AF746" i="2"/>
  <c r="AE746" i="2"/>
  <c r="AD746" i="2"/>
  <c r="AC746" i="2"/>
  <c r="AB746" i="2"/>
  <c r="AA746" i="2"/>
  <c r="Z746" i="2"/>
  <c r="Y746" i="2"/>
  <c r="X746" i="2"/>
  <c r="W746" i="2"/>
  <c r="V746" i="2"/>
  <c r="U746" i="2"/>
  <c r="T746" i="2"/>
  <c r="S746" i="2"/>
  <c r="R746" i="2"/>
  <c r="Q746" i="2"/>
  <c r="P746" i="2"/>
  <c r="O746" i="2"/>
  <c r="N746" i="2"/>
  <c r="M746" i="2"/>
  <c r="L746" i="2"/>
  <c r="K746" i="2"/>
  <c r="AM746" i="2" s="1" a="1"/>
  <c r="AM746" i="2" s="1"/>
  <c r="AN746" i="2" s="1"/>
  <c r="AH745" i="2"/>
  <c r="AG745" i="2"/>
  <c r="AF745" i="2"/>
  <c r="AE745" i="2"/>
  <c r="AD745" i="2"/>
  <c r="AC745" i="2"/>
  <c r="AB745" i="2"/>
  <c r="AA745" i="2"/>
  <c r="Z745" i="2"/>
  <c r="Y745" i="2"/>
  <c r="X745" i="2"/>
  <c r="W745" i="2"/>
  <c r="V745" i="2"/>
  <c r="U745" i="2"/>
  <c r="T745" i="2"/>
  <c r="S745" i="2"/>
  <c r="R745" i="2"/>
  <c r="Q745" i="2"/>
  <c r="P745" i="2"/>
  <c r="O745" i="2"/>
  <c r="N745" i="2"/>
  <c r="M745" i="2"/>
  <c r="L745" i="2"/>
  <c r="K745" i="2"/>
  <c r="AH744" i="2"/>
  <c r="AG744" i="2"/>
  <c r="AF744" i="2"/>
  <c r="AE744" i="2"/>
  <c r="AD744" i="2"/>
  <c r="AC744" i="2"/>
  <c r="AB744" i="2"/>
  <c r="AA744" i="2"/>
  <c r="Z744" i="2"/>
  <c r="Y744" i="2"/>
  <c r="X744" i="2"/>
  <c r="W744" i="2"/>
  <c r="V744" i="2"/>
  <c r="U744" i="2"/>
  <c r="T744" i="2"/>
  <c r="S744" i="2"/>
  <c r="R744" i="2"/>
  <c r="Q744" i="2"/>
  <c r="P744" i="2"/>
  <c r="O744" i="2"/>
  <c r="N744" i="2"/>
  <c r="M744" i="2"/>
  <c r="L744" i="2"/>
  <c r="K744" i="2"/>
  <c r="AH743" i="2"/>
  <c r="AG743" i="2"/>
  <c r="AF743" i="2"/>
  <c r="AE743" i="2"/>
  <c r="AD743" i="2"/>
  <c r="AC743" i="2"/>
  <c r="AB743" i="2"/>
  <c r="AA743" i="2"/>
  <c r="Z743" i="2"/>
  <c r="Y743" i="2"/>
  <c r="X743" i="2"/>
  <c r="W743" i="2"/>
  <c r="V743" i="2"/>
  <c r="U743" i="2"/>
  <c r="T743" i="2"/>
  <c r="S743" i="2"/>
  <c r="R743" i="2"/>
  <c r="Q743" i="2"/>
  <c r="P743" i="2"/>
  <c r="O743" i="2"/>
  <c r="N743" i="2"/>
  <c r="M743" i="2"/>
  <c r="L743" i="2"/>
  <c r="K743" i="2"/>
  <c r="AM743" i="2" s="1" a="1"/>
  <c r="AM743" i="2" s="1"/>
  <c r="AN743" i="2" s="1"/>
  <c r="AH742" i="2"/>
  <c r="AG742" i="2"/>
  <c r="AF742" i="2"/>
  <c r="AE742" i="2"/>
  <c r="AD742" i="2"/>
  <c r="AC742" i="2"/>
  <c r="AB742" i="2"/>
  <c r="AA742" i="2"/>
  <c r="Z742" i="2"/>
  <c r="Y742" i="2"/>
  <c r="X742" i="2"/>
  <c r="W742" i="2"/>
  <c r="V742" i="2"/>
  <c r="U742" i="2"/>
  <c r="T742" i="2"/>
  <c r="S742" i="2"/>
  <c r="R742" i="2"/>
  <c r="Q742" i="2"/>
  <c r="P742" i="2"/>
  <c r="O742" i="2"/>
  <c r="N742" i="2"/>
  <c r="M742" i="2"/>
  <c r="L742" i="2"/>
  <c r="K742" i="2"/>
  <c r="AM742" i="2" s="1" a="1"/>
  <c r="AM742" i="2" s="1"/>
  <c r="AN742" i="2" s="1"/>
  <c r="AH741" i="2"/>
  <c r="AH749" i="2" s="1"/>
  <c r="AG741" i="2"/>
  <c r="AF741" i="2"/>
  <c r="AE741" i="2"/>
  <c r="AD741" i="2"/>
  <c r="AC741" i="2"/>
  <c r="AB741" i="2"/>
  <c r="AA741" i="2"/>
  <c r="Z741" i="2"/>
  <c r="Z749" i="2" s="1"/>
  <c r="Y741" i="2"/>
  <c r="X741" i="2"/>
  <c r="W741" i="2"/>
  <c r="V741" i="2"/>
  <c r="U741" i="2"/>
  <c r="T741" i="2"/>
  <c r="S741" i="2"/>
  <c r="R741" i="2"/>
  <c r="R749" i="2" s="1"/>
  <c r="Q741" i="2"/>
  <c r="P741" i="2"/>
  <c r="O741" i="2"/>
  <c r="N741" i="2"/>
  <c r="M741" i="2"/>
  <c r="L741" i="2"/>
  <c r="K741" i="2"/>
  <c r="AH740" i="2"/>
  <c r="AG740" i="2"/>
  <c r="AF740" i="2"/>
  <c r="AE740" i="2"/>
  <c r="AD740" i="2"/>
  <c r="AC740" i="2"/>
  <c r="AB740" i="2"/>
  <c r="AA740" i="2"/>
  <c r="Z740" i="2"/>
  <c r="Y740" i="2"/>
  <c r="X740" i="2"/>
  <c r="W740" i="2"/>
  <c r="V740" i="2"/>
  <c r="U740" i="2"/>
  <c r="T740" i="2"/>
  <c r="S740" i="2"/>
  <c r="R740" i="2"/>
  <c r="Q740" i="2"/>
  <c r="P740" i="2"/>
  <c r="O740" i="2"/>
  <c r="N740" i="2"/>
  <c r="M740" i="2"/>
  <c r="L740" i="2"/>
  <c r="K740" i="2"/>
  <c r="AM740" i="2" s="1" a="1"/>
  <c r="AM740" i="2" s="1"/>
  <c r="AN740" i="2" s="1"/>
  <c r="AH739" i="2"/>
  <c r="AG739" i="2"/>
  <c r="AF739" i="2"/>
  <c r="AF749" i="2" s="1"/>
  <c r="AE739" i="2"/>
  <c r="AD739" i="2"/>
  <c r="AD749" i="2" s="1"/>
  <c r="AC739" i="2"/>
  <c r="AB739" i="2"/>
  <c r="AB749" i="2" s="1"/>
  <c r="AA739" i="2"/>
  <c r="AA749" i="2" s="1"/>
  <c r="Z739" i="2"/>
  <c r="Y739" i="2"/>
  <c r="X739" i="2"/>
  <c r="X749" i="2" s="1"/>
  <c r="W739" i="2"/>
  <c r="V739" i="2"/>
  <c r="V749" i="2" s="1"/>
  <c r="U739" i="2"/>
  <c r="T739" i="2"/>
  <c r="T749" i="2" s="1"/>
  <c r="S739" i="2"/>
  <c r="S749" i="2" s="1"/>
  <c r="R739" i="2"/>
  <c r="Q739" i="2"/>
  <c r="P739" i="2"/>
  <c r="P749" i="2" s="1"/>
  <c r="O739" i="2"/>
  <c r="N739" i="2"/>
  <c r="N749" i="2" s="1"/>
  <c r="M739" i="2"/>
  <c r="L739" i="2"/>
  <c r="L749" i="2" s="1"/>
  <c r="K739" i="2"/>
  <c r="AM739" i="2" s="1" a="1"/>
  <c r="AM739" i="2" s="1"/>
  <c r="AN739" i="2" s="1"/>
  <c r="AH736" i="2"/>
  <c r="AG736" i="2"/>
  <c r="AF736" i="2"/>
  <c r="AE736" i="2"/>
  <c r="AD736" i="2"/>
  <c r="AC736" i="2"/>
  <c r="AB736" i="2"/>
  <c r="AA736" i="2"/>
  <c r="Z736" i="2"/>
  <c r="Y736" i="2"/>
  <c r="X736" i="2"/>
  <c r="W736" i="2"/>
  <c r="V736" i="2"/>
  <c r="U736" i="2"/>
  <c r="T736" i="2"/>
  <c r="S736" i="2"/>
  <c r="R736" i="2"/>
  <c r="Q736" i="2"/>
  <c r="P736" i="2"/>
  <c r="O736" i="2"/>
  <c r="N736" i="2"/>
  <c r="M736" i="2"/>
  <c r="L736" i="2"/>
  <c r="C730" i="2"/>
  <c r="B728" i="2"/>
  <c r="N717" i="2"/>
  <c r="K717" i="2"/>
  <c r="AH712" i="2"/>
  <c r="AG712" i="2"/>
  <c r="AF712" i="2"/>
  <c r="AE712" i="2"/>
  <c r="AD712" i="2"/>
  <c r="AC712" i="2"/>
  <c r="AB712" i="2"/>
  <c r="AA712" i="2"/>
  <c r="Z712" i="2"/>
  <c r="Y712" i="2"/>
  <c r="X712" i="2"/>
  <c r="W712" i="2"/>
  <c r="V712" i="2"/>
  <c r="U712" i="2"/>
  <c r="T712" i="2"/>
  <c r="S712" i="2"/>
  <c r="R712" i="2"/>
  <c r="Q712" i="2"/>
  <c r="P712" i="2"/>
  <c r="O712" i="2"/>
  <c r="N712" i="2"/>
  <c r="M712" i="2"/>
  <c r="L712" i="2"/>
  <c r="K712" i="2"/>
  <c r="AH710" i="2"/>
  <c r="AG710" i="2"/>
  <c r="AF710" i="2"/>
  <c r="AE710" i="2"/>
  <c r="AD710" i="2"/>
  <c r="AC710" i="2"/>
  <c r="AB710" i="2"/>
  <c r="AA710" i="2"/>
  <c r="Z710" i="2"/>
  <c r="Y710" i="2"/>
  <c r="X710" i="2"/>
  <c r="W710" i="2"/>
  <c r="V710" i="2"/>
  <c r="U710" i="2"/>
  <c r="T710" i="2"/>
  <c r="S710" i="2"/>
  <c r="R710" i="2"/>
  <c r="Q710" i="2"/>
  <c r="P710" i="2"/>
  <c r="O710" i="2"/>
  <c r="N710" i="2"/>
  <c r="M710" i="2"/>
  <c r="L710" i="2"/>
  <c r="K710" i="2"/>
  <c r="AM710" i="2" s="1" a="1"/>
  <c r="AM710" i="2" s="1"/>
  <c r="AN710" i="2" s="1"/>
  <c r="AH709" i="2"/>
  <c r="AG709" i="2"/>
  <c r="AF709" i="2"/>
  <c r="AE709" i="2"/>
  <c r="AD709" i="2"/>
  <c r="AC709" i="2"/>
  <c r="AB709" i="2"/>
  <c r="AA709" i="2"/>
  <c r="Z709" i="2"/>
  <c r="Y709" i="2"/>
  <c r="X709" i="2"/>
  <c r="W709" i="2"/>
  <c r="V709" i="2"/>
  <c r="U709" i="2"/>
  <c r="T709" i="2"/>
  <c r="S709" i="2"/>
  <c r="R709" i="2"/>
  <c r="Q709" i="2"/>
  <c r="P709" i="2"/>
  <c r="O709" i="2"/>
  <c r="N709" i="2"/>
  <c r="M709" i="2"/>
  <c r="L709" i="2"/>
  <c r="K709" i="2"/>
  <c r="AM709" i="2" s="1" a="1"/>
  <c r="AM709" i="2" s="1"/>
  <c r="AN709" i="2" s="1"/>
  <c r="AG706" i="2"/>
  <c r="AE706" i="2"/>
  <c r="AH705" i="2"/>
  <c r="AG705" i="2"/>
  <c r="AF705" i="2"/>
  <c r="AE705" i="2"/>
  <c r="AD705" i="2"/>
  <c r="AC705" i="2"/>
  <c r="AB705" i="2"/>
  <c r="AA705" i="2"/>
  <c r="Z705" i="2"/>
  <c r="Y705" i="2"/>
  <c r="X705" i="2"/>
  <c r="W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AM705" i="2" s="1" a="1"/>
  <c r="AM705" i="2" s="1"/>
  <c r="AN705" i="2" s="1"/>
  <c r="AH704" i="2"/>
  <c r="AG704" i="2"/>
  <c r="AF704" i="2"/>
  <c r="AE704" i="2"/>
  <c r="AD704" i="2"/>
  <c r="AC704" i="2"/>
  <c r="AC706" i="2" s="1"/>
  <c r="AB704" i="2"/>
  <c r="AA704" i="2"/>
  <c r="Z704" i="2"/>
  <c r="N704" i="2"/>
  <c r="M704" i="2"/>
  <c r="M706" i="2" s="1"/>
  <c r="L704" i="2"/>
  <c r="K704" i="2"/>
  <c r="AH703" i="2"/>
  <c r="AH706" i="2" s="1"/>
  <c r="AG703" i="2"/>
  <c r="AF703" i="2"/>
  <c r="AF706" i="2" s="1"/>
  <c r="AE703" i="2"/>
  <c r="AD703" i="2"/>
  <c r="AD706" i="2" s="1"/>
  <c r="AC703" i="2"/>
  <c r="AB703" i="2"/>
  <c r="AB706" i="2" s="1"/>
  <c r="AA703" i="2"/>
  <c r="AA706" i="2" s="1"/>
  <c r="Z703" i="2"/>
  <c r="Z706" i="2" s="1"/>
  <c r="Y703" i="2"/>
  <c r="X703" i="2"/>
  <c r="W703" i="2"/>
  <c r="V703" i="2"/>
  <c r="U703" i="2"/>
  <c r="T703" i="2"/>
  <c r="S703" i="2"/>
  <c r="R703" i="2"/>
  <c r="Q703" i="2"/>
  <c r="P703" i="2"/>
  <c r="O703" i="2"/>
  <c r="N703" i="2"/>
  <c r="N706" i="2" s="1"/>
  <c r="M703" i="2"/>
  <c r="L703" i="2"/>
  <c r="L706" i="2" s="1"/>
  <c r="K703" i="2"/>
  <c r="K706" i="2" s="1"/>
  <c r="N698" i="2"/>
  <c r="M698" i="2"/>
  <c r="L698" i="2"/>
  <c r="K698" i="2"/>
  <c r="AH695" i="2"/>
  <c r="AG695" i="2"/>
  <c r="AF695" i="2"/>
  <c r="AE695" i="2"/>
  <c r="AD695" i="2"/>
  <c r="AC695" i="2"/>
  <c r="AB695" i="2"/>
  <c r="AA695" i="2"/>
  <c r="Z695" i="2"/>
  <c r="Y695" i="2"/>
  <c r="X695" i="2"/>
  <c r="W695" i="2"/>
  <c r="V695" i="2"/>
  <c r="U695" i="2"/>
  <c r="T695" i="2"/>
  <c r="S695" i="2"/>
  <c r="R695" i="2"/>
  <c r="Q695" i="2"/>
  <c r="P695" i="2"/>
  <c r="O695" i="2"/>
  <c r="N695" i="2"/>
  <c r="M695" i="2"/>
  <c r="L695" i="2"/>
  <c r="C689" i="2"/>
  <c r="K682" i="2"/>
  <c r="AH681" i="2"/>
  <c r="AG681" i="2"/>
  <c r="AF681" i="2"/>
  <c r="AE681" i="2"/>
  <c r="AD681" i="2"/>
  <c r="AC681" i="2"/>
  <c r="AB681" i="2"/>
  <c r="AA681" i="2"/>
  <c r="Z681" i="2"/>
  <c r="Y681" i="2"/>
  <c r="X681" i="2"/>
  <c r="W681" i="2"/>
  <c r="V681" i="2"/>
  <c r="U681" i="2"/>
  <c r="T681" i="2"/>
  <c r="S681" i="2"/>
  <c r="R681" i="2"/>
  <c r="Q681" i="2"/>
  <c r="P681" i="2"/>
  <c r="O681" i="2"/>
  <c r="N681" i="2"/>
  <c r="M681" i="2"/>
  <c r="L681" i="2"/>
  <c r="K681" i="2"/>
  <c r="AM681" i="2" s="1" a="1"/>
  <c r="AM681" i="2" s="1"/>
  <c r="AN681" i="2" s="1"/>
  <c r="AH680" i="2"/>
  <c r="AG680" i="2"/>
  <c r="AF680" i="2"/>
  <c r="AE680" i="2"/>
  <c r="AD680" i="2"/>
  <c r="AC680" i="2"/>
  <c r="AB680" i="2"/>
  <c r="AA680" i="2"/>
  <c r="Z680" i="2"/>
  <c r="Y680" i="2"/>
  <c r="X680" i="2"/>
  <c r="W680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AM680" i="2" s="1" a="1"/>
  <c r="AM680" i="2" s="1"/>
  <c r="AN680" i="2" s="1"/>
  <c r="O679" i="2"/>
  <c r="N679" i="2"/>
  <c r="M679" i="2"/>
  <c r="L679" i="2"/>
  <c r="K679" i="2"/>
  <c r="N678" i="2"/>
  <c r="M678" i="2"/>
  <c r="M682" i="2" s="1"/>
  <c r="L678" i="2"/>
  <c r="L682" i="2" s="1"/>
  <c r="K678" i="2"/>
  <c r="AH671" i="2"/>
  <c r="AG671" i="2"/>
  <c r="AF671" i="2"/>
  <c r="AE671" i="2"/>
  <c r="AD671" i="2"/>
  <c r="AC671" i="2"/>
  <c r="AC672" i="2" s="1"/>
  <c r="AB671" i="2"/>
  <c r="AA671" i="2"/>
  <c r="Z671" i="2"/>
  <c r="Y671" i="2"/>
  <c r="X671" i="2"/>
  <c r="W671" i="2"/>
  <c r="V671" i="2"/>
  <c r="U671" i="2"/>
  <c r="U672" i="2" s="1"/>
  <c r="T671" i="2"/>
  <c r="S671" i="2"/>
  <c r="R671" i="2"/>
  <c r="Q671" i="2"/>
  <c r="P671" i="2"/>
  <c r="O671" i="2"/>
  <c r="N671" i="2"/>
  <c r="M671" i="2"/>
  <c r="M672" i="2" s="1"/>
  <c r="L671" i="2"/>
  <c r="K671" i="2"/>
  <c r="AH670" i="2"/>
  <c r="AG670" i="2"/>
  <c r="AF670" i="2"/>
  <c r="AE670" i="2"/>
  <c r="AD670" i="2"/>
  <c r="AC670" i="2"/>
  <c r="AB670" i="2"/>
  <c r="AA670" i="2"/>
  <c r="Z670" i="2"/>
  <c r="Y670" i="2"/>
  <c r="X670" i="2"/>
  <c r="W670" i="2"/>
  <c r="V670" i="2"/>
  <c r="U670" i="2"/>
  <c r="T670" i="2"/>
  <c r="S670" i="2"/>
  <c r="R670" i="2"/>
  <c r="Q670" i="2"/>
  <c r="P670" i="2"/>
  <c r="O670" i="2"/>
  <c r="N670" i="2"/>
  <c r="M670" i="2"/>
  <c r="L670" i="2"/>
  <c r="K670" i="2"/>
  <c r="AM670" i="2" s="1" a="1"/>
  <c r="AM670" i="2" s="1"/>
  <c r="AN670" i="2" s="1"/>
  <c r="AH669" i="2"/>
  <c r="AG669" i="2"/>
  <c r="AF669" i="2"/>
  <c r="AE669" i="2"/>
  <c r="AD669" i="2"/>
  <c r="AC669" i="2"/>
  <c r="AB669" i="2"/>
  <c r="AA669" i="2"/>
  <c r="Z669" i="2"/>
  <c r="Y669" i="2"/>
  <c r="X669" i="2"/>
  <c r="W669" i="2"/>
  <c r="V669" i="2"/>
  <c r="U669" i="2"/>
  <c r="T669" i="2"/>
  <c r="S669" i="2"/>
  <c r="R669" i="2"/>
  <c r="Q669" i="2"/>
  <c r="P669" i="2"/>
  <c r="O669" i="2"/>
  <c r="N669" i="2"/>
  <c r="M669" i="2"/>
  <c r="L669" i="2"/>
  <c r="K669" i="2"/>
  <c r="AM669" i="2" s="1" a="1"/>
  <c r="AM669" i="2" s="1"/>
  <c r="AN669" i="2" s="1"/>
  <c r="AH668" i="2"/>
  <c r="AG668" i="2"/>
  <c r="AF668" i="2"/>
  <c r="AE668" i="2"/>
  <c r="AD668" i="2"/>
  <c r="AD672" i="2" s="1"/>
  <c r="AC668" i="2"/>
  <c r="AB668" i="2"/>
  <c r="AA668" i="2"/>
  <c r="AA672" i="2" s="1"/>
  <c r="Z668" i="2"/>
  <c r="Y668" i="2"/>
  <c r="X668" i="2"/>
  <c r="W668" i="2"/>
  <c r="V668" i="2"/>
  <c r="V672" i="2" s="1"/>
  <c r="U668" i="2"/>
  <c r="T668" i="2"/>
  <c r="S668" i="2"/>
  <c r="S672" i="2" s="1"/>
  <c r="R668" i="2"/>
  <c r="Q668" i="2"/>
  <c r="P668" i="2"/>
  <c r="O668" i="2"/>
  <c r="N668" i="2"/>
  <c r="N672" i="2" s="1"/>
  <c r="M668" i="2"/>
  <c r="L668" i="2"/>
  <c r="K668" i="2"/>
  <c r="K672" i="2" s="1"/>
  <c r="AH667" i="2"/>
  <c r="AH672" i="2" s="1"/>
  <c r="AG667" i="2"/>
  <c r="AG672" i="2" s="1"/>
  <c r="AF667" i="2"/>
  <c r="AF672" i="2" s="1"/>
  <c r="AE667" i="2"/>
  <c r="AE672" i="2" s="1"/>
  <c r="AD667" i="2"/>
  <c r="AC667" i="2"/>
  <c r="AB667" i="2"/>
  <c r="AB672" i="2" s="1"/>
  <c r="AA667" i="2"/>
  <c r="Z667" i="2"/>
  <c r="Z672" i="2" s="1"/>
  <c r="Y667" i="2"/>
  <c r="Y672" i="2" s="1"/>
  <c r="X667" i="2"/>
  <c r="X672" i="2" s="1"/>
  <c r="W667" i="2"/>
  <c r="W672" i="2" s="1"/>
  <c r="V667" i="2"/>
  <c r="U667" i="2"/>
  <c r="T667" i="2"/>
  <c r="T672" i="2" s="1"/>
  <c r="S667" i="2"/>
  <c r="R667" i="2"/>
  <c r="R672" i="2" s="1"/>
  <c r="Q667" i="2"/>
  <c r="Q672" i="2" s="1"/>
  <c r="P667" i="2"/>
  <c r="P672" i="2" s="1"/>
  <c r="O667" i="2"/>
  <c r="O672" i="2" s="1"/>
  <c r="N667" i="2"/>
  <c r="M667" i="2"/>
  <c r="L667" i="2"/>
  <c r="L672" i="2" s="1"/>
  <c r="K667" i="2"/>
  <c r="AM667" i="2" s="1" a="1"/>
  <c r="AM667" i="2" s="1"/>
  <c r="AN667" i="2" s="1"/>
  <c r="AH663" i="2"/>
  <c r="AG663" i="2"/>
  <c r="AF663" i="2"/>
  <c r="AE663" i="2"/>
  <c r="AD663" i="2"/>
  <c r="AC663" i="2"/>
  <c r="AB663" i="2"/>
  <c r="AA663" i="2"/>
  <c r="Z663" i="2"/>
  <c r="Y663" i="2"/>
  <c r="X663" i="2"/>
  <c r="W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AH662" i="2"/>
  <c r="AG662" i="2"/>
  <c r="AF662" i="2"/>
  <c r="AE662" i="2"/>
  <c r="AD662" i="2"/>
  <c r="AC662" i="2"/>
  <c r="AB662" i="2"/>
  <c r="AA662" i="2"/>
  <c r="Z662" i="2"/>
  <c r="Y662" i="2"/>
  <c r="X662" i="2"/>
  <c r="W662" i="2"/>
  <c r="V662" i="2"/>
  <c r="U662" i="2"/>
  <c r="T662" i="2"/>
  <c r="S662" i="2"/>
  <c r="R662" i="2"/>
  <c r="Q662" i="2"/>
  <c r="P662" i="2"/>
  <c r="O662" i="2"/>
  <c r="N662" i="2"/>
  <c r="M662" i="2"/>
  <c r="L662" i="2"/>
  <c r="K662" i="2"/>
  <c r="AM662" i="2" s="1" a="1"/>
  <c r="AM662" i="2" s="1"/>
  <c r="AN662" i="2" s="1"/>
  <c r="AH661" i="2"/>
  <c r="AG661" i="2"/>
  <c r="AF661" i="2"/>
  <c r="AE661" i="2"/>
  <c r="AD661" i="2"/>
  <c r="AC661" i="2"/>
  <c r="AB661" i="2"/>
  <c r="AA661" i="2"/>
  <c r="Z661" i="2"/>
  <c r="Y661" i="2"/>
  <c r="X661" i="2"/>
  <c r="W661" i="2"/>
  <c r="V661" i="2"/>
  <c r="U661" i="2"/>
  <c r="T661" i="2"/>
  <c r="S661" i="2"/>
  <c r="R661" i="2"/>
  <c r="Q661" i="2"/>
  <c r="P661" i="2"/>
  <c r="O661" i="2"/>
  <c r="N661" i="2"/>
  <c r="M661" i="2"/>
  <c r="L661" i="2"/>
  <c r="K661" i="2"/>
  <c r="AM661" i="2" s="1" a="1"/>
  <c r="AM661" i="2" s="1"/>
  <c r="AN661" i="2" s="1"/>
  <c r="AH660" i="2"/>
  <c r="AG660" i="2"/>
  <c r="AF660" i="2"/>
  <c r="AE660" i="2"/>
  <c r="AD660" i="2"/>
  <c r="AC660" i="2"/>
  <c r="AB660" i="2"/>
  <c r="AA660" i="2"/>
  <c r="Z660" i="2"/>
  <c r="Y660" i="2"/>
  <c r="X660" i="2"/>
  <c r="W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AM660" i="2" s="1" a="1"/>
  <c r="AM660" i="2" s="1"/>
  <c r="AN660" i="2" s="1"/>
  <c r="N659" i="2"/>
  <c r="N664" i="2" s="1"/>
  <c r="M659" i="2"/>
  <c r="M664" i="2" s="1"/>
  <c r="M673" i="2" s="1"/>
  <c r="L659" i="2"/>
  <c r="L664" i="2" s="1"/>
  <c r="K659" i="2"/>
  <c r="K664" i="2" s="1"/>
  <c r="AH654" i="2"/>
  <c r="AG654" i="2"/>
  <c r="AF654" i="2"/>
  <c r="AE654" i="2"/>
  <c r="AD654" i="2"/>
  <c r="AC654" i="2"/>
  <c r="AB654" i="2"/>
  <c r="AA654" i="2"/>
  <c r="Z654" i="2"/>
  <c r="Y654" i="2"/>
  <c r="X654" i="2"/>
  <c r="W654" i="2"/>
  <c r="V654" i="2"/>
  <c r="U654" i="2"/>
  <c r="T654" i="2"/>
  <c r="S654" i="2"/>
  <c r="R654" i="2"/>
  <c r="Q654" i="2"/>
  <c r="P654" i="2"/>
  <c r="O654" i="2"/>
  <c r="N654" i="2"/>
  <c r="M654" i="2"/>
  <c r="L654" i="2"/>
  <c r="K654" i="2"/>
  <c r="AM654" i="2" s="1" a="1"/>
  <c r="AM654" i="2" s="1"/>
  <c r="AN654" i="2" s="1"/>
  <c r="AH653" i="2"/>
  <c r="AG653" i="2"/>
  <c r="AF653" i="2"/>
  <c r="AE653" i="2"/>
  <c r="AD653" i="2"/>
  <c r="AC653" i="2"/>
  <c r="AB653" i="2"/>
  <c r="AA653" i="2"/>
  <c r="Z653" i="2"/>
  <c r="Y653" i="2"/>
  <c r="X653" i="2"/>
  <c r="W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AM653" i="2" s="1" a="1"/>
  <c r="AM653" i="2" s="1"/>
  <c r="AN653" i="2" s="1"/>
  <c r="N652" i="2"/>
  <c r="M652" i="2"/>
  <c r="L652" i="2"/>
  <c r="K652" i="2"/>
  <c r="AH651" i="2"/>
  <c r="AG651" i="2"/>
  <c r="AF651" i="2"/>
  <c r="AE651" i="2"/>
  <c r="AD651" i="2"/>
  <c r="AC651" i="2"/>
  <c r="AB651" i="2"/>
  <c r="AA651" i="2"/>
  <c r="Z651" i="2"/>
  <c r="Y651" i="2"/>
  <c r="X651" i="2"/>
  <c r="W651" i="2"/>
  <c r="V651" i="2"/>
  <c r="U651" i="2"/>
  <c r="T651" i="2"/>
  <c r="S651" i="2"/>
  <c r="R651" i="2"/>
  <c r="Q651" i="2"/>
  <c r="P651" i="2"/>
  <c r="O651" i="2"/>
  <c r="N651" i="2"/>
  <c r="M651" i="2"/>
  <c r="L651" i="2"/>
  <c r="K651" i="2"/>
  <c r="AM651" i="2" s="1" a="1"/>
  <c r="AM651" i="2" s="1"/>
  <c r="AN651" i="2" s="1"/>
  <c r="AH650" i="2"/>
  <c r="AG650" i="2"/>
  <c r="AF650" i="2"/>
  <c r="AE650" i="2"/>
  <c r="AD650" i="2"/>
  <c r="AC650" i="2"/>
  <c r="AB650" i="2"/>
  <c r="AA650" i="2"/>
  <c r="Z650" i="2"/>
  <c r="Y650" i="2"/>
  <c r="X650" i="2"/>
  <c r="W650" i="2"/>
  <c r="V650" i="2"/>
  <c r="U650" i="2"/>
  <c r="T650" i="2"/>
  <c r="S650" i="2"/>
  <c r="R650" i="2"/>
  <c r="Q650" i="2"/>
  <c r="P650" i="2"/>
  <c r="O650" i="2"/>
  <c r="N650" i="2"/>
  <c r="M650" i="2"/>
  <c r="L650" i="2"/>
  <c r="K650" i="2"/>
  <c r="AM650" i="2" s="1" a="1"/>
  <c r="AM650" i="2" s="1"/>
  <c r="AN650" i="2" s="1"/>
  <c r="N649" i="2"/>
  <c r="N655" i="2" s="1"/>
  <c r="M649" i="2"/>
  <c r="M655" i="2" s="1"/>
  <c r="L649" i="2"/>
  <c r="L655" i="2" s="1"/>
  <c r="K649" i="2"/>
  <c r="K655" i="2" s="1"/>
  <c r="AH645" i="2"/>
  <c r="AG645" i="2"/>
  <c r="AF645" i="2"/>
  <c r="AE645" i="2"/>
  <c r="AD645" i="2"/>
  <c r="AC645" i="2"/>
  <c r="AB645" i="2"/>
  <c r="AA645" i="2"/>
  <c r="Z645" i="2"/>
  <c r="Y645" i="2"/>
  <c r="X645" i="2"/>
  <c r="W645" i="2"/>
  <c r="V645" i="2"/>
  <c r="U645" i="2"/>
  <c r="T645" i="2"/>
  <c r="S645" i="2"/>
  <c r="R645" i="2"/>
  <c r="Q645" i="2"/>
  <c r="P645" i="2"/>
  <c r="O645" i="2"/>
  <c r="N645" i="2"/>
  <c r="M645" i="2"/>
  <c r="L645" i="2"/>
  <c r="K645" i="2"/>
  <c r="AM645" i="2" s="1" a="1"/>
  <c r="AM645" i="2" s="1"/>
  <c r="AN645" i="2" s="1"/>
  <c r="AH644" i="2"/>
  <c r="AG644" i="2"/>
  <c r="AF644" i="2"/>
  <c r="AE644" i="2"/>
  <c r="AD644" i="2"/>
  <c r="AC644" i="2"/>
  <c r="AB644" i="2"/>
  <c r="AA644" i="2"/>
  <c r="Z644" i="2"/>
  <c r="Y644" i="2"/>
  <c r="X644" i="2"/>
  <c r="W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AM644" i="2" s="1" a="1"/>
  <c r="AM644" i="2" s="1"/>
  <c r="AN644" i="2" s="1"/>
  <c r="N643" i="2"/>
  <c r="M643" i="2"/>
  <c r="L643" i="2"/>
  <c r="K643" i="2"/>
  <c r="AH642" i="2"/>
  <c r="AH720" i="2" s="1"/>
  <c r="AG642" i="2"/>
  <c r="AG720" i="2" s="1"/>
  <c r="AF642" i="2"/>
  <c r="AF720" i="2" s="1"/>
  <c r="AE642" i="2"/>
  <c r="AE720" i="2" s="1"/>
  <c r="AD642" i="2"/>
  <c r="AD720" i="2" s="1"/>
  <c r="AC642" i="2"/>
  <c r="AC720" i="2" s="1"/>
  <c r="AB642" i="2"/>
  <c r="AB720" i="2" s="1"/>
  <c r="AA642" i="2"/>
  <c r="AA720" i="2" s="1"/>
  <c r="Z642" i="2"/>
  <c r="Z720" i="2" s="1"/>
  <c r="Y642" i="2"/>
  <c r="Y720" i="2" s="1"/>
  <c r="X642" i="2"/>
  <c r="X720" i="2" s="1"/>
  <c r="W642" i="2"/>
  <c r="W720" i="2" s="1"/>
  <c r="V642" i="2"/>
  <c r="V720" i="2" s="1"/>
  <c r="U642" i="2"/>
  <c r="U720" i="2" s="1"/>
  <c r="T642" i="2"/>
  <c r="T720" i="2" s="1"/>
  <c r="S642" i="2"/>
  <c r="S720" i="2" s="1"/>
  <c r="R642" i="2"/>
  <c r="R720" i="2" s="1"/>
  <c r="Q642" i="2"/>
  <c r="Q720" i="2" s="1"/>
  <c r="P642" i="2"/>
  <c r="P720" i="2" s="1"/>
  <c r="O642" i="2"/>
  <c r="O720" i="2" s="1"/>
  <c r="N642" i="2"/>
  <c r="N720" i="2" s="1"/>
  <c r="M642" i="2"/>
  <c r="M720" i="2" s="1"/>
  <c r="L642" i="2"/>
  <c r="L720" i="2" s="1"/>
  <c r="K642" i="2"/>
  <c r="K720" i="2" s="1"/>
  <c r="N641" i="2"/>
  <c r="N646" i="2" s="1"/>
  <c r="N656" i="2" s="1"/>
  <c r="M641" i="2"/>
  <c r="M646" i="2" s="1"/>
  <c r="M656" i="2" s="1"/>
  <c r="M675" i="2" s="1"/>
  <c r="L641" i="2"/>
  <c r="L646" i="2" s="1"/>
  <c r="L656" i="2" s="1"/>
  <c r="K641" i="2"/>
  <c r="AH638" i="2"/>
  <c r="AG638" i="2"/>
  <c r="AF638" i="2"/>
  <c r="AE638" i="2"/>
  <c r="AD638" i="2"/>
  <c r="AC638" i="2"/>
  <c r="AB638" i="2"/>
  <c r="AA638" i="2"/>
  <c r="Z638" i="2"/>
  <c r="Y638" i="2"/>
  <c r="X638" i="2"/>
  <c r="W638" i="2"/>
  <c r="V638" i="2"/>
  <c r="U638" i="2"/>
  <c r="T638" i="2"/>
  <c r="S638" i="2"/>
  <c r="R638" i="2"/>
  <c r="Q638" i="2"/>
  <c r="P638" i="2"/>
  <c r="O638" i="2"/>
  <c r="N638" i="2"/>
  <c r="M638" i="2"/>
  <c r="L638" i="2"/>
  <c r="C632" i="2"/>
  <c r="O627" i="2"/>
  <c r="N627" i="2"/>
  <c r="M627" i="2"/>
  <c r="L627" i="2"/>
  <c r="O620" i="2"/>
  <c r="N620" i="2"/>
  <c r="M620" i="2"/>
  <c r="L620" i="2"/>
  <c r="K620" i="2"/>
  <c r="AH619" i="2"/>
  <c r="AG619" i="2"/>
  <c r="AF619" i="2"/>
  <c r="AE619" i="2"/>
  <c r="AD619" i="2"/>
  <c r="AC619" i="2"/>
  <c r="AB619" i="2"/>
  <c r="AA619" i="2"/>
  <c r="Z619" i="2"/>
  <c r="Y619" i="2"/>
  <c r="X619" i="2"/>
  <c r="W619" i="2"/>
  <c r="V619" i="2"/>
  <c r="U619" i="2"/>
  <c r="T619" i="2"/>
  <c r="S619" i="2"/>
  <c r="R619" i="2"/>
  <c r="Q619" i="2"/>
  <c r="P619" i="2"/>
  <c r="O619" i="2"/>
  <c r="N619" i="2"/>
  <c r="M619" i="2"/>
  <c r="L619" i="2"/>
  <c r="K619" i="2"/>
  <c r="AH618" i="2"/>
  <c r="AG618" i="2"/>
  <c r="AF618" i="2"/>
  <c r="AE618" i="2"/>
  <c r="AD618" i="2"/>
  <c r="AC618" i="2"/>
  <c r="AB618" i="2"/>
  <c r="AA618" i="2"/>
  <c r="Z618" i="2"/>
  <c r="Y618" i="2"/>
  <c r="X618" i="2"/>
  <c r="W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AM618" i="2" s="1" a="1"/>
  <c r="AM618" i="2" s="1"/>
  <c r="AN618" i="2" s="1"/>
  <c r="N617" i="2"/>
  <c r="M617" i="2"/>
  <c r="L617" i="2"/>
  <c r="K617" i="2"/>
  <c r="AH616" i="2"/>
  <c r="AG616" i="2"/>
  <c r="AF616" i="2"/>
  <c r="AE616" i="2"/>
  <c r="AD616" i="2"/>
  <c r="AC616" i="2"/>
  <c r="AB616" i="2"/>
  <c r="AA616" i="2"/>
  <c r="Z616" i="2"/>
  <c r="Y616" i="2"/>
  <c r="X616" i="2"/>
  <c r="W616" i="2"/>
  <c r="V616" i="2"/>
  <c r="U616" i="2"/>
  <c r="T616" i="2"/>
  <c r="S616" i="2"/>
  <c r="R616" i="2"/>
  <c r="Q616" i="2"/>
  <c r="P616" i="2"/>
  <c r="O616" i="2"/>
  <c r="N616" i="2"/>
  <c r="M616" i="2"/>
  <c r="L616" i="2"/>
  <c r="K616" i="2"/>
  <c r="AM616" i="2" s="1" a="1"/>
  <c r="AM616" i="2" s="1"/>
  <c r="AN616" i="2" s="1"/>
  <c r="N615" i="2"/>
  <c r="M615" i="2"/>
  <c r="L615" i="2"/>
  <c r="K615" i="2"/>
  <c r="AH614" i="2"/>
  <c r="AG614" i="2"/>
  <c r="AF614" i="2"/>
  <c r="AE614" i="2"/>
  <c r="AD614" i="2"/>
  <c r="AC614" i="2"/>
  <c r="AB614" i="2"/>
  <c r="AA614" i="2"/>
  <c r="Z614" i="2"/>
  <c r="Y614" i="2"/>
  <c r="X614" i="2"/>
  <c r="W614" i="2"/>
  <c r="V614" i="2"/>
  <c r="U614" i="2"/>
  <c r="T614" i="2"/>
  <c r="S614" i="2"/>
  <c r="R614" i="2"/>
  <c r="Q614" i="2"/>
  <c r="P614" i="2"/>
  <c r="O614" i="2"/>
  <c r="N614" i="2"/>
  <c r="M614" i="2"/>
  <c r="M621" i="2" s="1"/>
  <c r="L614" i="2"/>
  <c r="L621" i="2" s="1"/>
  <c r="K614" i="2"/>
  <c r="AH610" i="2"/>
  <c r="AG610" i="2"/>
  <c r="AF610" i="2"/>
  <c r="AE610" i="2"/>
  <c r="AD610" i="2"/>
  <c r="AC610" i="2"/>
  <c r="AB610" i="2"/>
  <c r="AA610" i="2"/>
  <c r="Z610" i="2"/>
  <c r="Y610" i="2"/>
  <c r="X610" i="2"/>
  <c r="W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AM610" i="2" s="1" a="1"/>
  <c r="AM610" i="2" s="1"/>
  <c r="AN610" i="2" s="1"/>
  <c r="AH609" i="2"/>
  <c r="AG609" i="2"/>
  <c r="AF609" i="2"/>
  <c r="AE609" i="2"/>
  <c r="AD609" i="2"/>
  <c r="AC609" i="2"/>
  <c r="AB609" i="2"/>
  <c r="AA609" i="2"/>
  <c r="Z609" i="2"/>
  <c r="Y609" i="2"/>
  <c r="X609" i="2"/>
  <c r="W609" i="2"/>
  <c r="V609" i="2"/>
  <c r="U609" i="2"/>
  <c r="T609" i="2"/>
  <c r="S609" i="2"/>
  <c r="R609" i="2"/>
  <c r="Q609" i="2"/>
  <c r="P609" i="2"/>
  <c r="O609" i="2"/>
  <c r="N609" i="2"/>
  <c r="M609" i="2"/>
  <c r="L609" i="2"/>
  <c r="K609" i="2"/>
  <c r="AM609" i="2" s="1" a="1"/>
  <c r="AM609" i="2" s="1"/>
  <c r="AN609" i="2" s="1"/>
  <c r="AH608" i="2"/>
  <c r="AG608" i="2"/>
  <c r="AF608" i="2"/>
  <c r="AE608" i="2"/>
  <c r="AD608" i="2"/>
  <c r="AC608" i="2"/>
  <c r="AB608" i="2"/>
  <c r="AA608" i="2"/>
  <c r="Z608" i="2"/>
  <c r="Y608" i="2"/>
  <c r="X608" i="2"/>
  <c r="W608" i="2"/>
  <c r="V608" i="2"/>
  <c r="U608" i="2"/>
  <c r="T608" i="2"/>
  <c r="S608" i="2"/>
  <c r="R608" i="2"/>
  <c r="Q608" i="2"/>
  <c r="P608" i="2"/>
  <c r="O608" i="2"/>
  <c r="N608" i="2"/>
  <c r="M608" i="2"/>
  <c r="L608" i="2"/>
  <c r="K608" i="2"/>
  <c r="AM608" i="2" s="1" a="1"/>
  <c r="AM608" i="2" s="1"/>
  <c r="AN608" i="2" s="1"/>
  <c r="AH607" i="2"/>
  <c r="AG607" i="2"/>
  <c r="AF607" i="2"/>
  <c r="AE607" i="2"/>
  <c r="AD607" i="2"/>
  <c r="AC607" i="2"/>
  <c r="AB607" i="2"/>
  <c r="AA607" i="2"/>
  <c r="Z607" i="2"/>
  <c r="N607" i="2"/>
  <c r="M607" i="2"/>
  <c r="L607" i="2"/>
  <c r="K607" i="2"/>
  <c r="AH606" i="2"/>
  <c r="AG606" i="2"/>
  <c r="AF606" i="2"/>
  <c r="AE606" i="2"/>
  <c r="AD606" i="2"/>
  <c r="AC606" i="2"/>
  <c r="AB606" i="2"/>
  <c r="AA606" i="2"/>
  <c r="Z606" i="2"/>
  <c r="N606" i="2"/>
  <c r="M606" i="2"/>
  <c r="L606" i="2"/>
  <c r="K606" i="2"/>
  <c r="AH605" i="2"/>
  <c r="AG605" i="2"/>
  <c r="AF605" i="2"/>
  <c r="AE605" i="2"/>
  <c r="AD605" i="2"/>
  <c r="AC605" i="2"/>
  <c r="AB605" i="2"/>
  <c r="AA605" i="2"/>
  <c r="Z605" i="2"/>
  <c r="N605" i="2"/>
  <c r="M605" i="2"/>
  <c r="L605" i="2"/>
  <c r="K605" i="2"/>
  <c r="AH604" i="2"/>
  <c r="AG604" i="2"/>
  <c r="AF604" i="2"/>
  <c r="AE604" i="2"/>
  <c r="AD604" i="2"/>
  <c r="AC604" i="2"/>
  <c r="AB604" i="2"/>
  <c r="AA604" i="2"/>
  <c r="Z604" i="2"/>
  <c r="Y604" i="2"/>
  <c r="X604" i="2"/>
  <c r="W604" i="2"/>
  <c r="V604" i="2"/>
  <c r="U604" i="2"/>
  <c r="T604" i="2"/>
  <c r="S604" i="2"/>
  <c r="R604" i="2"/>
  <c r="Q604" i="2"/>
  <c r="P604" i="2"/>
  <c r="O604" i="2"/>
  <c r="N604" i="2"/>
  <c r="M604" i="2"/>
  <c r="L604" i="2"/>
  <c r="K604" i="2"/>
  <c r="AM604" i="2" s="1" a="1"/>
  <c r="AM604" i="2" s="1"/>
  <c r="AN604" i="2" s="1"/>
  <c r="AH603" i="2"/>
  <c r="AG603" i="2"/>
  <c r="AF603" i="2"/>
  <c r="AE603" i="2"/>
  <c r="AD603" i="2"/>
  <c r="AC603" i="2"/>
  <c r="AB603" i="2"/>
  <c r="AA603" i="2"/>
  <c r="Z603" i="2"/>
  <c r="Y603" i="2"/>
  <c r="X603" i="2"/>
  <c r="W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AM603" i="2" s="1" a="1"/>
  <c r="AM603" i="2" s="1"/>
  <c r="AN603" i="2" s="1"/>
  <c r="AH602" i="2"/>
  <c r="AG602" i="2"/>
  <c r="AF602" i="2"/>
  <c r="AE602" i="2"/>
  <c r="AD602" i="2"/>
  <c r="AC602" i="2"/>
  <c r="AC611" i="2" s="1"/>
  <c r="AB602" i="2"/>
  <c r="AA602" i="2"/>
  <c r="Z602" i="2"/>
  <c r="Y602" i="2"/>
  <c r="X602" i="2"/>
  <c r="W602" i="2"/>
  <c r="V602" i="2"/>
  <c r="U602" i="2"/>
  <c r="T602" i="2"/>
  <c r="S602" i="2"/>
  <c r="R602" i="2"/>
  <c r="Q602" i="2"/>
  <c r="P602" i="2"/>
  <c r="O602" i="2"/>
  <c r="N602" i="2"/>
  <c r="M602" i="2"/>
  <c r="M611" i="2" s="1"/>
  <c r="M623" i="2" s="1"/>
  <c r="L602" i="2"/>
  <c r="K602" i="2"/>
  <c r="AM602" i="2" s="1" a="1"/>
  <c r="AM602" i="2" s="1"/>
  <c r="AN602" i="2" s="1"/>
  <c r="AH601" i="2"/>
  <c r="AH611" i="2" s="1"/>
  <c r="AG601" i="2"/>
  <c r="AG611" i="2" s="1"/>
  <c r="AF601" i="2"/>
  <c r="AF611" i="2" s="1"/>
  <c r="AE601" i="2"/>
  <c r="AE611" i="2" s="1"/>
  <c r="AD601" i="2"/>
  <c r="AD611" i="2" s="1"/>
  <c r="AC601" i="2"/>
  <c r="AB601" i="2"/>
  <c r="AB611" i="2" s="1"/>
  <c r="AA601" i="2"/>
  <c r="AA611" i="2" s="1"/>
  <c r="Z601" i="2"/>
  <c r="Z611" i="2" s="1"/>
  <c r="Y601" i="2"/>
  <c r="X601" i="2"/>
  <c r="W601" i="2"/>
  <c r="V601" i="2"/>
  <c r="U601" i="2"/>
  <c r="T601" i="2"/>
  <c r="S601" i="2"/>
  <c r="R601" i="2"/>
  <c r="Q601" i="2"/>
  <c r="P601" i="2"/>
  <c r="O601" i="2"/>
  <c r="N601" i="2"/>
  <c r="N611" i="2" s="1"/>
  <c r="M601" i="2"/>
  <c r="L601" i="2"/>
  <c r="L611" i="2" s="1"/>
  <c r="K601" i="2"/>
  <c r="K611" i="2" s="1"/>
  <c r="AH598" i="2"/>
  <c r="AG598" i="2"/>
  <c r="AF598" i="2"/>
  <c r="AE598" i="2"/>
  <c r="AD598" i="2"/>
  <c r="AC598" i="2"/>
  <c r="AB598" i="2"/>
  <c r="AA598" i="2"/>
  <c r="Z598" i="2"/>
  <c r="Y598" i="2"/>
  <c r="X598" i="2"/>
  <c r="W598" i="2"/>
  <c r="V598" i="2"/>
  <c r="U598" i="2"/>
  <c r="T598" i="2"/>
  <c r="S598" i="2"/>
  <c r="R598" i="2"/>
  <c r="Q598" i="2"/>
  <c r="P598" i="2"/>
  <c r="O598" i="2"/>
  <c r="N598" i="2"/>
  <c r="M598" i="2"/>
  <c r="L598" i="2"/>
  <c r="D595" i="2"/>
  <c r="C592" i="2"/>
  <c r="B590" i="2"/>
  <c r="N579" i="2"/>
  <c r="K579" i="2"/>
  <c r="AH574" i="2"/>
  <c r="AG574" i="2"/>
  <c r="AF574" i="2"/>
  <c r="AE574" i="2"/>
  <c r="AD574" i="2"/>
  <c r="AC574" i="2"/>
  <c r="AB574" i="2"/>
  <c r="AA574" i="2"/>
  <c r="Z574" i="2"/>
  <c r="Y574" i="2"/>
  <c r="X574" i="2"/>
  <c r="W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AM574" i="2" s="1" a="1"/>
  <c r="AM574" i="2" s="1"/>
  <c r="AN574" i="2" s="1"/>
  <c r="AH572" i="2"/>
  <c r="AG572" i="2"/>
  <c r="AF572" i="2"/>
  <c r="AE572" i="2"/>
  <c r="AD572" i="2"/>
  <c r="AC572" i="2"/>
  <c r="AB572" i="2"/>
  <c r="AA572" i="2"/>
  <c r="Z572" i="2"/>
  <c r="Y572" i="2"/>
  <c r="X572" i="2"/>
  <c r="W572" i="2"/>
  <c r="V572" i="2"/>
  <c r="U572" i="2"/>
  <c r="T572" i="2"/>
  <c r="S572" i="2"/>
  <c r="R572" i="2"/>
  <c r="Q572" i="2"/>
  <c r="P572" i="2"/>
  <c r="O572" i="2"/>
  <c r="N572" i="2"/>
  <c r="M572" i="2"/>
  <c r="L572" i="2"/>
  <c r="K572" i="2"/>
  <c r="AH571" i="2"/>
  <c r="AG571" i="2"/>
  <c r="AF571" i="2"/>
  <c r="AE571" i="2"/>
  <c r="AD571" i="2"/>
  <c r="AC571" i="2"/>
  <c r="AB571" i="2"/>
  <c r="AA571" i="2"/>
  <c r="Z571" i="2"/>
  <c r="Y571" i="2"/>
  <c r="X571" i="2"/>
  <c r="W571" i="2"/>
  <c r="V571" i="2"/>
  <c r="U571" i="2"/>
  <c r="T571" i="2"/>
  <c r="S571" i="2"/>
  <c r="R571" i="2"/>
  <c r="Q571" i="2"/>
  <c r="P571" i="2"/>
  <c r="O571" i="2"/>
  <c r="N571" i="2"/>
  <c r="M571" i="2"/>
  <c r="L571" i="2"/>
  <c r="K571" i="2"/>
  <c r="AM569" i="2" a="1"/>
  <c r="AM569" i="2" s="1"/>
  <c r="AN569" i="2" s="1"/>
  <c r="AG568" i="2"/>
  <c r="AE568" i="2"/>
  <c r="AD568" i="2"/>
  <c r="N568" i="2"/>
  <c r="AH567" i="2"/>
  <c r="AG567" i="2"/>
  <c r="AF567" i="2"/>
  <c r="AE567" i="2"/>
  <c r="AD567" i="2"/>
  <c r="AC567" i="2"/>
  <c r="AB567" i="2"/>
  <c r="AA567" i="2"/>
  <c r="Z567" i="2"/>
  <c r="Y567" i="2"/>
  <c r="X567" i="2"/>
  <c r="W567" i="2"/>
  <c r="V567" i="2"/>
  <c r="U567" i="2"/>
  <c r="T567" i="2"/>
  <c r="S567" i="2"/>
  <c r="R567" i="2"/>
  <c r="Q567" i="2"/>
  <c r="P567" i="2"/>
  <c r="O567" i="2"/>
  <c r="N567" i="2"/>
  <c r="M567" i="2"/>
  <c r="L567" i="2"/>
  <c r="K567" i="2"/>
  <c r="AM567" i="2" s="1" a="1"/>
  <c r="AM567" i="2" s="1"/>
  <c r="AN567" i="2" s="1"/>
  <c r="AH566" i="2"/>
  <c r="AG566" i="2"/>
  <c r="AF566" i="2"/>
  <c r="AE566" i="2"/>
  <c r="AD566" i="2"/>
  <c r="AC566" i="2"/>
  <c r="AB566" i="2"/>
  <c r="AA566" i="2"/>
  <c r="Z566" i="2"/>
  <c r="N566" i="2"/>
  <c r="M566" i="2"/>
  <c r="L566" i="2"/>
  <c r="K566" i="2"/>
  <c r="AH565" i="2"/>
  <c r="AH568" i="2" s="1"/>
  <c r="AG565" i="2"/>
  <c r="AF565" i="2"/>
  <c r="AF568" i="2" s="1"/>
  <c r="AE565" i="2"/>
  <c r="AD565" i="2"/>
  <c r="AC565" i="2"/>
  <c r="AC568" i="2" s="1"/>
  <c r="AB565" i="2"/>
  <c r="AB568" i="2" s="1"/>
  <c r="AA565" i="2"/>
  <c r="AA568" i="2" s="1"/>
  <c r="Z565" i="2"/>
  <c r="Z568" i="2" s="1"/>
  <c r="Y565" i="2"/>
  <c r="X565" i="2"/>
  <c r="W565" i="2"/>
  <c r="V565" i="2"/>
  <c r="U565" i="2"/>
  <c r="T565" i="2"/>
  <c r="S565" i="2"/>
  <c r="R565" i="2"/>
  <c r="Q565" i="2"/>
  <c r="P565" i="2"/>
  <c r="O565" i="2"/>
  <c r="N565" i="2"/>
  <c r="M565" i="2"/>
  <c r="M568" i="2" s="1"/>
  <c r="L565" i="2"/>
  <c r="L568" i="2" s="1"/>
  <c r="K565" i="2"/>
  <c r="K568" i="2" s="1"/>
  <c r="AM563" i="2" a="1"/>
  <c r="AM563" i="2" s="1"/>
  <c r="AN563" i="2" s="1"/>
  <c r="N560" i="2"/>
  <c r="M560" i="2"/>
  <c r="L560" i="2"/>
  <c r="K560" i="2"/>
  <c r="AH557" i="2"/>
  <c r="AG557" i="2"/>
  <c r="AF557" i="2"/>
  <c r="AE557" i="2"/>
  <c r="AD557" i="2"/>
  <c r="AC557" i="2"/>
  <c r="AB557" i="2"/>
  <c r="AA557" i="2"/>
  <c r="Z557" i="2"/>
  <c r="Y557" i="2"/>
  <c r="X557" i="2"/>
  <c r="W557" i="2"/>
  <c r="V557" i="2"/>
  <c r="U557" i="2"/>
  <c r="T557" i="2"/>
  <c r="S557" i="2"/>
  <c r="R557" i="2"/>
  <c r="Q557" i="2"/>
  <c r="P557" i="2"/>
  <c r="O557" i="2"/>
  <c r="N557" i="2"/>
  <c r="M557" i="2"/>
  <c r="L557" i="2"/>
  <c r="C551" i="2"/>
  <c r="AM545" i="2" a="1"/>
  <c r="AM545" i="2" s="1"/>
  <c r="AN545" i="2" s="1"/>
  <c r="M544" i="2"/>
  <c r="AH543" i="2"/>
  <c r="AG543" i="2"/>
  <c r="AF543" i="2"/>
  <c r="AE543" i="2"/>
  <c r="AD543" i="2"/>
  <c r="AC543" i="2"/>
  <c r="AB543" i="2"/>
  <c r="AA543" i="2"/>
  <c r="Z543" i="2"/>
  <c r="Y543" i="2"/>
  <c r="X543" i="2"/>
  <c r="W543" i="2"/>
  <c r="V543" i="2"/>
  <c r="U543" i="2"/>
  <c r="T543" i="2"/>
  <c r="S543" i="2"/>
  <c r="R543" i="2"/>
  <c r="Q543" i="2"/>
  <c r="P543" i="2"/>
  <c r="O543" i="2"/>
  <c r="N543" i="2"/>
  <c r="M543" i="2"/>
  <c r="L543" i="2"/>
  <c r="K543" i="2"/>
  <c r="AM543" i="2" s="1" a="1"/>
  <c r="AM543" i="2" s="1"/>
  <c r="AN543" i="2" s="1"/>
  <c r="AH542" i="2"/>
  <c r="AG542" i="2"/>
  <c r="AF542" i="2"/>
  <c r="AE542" i="2"/>
  <c r="AD542" i="2"/>
  <c r="AC542" i="2"/>
  <c r="AB542" i="2"/>
  <c r="AA542" i="2"/>
  <c r="Z542" i="2"/>
  <c r="Y542" i="2"/>
  <c r="X542" i="2"/>
  <c r="W542" i="2"/>
  <c r="V542" i="2"/>
  <c r="U542" i="2"/>
  <c r="T542" i="2"/>
  <c r="S542" i="2"/>
  <c r="R542" i="2"/>
  <c r="Q542" i="2"/>
  <c r="P542" i="2"/>
  <c r="O542" i="2"/>
  <c r="N542" i="2"/>
  <c r="M542" i="2"/>
  <c r="L542" i="2"/>
  <c r="K542" i="2"/>
  <c r="AM542" i="2" s="1" a="1"/>
  <c r="AM542" i="2" s="1"/>
  <c r="AN542" i="2" s="1"/>
  <c r="O541" i="2"/>
  <c r="N541" i="2"/>
  <c r="M541" i="2"/>
  <c r="L541" i="2"/>
  <c r="K541" i="2"/>
  <c r="N540" i="2"/>
  <c r="N544" i="2" s="1"/>
  <c r="M540" i="2"/>
  <c r="L540" i="2"/>
  <c r="L544" i="2" s="1"/>
  <c r="K540" i="2"/>
  <c r="AG534" i="2"/>
  <c r="AC534" i="2"/>
  <c r="Y534" i="2"/>
  <c r="U534" i="2"/>
  <c r="Q534" i="2"/>
  <c r="M534" i="2"/>
  <c r="AH533" i="2"/>
  <c r="AG533" i="2"/>
  <c r="AF533" i="2"/>
  <c r="AE533" i="2"/>
  <c r="AD533" i="2"/>
  <c r="AC533" i="2"/>
  <c r="AB533" i="2"/>
  <c r="AA533" i="2"/>
  <c r="Z533" i="2"/>
  <c r="Y533" i="2"/>
  <c r="X533" i="2"/>
  <c r="W533" i="2"/>
  <c r="V533" i="2"/>
  <c r="U533" i="2"/>
  <c r="T533" i="2"/>
  <c r="S533" i="2"/>
  <c r="R533" i="2"/>
  <c r="Q533" i="2"/>
  <c r="P533" i="2"/>
  <c r="O533" i="2"/>
  <c r="N533" i="2"/>
  <c r="M533" i="2"/>
  <c r="L533" i="2"/>
  <c r="K533" i="2"/>
  <c r="AM533" i="2" s="1" a="1"/>
  <c r="AM533" i="2" s="1"/>
  <c r="AN533" i="2" s="1"/>
  <c r="AH532" i="2"/>
  <c r="AG532" i="2"/>
  <c r="AF532" i="2"/>
  <c r="AF534" i="2" s="1"/>
  <c r="AE532" i="2"/>
  <c r="AD532" i="2"/>
  <c r="AC532" i="2"/>
  <c r="AB532" i="2"/>
  <c r="AA532" i="2"/>
  <c r="Z532" i="2"/>
  <c r="Y532" i="2"/>
  <c r="X532" i="2"/>
  <c r="X534" i="2" s="1"/>
  <c r="W532" i="2"/>
  <c r="V532" i="2"/>
  <c r="U532" i="2"/>
  <c r="T532" i="2"/>
  <c r="S532" i="2"/>
  <c r="R532" i="2"/>
  <c r="Q532" i="2"/>
  <c r="P532" i="2"/>
  <c r="P534" i="2" s="1"/>
  <c r="O532" i="2"/>
  <c r="N532" i="2"/>
  <c r="M532" i="2"/>
  <c r="L532" i="2"/>
  <c r="K532" i="2"/>
  <c r="AM532" i="2" s="1" a="1"/>
  <c r="AM532" i="2" s="1"/>
  <c r="AN532" i="2" s="1"/>
  <c r="AH531" i="2"/>
  <c r="AG531" i="2"/>
  <c r="AF531" i="2"/>
  <c r="AE531" i="2"/>
  <c r="AD531" i="2"/>
  <c r="AC531" i="2"/>
  <c r="AB531" i="2"/>
  <c r="AA531" i="2"/>
  <c r="Z531" i="2"/>
  <c r="Y531" i="2"/>
  <c r="X531" i="2"/>
  <c r="W531" i="2"/>
  <c r="V531" i="2"/>
  <c r="U531" i="2"/>
  <c r="T531" i="2"/>
  <c r="S531" i="2"/>
  <c r="R531" i="2"/>
  <c r="Q531" i="2"/>
  <c r="P531" i="2"/>
  <c r="O531" i="2"/>
  <c r="N531" i="2"/>
  <c r="M531" i="2"/>
  <c r="L531" i="2"/>
  <c r="K531" i="2"/>
  <c r="AM531" i="2" s="1" a="1"/>
  <c r="AM531" i="2" s="1"/>
  <c r="AN531" i="2" s="1"/>
  <c r="AH530" i="2"/>
  <c r="AG530" i="2"/>
  <c r="AF530" i="2"/>
  <c r="AE530" i="2"/>
  <c r="AD530" i="2"/>
  <c r="AC530" i="2"/>
  <c r="AB530" i="2"/>
  <c r="AA530" i="2"/>
  <c r="Z530" i="2"/>
  <c r="Y530" i="2"/>
  <c r="X530" i="2"/>
  <c r="W530" i="2"/>
  <c r="V530" i="2"/>
  <c r="U530" i="2"/>
  <c r="T530" i="2"/>
  <c r="S530" i="2"/>
  <c r="R530" i="2"/>
  <c r="Q530" i="2"/>
  <c r="P530" i="2"/>
  <c r="O530" i="2"/>
  <c r="N530" i="2"/>
  <c r="M530" i="2"/>
  <c r="L530" i="2"/>
  <c r="K530" i="2"/>
  <c r="AH529" i="2"/>
  <c r="AH534" i="2" s="1"/>
  <c r="AG529" i="2"/>
  <c r="AF529" i="2"/>
  <c r="AE529" i="2"/>
  <c r="AE534" i="2" s="1"/>
  <c r="AD529" i="2"/>
  <c r="AD534" i="2" s="1"/>
  <c r="AC529" i="2"/>
  <c r="AB529" i="2"/>
  <c r="AB534" i="2" s="1"/>
  <c r="AA529" i="2"/>
  <c r="AA534" i="2" s="1"/>
  <c r="Z529" i="2"/>
  <c r="Z534" i="2" s="1"/>
  <c r="Y529" i="2"/>
  <c r="X529" i="2"/>
  <c r="W529" i="2"/>
  <c r="W534" i="2" s="1"/>
  <c r="V529" i="2"/>
  <c r="V534" i="2" s="1"/>
  <c r="U529" i="2"/>
  <c r="T529" i="2"/>
  <c r="T534" i="2" s="1"/>
  <c r="S529" i="2"/>
  <c r="S534" i="2" s="1"/>
  <c r="R529" i="2"/>
  <c r="R534" i="2" s="1"/>
  <c r="Q529" i="2"/>
  <c r="P529" i="2"/>
  <c r="O529" i="2"/>
  <c r="O534" i="2" s="1"/>
  <c r="N529" i="2"/>
  <c r="N534" i="2" s="1"/>
  <c r="M529" i="2"/>
  <c r="L529" i="2"/>
  <c r="L534" i="2" s="1"/>
  <c r="K529" i="2"/>
  <c r="K534" i="2" s="1"/>
  <c r="M526" i="2"/>
  <c r="M535" i="2" s="1"/>
  <c r="AH525" i="2"/>
  <c r="AG525" i="2"/>
  <c r="AF525" i="2"/>
  <c r="AE525" i="2"/>
  <c r="AD525" i="2"/>
  <c r="AC525" i="2"/>
  <c r="AB525" i="2"/>
  <c r="AA525" i="2"/>
  <c r="Z525" i="2"/>
  <c r="Y525" i="2"/>
  <c r="X525" i="2"/>
  <c r="W525" i="2"/>
  <c r="V525" i="2"/>
  <c r="U525" i="2"/>
  <c r="T525" i="2"/>
  <c r="S525" i="2"/>
  <c r="R525" i="2"/>
  <c r="Q525" i="2"/>
  <c r="P525" i="2"/>
  <c r="O525" i="2"/>
  <c r="N525" i="2"/>
  <c r="M525" i="2"/>
  <c r="L525" i="2"/>
  <c r="K525" i="2"/>
  <c r="AM525" i="2" s="1" a="1"/>
  <c r="AM525" i="2" s="1"/>
  <c r="AN525" i="2" s="1"/>
  <c r="AH524" i="2"/>
  <c r="AG524" i="2"/>
  <c r="AF524" i="2"/>
  <c r="AE524" i="2"/>
  <c r="AD524" i="2"/>
  <c r="AC524" i="2"/>
  <c r="AB524" i="2"/>
  <c r="AA524" i="2"/>
  <c r="Z524" i="2"/>
  <c r="Y524" i="2"/>
  <c r="X524" i="2"/>
  <c r="W524" i="2"/>
  <c r="V524" i="2"/>
  <c r="U524" i="2"/>
  <c r="T524" i="2"/>
  <c r="S524" i="2"/>
  <c r="R524" i="2"/>
  <c r="Q524" i="2"/>
  <c r="P524" i="2"/>
  <c r="O524" i="2"/>
  <c r="N524" i="2"/>
  <c r="M524" i="2"/>
  <c r="L524" i="2"/>
  <c r="L526" i="2" s="1"/>
  <c r="K524" i="2"/>
  <c r="AM524" i="2" s="1" a="1"/>
  <c r="AM524" i="2" s="1"/>
  <c r="AN524" i="2" s="1"/>
  <c r="AH523" i="2"/>
  <c r="AG523" i="2"/>
  <c r="AF523" i="2"/>
  <c r="AE523" i="2"/>
  <c r="AD523" i="2"/>
  <c r="AC523" i="2"/>
  <c r="AB523" i="2"/>
  <c r="AA523" i="2"/>
  <c r="Z523" i="2"/>
  <c r="Y523" i="2"/>
  <c r="X523" i="2"/>
  <c r="W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AM523" i="2" s="1" a="1"/>
  <c r="AM523" i="2" s="1"/>
  <c r="AN523" i="2" s="1"/>
  <c r="AH522" i="2"/>
  <c r="AG522" i="2"/>
  <c r="AF522" i="2"/>
  <c r="AE522" i="2"/>
  <c r="AD522" i="2"/>
  <c r="AC522" i="2"/>
  <c r="AB522" i="2"/>
  <c r="AA522" i="2"/>
  <c r="Z522" i="2"/>
  <c r="Y522" i="2"/>
  <c r="X522" i="2"/>
  <c r="W522" i="2"/>
  <c r="V522" i="2"/>
  <c r="U522" i="2"/>
  <c r="T522" i="2"/>
  <c r="S522" i="2"/>
  <c r="R522" i="2"/>
  <c r="Q522" i="2"/>
  <c r="P522" i="2"/>
  <c r="O522" i="2"/>
  <c r="N522" i="2"/>
  <c r="M522" i="2"/>
  <c r="L522" i="2"/>
  <c r="K522" i="2"/>
  <c r="N521" i="2"/>
  <c r="N526" i="2" s="1"/>
  <c r="N535" i="2" s="1"/>
  <c r="M521" i="2"/>
  <c r="L521" i="2"/>
  <c r="K521" i="2"/>
  <c r="K526" i="2" s="1"/>
  <c r="AH516" i="2"/>
  <c r="AG516" i="2"/>
  <c r="AF516" i="2"/>
  <c r="AE516" i="2"/>
  <c r="AD516" i="2"/>
  <c r="AC516" i="2"/>
  <c r="AB516" i="2"/>
  <c r="AA516" i="2"/>
  <c r="Z516" i="2"/>
  <c r="Y516" i="2"/>
  <c r="X516" i="2"/>
  <c r="W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AM516" i="2" s="1" a="1"/>
  <c r="AM516" i="2" s="1"/>
  <c r="AN516" i="2" s="1"/>
  <c r="AH515" i="2"/>
  <c r="AG515" i="2"/>
  <c r="AF515" i="2"/>
  <c r="AE515" i="2"/>
  <c r="AD515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AM515" i="2" s="1" a="1"/>
  <c r="AM515" i="2" s="1"/>
  <c r="AN515" i="2" s="1"/>
  <c r="N514" i="2"/>
  <c r="M514" i="2"/>
  <c r="L514" i="2"/>
  <c r="K514" i="2"/>
  <c r="AH513" i="2"/>
  <c r="AG513" i="2"/>
  <c r="AF513" i="2"/>
  <c r="AE513" i="2"/>
  <c r="AD513" i="2"/>
  <c r="AC513" i="2"/>
  <c r="AB513" i="2"/>
  <c r="AA513" i="2"/>
  <c r="Z513" i="2"/>
  <c r="Y513" i="2"/>
  <c r="X513" i="2"/>
  <c r="W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AM513" i="2" s="1" a="1"/>
  <c r="AM513" i="2" s="1"/>
  <c r="AN513" i="2" s="1"/>
  <c r="AH512" i="2"/>
  <c r="AG512" i="2"/>
  <c r="AF512" i="2"/>
  <c r="AE512" i="2"/>
  <c r="AD512" i="2"/>
  <c r="AC512" i="2"/>
  <c r="AB512" i="2"/>
  <c r="AA512" i="2"/>
  <c r="Z512" i="2"/>
  <c r="Y512" i="2"/>
  <c r="X512" i="2"/>
  <c r="W512" i="2"/>
  <c r="V512" i="2"/>
  <c r="U512" i="2"/>
  <c r="T512" i="2"/>
  <c r="S512" i="2"/>
  <c r="R512" i="2"/>
  <c r="Q512" i="2"/>
  <c r="P512" i="2"/>
  <c r="O512" i="2"/>
  <c r="N512" i="2"/>
  <c r="M512" i="2"/>
  <c r="L512" i="2"/>
  <c r="K512" i="2"/>
  <c r="N511" i="2"/>
  <c r="N517" i="2" s="1"/>
  <c r="M511" i="2"/>
  <c r="M517" i="2" s="1"/>
  <c r="L511" i="2"/>
  <c r="L517" i="2" s="1"/>
  <c r="K511" i="2"/>
  <c r="AM509" i="2" a="1"/>
  <c r="AM509" i="2" s="1"/>
  <c r="AN509" i="2" s="1"/>
  <c r="N508" i="2"/>
  <c r="AH507" i="2"/>
  <c r="AG507" i="2"/>
  <c r="AF507" i="2"/>
  <c r="AE507" i="2"/>
  <c r="AD507" i="2"/>
  <c r="AC507" i="2"/>
  <c r="AB507" i="2"/>
  <c r="AA507" i="2"/>
  <c r="Z507" i="2"/>
  <c r="Y507" i="2"/>
  <c r="X507" i="2"/>
  <c r="W507" i="2"/>
  <c r="V507" i="2"/>
  <c r="U507" i="2"/>
  <c r="T507" i="2"/>
  <c r="S507" i="2"/>
  <c r="R507" i="2"/>
  <c r="Q507" i="2"/>
  <c r="P507" i="2"/>
  <c r="O507" i="2"/>
  <c r="N507" i="2"/>
  <c r="M507" i="2"/>
  <c r="L507" i="2"/>
  <c r="K507" i="2"/>
  <c r="AM507" i="2" s="1" a="1"/>
  <c r="AM507" i="2" s="1"/>
  <c r="AN507" i="2" s="1"/>
  <c r="AH506" i="2"/>
  <c r="AG506" i="2"/>
  <c r="AF506" i="2"/>
  <c r="AE506" i="2"/>
  <c r="AD506" i="2"/>
  <c r="AC506" i="2"/>
  <c r="AB506" i="2"/>
  <c r="AA506" i="2"/>
  <c r="Z506" i="2"/>
  <c r="Y506" i="2"/>
  <c r="X506" i="2"/>
  <c r="W506" i="2"/>
  <c r="V506" i="2"/>
  <c r="U506" i="2"/>
  <c r="T506" i="2"/>
  <c r="S506" i="2"/>
  <c r="R506" i="2"/>
  <c r="Q506" i="2"/>
  <c r="P506" i="2"/>
  <c r="O506" i="2"/>
  <c r="N506" i="2"/>
  <c r="M506" i="2"/>
  <c r="M508" i="2" s="1"/>
  <c r="L506" i="2"/>
  <c r="K506" i="2"/>
  <c r="AM506" i="2" s="1" a="1"/>
  <c r="AM506" i="2" s="1"/>
  <c r="AN506" i="2" s="1"/>
  <c r="N505" i="2"/>
  <c r="M505" i="2"/>
  <c r="L505" i="2"/>
  <c r="K505" i="2"/>
  <c r="AH504" i="2"/>
  <c r="AH582" i="2" s="1"/>
  <c r="AG504" i="2"/>
  <c r="AF504" i="2"/>
  <c r="AF582" i="2" s="1"/>
  <c r="AE504" i="2"/>
  <c r="AE582" i="2" s="1"/>
  <c r="AD504" i="2"/>
  <c r="AD582" i="2" s="1"/>
  <c r="AC504" i="2"/>
  <c r="AB504" i="2"/>
  <c r="AB582" i="2" s="1"/>
  <c r="AA504" i="2"/>
  <c r="AA582" i="2" s="1"/>
  <c r="Z504" i="2"/>
  <c r="Z582" i="2" s="1"/>
  <c r="Y504" i="2"/>
  <c r="X504" i="2"/>
  <c r="X582" i="2" s="1"/>
  <c r="W504" i="2"/>
  <c r="W582" i="2" s="1"/>
  <c r="V504" i="2"/>
  <c r="V582" i="2" s="1"/>
  <c r="U504" i="2"/>
  <c r="T504" i="2"/>
  <c r="T582" i="2" s="1"/>
  <c r="S504" i="2"/>
  <c r="S582" i="2" s="1"/>
  <c r="R504" i="2"/>
  <c r="R582" i="2" s="1"/>
  <c r="Q504" i="2"/>
  <c r="P504" i="2"/>
  <c r="P582" i="2" s="1"/>
  <c r="O504" i="2"/>
  <c r="O582" i="2" s="1"/>
  <c r="N504" i="2"/>
  <c r="N582" i="2" s="1"/>
  <c r="M504" i="2"/>
  <c r="L504" i="2"/>
  <c r="L582" i="2" s="1"/>
  <c r="K504" i="2"/>
  <c r="K582" i="2" s="1"/>
  <c r="N503" i="2"/>
  <c r="M503" i="2"/>
  <c r="L503" i="2"/>
  <c r="L508" i="2" s="1"/>
  <c r="L518" i="2" s="1"/>
  <c r="K503" i="2"/>
  <c r="K508" i="2" s="1"/>
  <c r="AH500" i="2"/>
  <c r="AG500" i="2"/>
  <c r="AF500" i="2"/>
  <c r="AE500" i="2"/>
  <c r="AD500" i="2"/>
  <c r="AC500" i="2"/>
  <c r="AB500" i="2"/>
  <c r="AA500" i="2"/>
  <c r="Z500" i="2"/>
  <c r="Y500" i="2"/>
  <c r="X500" i="2"/>
  <c r="W500" i="2"/>
  <c r="V500" i="2"/>
  <c r="U500" i="2"/>
  <c r="T500" i="2"/>
  <c r="S500" i="2"/>
  <c r="R500" i="2"/>
  <c r="Q500" i="2"/>
  <c r="P500" i="2"/>
  <c r="O500" i="2"/>
  <c r="N500" i="2"/>
  <c r="M500" i="2"/>
  <c r="L500" i="2"/>
  <c r="D497" i="2"/>
  <c r="C494" i="2"/>
  <c r="O489" i="2"/>
  <c r="N489" i="2"/>
  <c r="M489" i="2"/>
  <c r="L489" i="2"/>
  <c r="O482" i="2"/>
  <c r="N482" i="2"/>
  <c r="M482" i="2"/>
  <c r="L482" i="2"/>
  <c r="K482" i="2"/>
  <c r="AH481" i="2"/>
  <c r="AG481" i="2"/>
  <c r="AF481" i="2"/>
  <c r="AE481" i="2"/>
  <c r="AD481" i="2"/>
  <c r="AC481" i="2"/>
  <c r="AB481" i="2"/>
  <c r="AA481" i="2"/>
  <c r="Z481" i="2"/>
  <c r="Y481" i="2"/>
  <c r="X481" i="2"/>
  <c r="W481" i="2"/>
  <c r="V481" i="2"/>
  <c r="U481" i="2"/>
  <c r="T481" i="2"/>
  <c r="S481" i="2"/>
  <c r="R481" i="2"/>
  <c r="Q481" i="2"/>
  <c r="P481" i="2"/>
  <c r="O481" i="2"/>
  <c r="N481" i="2"/>
  <c r="M481" i="2"/>
  <c r="L481" i="2"/>
  <c r="K481" i="2"/>
  <c r="AM481" i="2" s="1" a="1"/>
  <c r="AM481" i="2" s="1"/>
  <c r="AN481" i="2" s="1"/>
  <c r="AH480" i="2"/>
  <c r="AG480" i="2"/>
  <c r="AF480" i="2"/>
  <c r="AE480" i="2"/>
  <c r="AD480" i="2"/>
  <c r="AC480" i="2"/>
  <c r="AB480" i="2"/>
  <c r="AA480" i="2"/>
  <c r="Z480" i="2"/>
  <c r="Y480" i="2"/>
  <c r="X480" i="2"/>
  <c r="W480" i="2"/>
  <c r="V480" i="2"/>
  <c r="U480" i="2"/>
  <c r="T480" i="2"/>
  <c r="S480" i="2"/>
  <c r="R480" i="2"/>
  <c r="Q480" i="2"/>
  <c r="P480" i="2"/>
  <c r="O480" i="2"/>
  <c r="N480" i="2"/>
  <c r="M480" i="2"/>
  <c r="L480" i="2"/>
  <c r="K480" i="2"/>
  <c r="AM480" i="2" s="1" a="1"/>
  <c r="AM480" i="2" s="1"/>
  <c r="AN480" i="2" s="1"/>
  <c r="N479" i="2"/>
  <c r="M479" i="2"/>
  <c r="L479" i="2"/>
  <c r="K479" i="2"/>
  <c r="AH478" i="2"/>
  <c r="AG478" i="2"/>
  <c r="AF478" i="2"/>
  <c r="AE478" i="2"/>
  <c r="AD478" i="2"/>
  <c r="AC478" i="2"/>
  <c r="AB478" i="2"/>
  <c r="AA478" i="2"/>
  <c r="Z478" i="2"/>
  <c r="Y478" i="2"/>
  <c r="X478" i="2"/>
  <c r="W478" i="2"/>
  <c r="V478" i="2"/>
  <c r="U478" i="2"/>
  <c r="T478" i="2"/>
  <c r="S478" i="2"/>
  <c r="R478" i="2"/>
  <c r="Q478" i="2"/>
  <c r="P478" i="2"/>
  <c r="O478" i="2"/>
  <c r="N478" i="2"/>
  <c r="N483" i="2" s="1"/>
  <c r="M478" i="2"/>
  <c r="L478" i="2"/>
  <c r="K478" i="2"/>
  <c r="AM478" i="2" s="1" a="1"/>
  <c r="AM478" i="2" s="1"/>
  <c r="AN478" i="2" s="1"/>
  <c r="N477" i="2"/>
  <c r="M477" i="2"/>
  <c r="L477" i="2"/>
  <c r="K477" i="2"/>
  <c r="AH476" i="2"/>
  <c r="AG476" i="2"/>
  <c r="AF476" i="2"/>
  <c r="AE476" i="2"/>
  <c r="AD476" i="2"/>
  <c r="AC476" i="2"/>
  <c r="AB476" i="2"/>
  <c r="AA476" i="2"/>
  <c r="Z476" i="2"/>
  <c r="Y476" i="2"/>
  <c r="X476" i="2"/>
  <c r="W476" i="2"/>
  <c r="V476" i="2"/>
  <c r="U476" i="2"/>
  <c r="T476" i="2"/>
  <c r="S476" i="2"/>
  <c r="R476" i="2"/>
  <c r="Q476" i="2"/>
  <c r="P476" i="2"/>
  <c r="O476" i="2"/>
  <c r="N476" i="2"/>
  <c r="M476" i="2"/>
  <c r="M483" i="2" s="1"/>
  <c r="L476" i="2"/>
  <c r="L483" i="2" s="1"/>
  <c r="K476" i="2"/>
  <c r="K483" i="2" s="1"/>
  <c r="AH472" i="2"/>
  <c r="AG472" i="2"/>
  <c r="AF472" i="2"/>
  <c r="AE472" i="2"/>
  <c r="AD472" i="2"/>
  <c r="AC472" i="2"/>
  <c r="AB472" i="2"/>
  <c r="AA472" i="2"/>
  <c r="Z472" i="2"/>
  <c r="Y472" i="2"/>
  <c r="X472" i="2"/>
  <c r="W472" i="2"/>
  <c r="V472" i="2"/>
  <c r="U472" i="2"/>
  <c r="T472" i="2"/>
  <c r="S472" i="2"/>
  <c r="R472" i="2"/>
  <c r="Q472" i="2"/>
  <c r="P472" i="2"/>
  <c r="O472" i="2"/>
  <c r="N472" i="2"/>
  <c r="M472" i="2"/>
  <c r="L472" i="2"/>
  <c r="K472" i="2"/>
  <c r="AM472" i="2" s="1" a="1"/>
  <c r="AM472" i="2" s="1"/>
  <c r="AN472" i="2" s="1"/>
  <c r="AH471" i="2"/>
  <c r="AG471" i="2"/>
  <c r="AF471" i="2"/>
  <c r="AE471" i="2"/>
  <c r="AD471" i="2"/>
  <c r="AC471" i="2"/>
  <c r="AB471" i="2"/>
  <c r="AA471" i="2"/>
  <c r="Z471" i="2"/>
  <c r="Y471" i="2"/>
  <c r="X471" i="2"/>
  <c r="W471" i="2"/>
  <c r="V471" i="2"/>
  <c r="U471" i="2"/>
  <c r="T471" i="2"/>
  <c r="S471" i="2"/>
  <c r="R471" i="2"/>
  <c r="Q471" i="2"/>
  <c r="P471" i="2"/>
  <c r="O471" i="2"/>
  <c r="N471" i="2"/>
  <c r="M471" i="2"/>
  <c r="L471" i="2"/>
  <c r="K471" i="2"/>
  <c r="AM471" i="2" s="1" a="1"/>
  <c r="AM471" i="2" s="1"/>
  <c r="AN471" i="2" s="1"/>
  <c r="AH470" i="2"/>
  <c r="AG470" i="2"/>
  <c r="AF470" i="2"/>
  <c r="AE470" i="2"/>
  <c r="AD470" i="2"/>
  <c r="AC470" i="2"/>
  <c r="AB470" i="2"/>
  <c r="AA470" i="2"/>
  <c r="Z470" i="2"/>
  <c r="Y470" i="2"/>
  <c r="X470" i="2"/>
  <c r="W470" i="2"/>
  <c r="V470" i="2"/>
  <c r="U470" i="2"/>
  <c r="T470" i="2"/>
  <c r="S470" i="2"/>
  <c r="R470" i="2"/>
  <c r="Q470" i="2"/>
  <c r="P470" i="2"/>
  <c r="O470" i="2"/>
  <c r="N470" i="2"/>
  <c r="M470" i="2"/>
  <c r="L470" i="2"/>
  <c r="K470" i="2"/>
  <c r="AM470" i="2" s="1" a="1"/>
  <c r="AM470" i="2" s="1"/>
  <c r="AN470" i="2" s="1"/>
  <c r="AH469" i="2"/>
  <c r="AG469" i="2"/>
  <c r="AF469" i="2"/>
  <c r="AE469" i="2"/>
  <c r="AD469" i="2"/>
  <c r="AC469" i="2"/>
  <c r="AB469" i="2"/>
  <c r="AA469" i="2"/>
  <c r="Z469" i="2"/>
  <c r="N469" i="2"/>
  <c r="M469" i="2"/>
  <c r="L469" i="2"/>
  <c r="K469" i="2"/>
  <c r="AH468" i="2"/>
  <c r="AG468" i="2"/>
  <c r="AF468" i="2"/>
  <c r="AE468" i="2"/>
  <c r="AD468" i="2"/>
  <c r="AC468" i="2"/>
  <c r="AB468" i="2"/>
  <c r="AA468" i="2"/>
  <c r="Z468" i="2"/>
  <c r="N468" i="2"/>
  <c r="M468" i="2"/>
  <c r="L468" i="2"/>
  <c r="K468" i="2"/>
  <c r="AH467" i="2"/>
  <c r="AG467" i="2"/>
  <c r="AF467" i="2"/>
  <c r="AE467" i="2"/>
  <c r="AD467" i="2"/>
  <c r="AC467" i="2"/>
  <c r="AB467" i="2"/>
  <c r="AA467" i="2"/>
  <c r="Z467" i="2"/>
  <c r="N467" i="2"/>
  <c r="M467" i="2"/>
  <c r="L467" i="2"/>
  <c r="K467" i="2"/>
  <c r="AH466" i="2"/>
  <c r="AG466" i="2"/>
  <c r="AF466" i="2"/>
  <c r="AE466" i="2"/>
  <c r="AD466" i="2"/>
  <c r="AC466" i="2"/>
  <c r="AB466" i="2"/>
  <c r="AA466" i="2"/>
  <c r="Z466" i="2"/>
  <c r="Y466" i="2"/>
  <c r="X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AH465" i="2"/>
  <c r="AG465" i="2"/>
  <c r="AF465" i="2"/>
  <c r="AE465" i="2"/>
  <c r="AD465" i="2"/>
  <c r="AC465" i="2"/>
  <c r="AB465" i="2"/>
  <c r="AA465" i="2"/>
  <c r="Z465" i="2"/>
  <c r="Y465" i="2"/>
  <c r="X465" i="2"/>
  <c r="W465" i="2"/>
  <c r="V465" i="2"/>
  <c r="U465" i="2"/>
  <c r="T465" i="2"/>
  <c r="S465" i="2"/>
  <c r="R465" i="2"/>
  <c r="Q465" i="2"/>
  <c r="P465" i="2"/>
  <c r="O465" i="2"/>
  <c r="N465" i="2"/>
  <c r="M465" i="2"/>
  <c r="L465" i="2"/>
  <c r="K465" i="2"/>
  <c r="AM465" i="2" s="1" a="1"/>
  <c r="AM465" i="2" s="1"/>
  <c r="AN465" i="2" s="1"/>
  <c r="AH464" i="2"/>
  <c r="AG464" i="2"/>
  <c r="AF464" i="2"/>
  <c r="AE464" i="2"/>
  <c r="AD464" i="2"/>
  <c r="AC464" i="2"/>
  <c r="AB464" i="2"/>
  <c r="AA464" i="2"/>
  <c r="AA473" i="2" s="1"/>
  <c r="Z464" i="2"/>
  <c r="Y464" i="2"/>
  <c r="X464" i="2"/>
  <c r="W464" i="2"/>
  <c r="V464" i="2"/>
  <c r="U464" i="2"/>
  <c r="T464" i="2"/>
  <c r="S464" i="2"/>
  <c r="R464" i="2"/>
  <c r="Q464" i="2"/>
  <c r="P464" i="2"/>
  <c r="O464" i="2"/>
  <c r="N464" i="2"/>
  <c r="M464" i="2"/>
  <c r="L464" i="2"/>
  <c r="K464" i="2"/>
  <c r="AH463" i="2"/>
  <c r="AH473" i="2" s="1"/>
  <c r="AG463" i="2"/>
  <c r="AG473" i="2" s="1"/>
  <c r="AF463" i="2"/>
  <c r="AE463" i="2"/>
  <c r="AD463" i="2"/>
  <c r="AC463" i="2"/>
  <c r="AC473" i="2" s="1"/>
  <c r="AB463" i="2"/>
  <c r="AB473" i="2" s="1"/>
  <c r="AA463" i="2"/>
  <c r="Z463" i="2"/>
  <c r="Z473" i="2" s="1"/>
  <c r="Y463" i="2"/>
  <c r="X463" i="2"/>
  <c r="W463" i="2"/>
  <c r="V463" i="2"/>
  <c r="U463" i="2"/>
  <c r="T463" i="2"/>
  <c r="S463" i="2"/>
  <c r="R463" i="2"/>
  <c r="Q463" i="2"/>
  <c r="P463" i="2"/>
  <c r="O463" i="2"/>
  <c r="N463" i="2"/>
  <c r="M463" i="2"/>
  <c r="M473" i="2" s="1"/>
  <c r="L463" i="2"/>
  <c r="L473" i="2" s="1"/>
  <c r="K463" i="2"/>
  <c r="AH460" i="2"/>
  <c r="AG460" i="2"/>
  <c r="AF460" i="2"/>
  <c r="AE460" i="2"/>
  <c r="AD460" i="2"/>
  <c r="AC460" i="2"/>
  <c r="AB460" i="2"/>
  <c r="AA460" i="2"/>
  <c r="Z460" i="2"/>
  <c r="Y460" i="2"/>
  <c r="X460" i="2"/>
  <c r="W460" i="2"/>
  <c r="V460" i="2"/>
  <c r="U460" i="2"/>
  <c r="T460" i="2"/>
  <c r="S460" i="2"/>
  <c r="R460" i="2"/>
  <c r="Q460" i="2"/>
  <c r="P460" i="2"/>
  <c r="O460" i="2"/>
  <c r="N460" i="2"/>
  <c r="M460" i="2"/>
  <c r="L460" i="2"/>
  <c r="D457" i="2"/>
  <c r="C454" i="2"/>
  <c r="B452" i="2"/>
  <c r="D554" i="2" s="1"/>
  <c r="N441" i="2"/>
  <c r="K441" i="2"/>
  <c r="AH436" i="2"/>
  <c r="AG436" i="2"/>
  <c r="AF436" i="2"/>
  <c r="AE436" i="2"/>
  <c r="AD436" i="2"/>
  <c r="AC436" i="2"/>
  <c r="AB436" i="2"/>
  <c r="AA436" i="2"/>
  <c r="Z436" i="2"/>
  <c r="Y436" i="2"/>
  <c r="X436" i="2"/>
  <c r="W436" i="2"/>
  <c r="V436" i="2"/>
  <c r="U436" i="2"/>
  <c r="T436" i="2"/>
  <c r="S436" i="2"/>
  <c r="R436" i="2"/>
  <c r="Q436" i="2"/>
  <c r="P436" i="2"/>
  <c r="O436" i="2"/>
  <c r="N436" i="2"/>
  <c r="M436" i="2"/>
  <c r="L436" i="2"/>
  <c r="K436" i="2"/>
  <c r="AH434" i="2"/>
  <c r="AG434" i="2"/>
  <c r="AF434" i="2"/>
  <c r="AE434" i="2"/>
  <c r="AD434" i="2"/>
  <c r="AC434" i="2"/>
  <c r="AB434" i="2"/>
  <c r="AA434" i="2"/>
  <c r="Z434" i="2"/>
  <c r="Y434" i="2"/>
  <c r="X434" i="2"/>
  <c r="W434" i="2"/>
  <c r="V434" i="2"/>
  <c r="U434" i="2"/>
  <c r="T434" i="2"/>
  <c r="S434" i="2"/>
  <c r="R434" i="2"/>
  <c r="Q434" i="2"/>
  <c r="P434" i="2"/>
  <c r="O434" i="2"/>
  <c r="N434" i="2"/>
  <c r="M434" i="2"/>
  <c r="L434" i="2"/>
  <c r="K434" i="2"/>
  <c r="AM434" i="2" s="1" a="1"/>
  <c r="AM434" i="2" s="1"/>
  <c r="AN434" i="2" s="1"/>
  <c r="AH433" i="2"/>
  <c r="AG433" i="2"/>
  <c r="AF433" i="2"/>
  <c r="AE433" i="2"/>
  <c r="AD433" i="2"/>
  <c r="AC433" i="2"/>
  <c r="AB433" i="2"/>
  <c r="AA433" i="2"/>
  <c r="Z433" i="2"/>
  <c r="Y433" i="2"/>
  <c r="X433" i="2"/>
  <c r="W433" i="2"/>
  <c r="V433" i="2"/>
  <c r="U433" i="2"/>
  <c r="T433" i="2"/>
  <c r="S433" i="2"/>
  <c r="R433" i="2"/>
  <c r="Q433" i="2"/>
  <c r="P433" i="2"/>
  <c r="O433" i="2"/>
  <c r="N433" i="2"/>
  <c r="M433" i="2"/>
  <c r="L433" i="2"/>
  <c r="K433" i="2"/>
  <c r="AG430" i="2"/>
  <c r="N430" i="2"/>
  <c r="K430" i="2"/>
  <c r="AH429" i="2"/>
  <c r="AG429" i="2"/>
  <c r="AF429" i="2"/>
  <c r="AE429" i="2"/>
  <c r="AD429" i="2"/>
  <c r="AC429" i="2"/>
  <c r="AB429" i="2"/>
  <c r="AA429" i="2"/>
  <c r="Z429" i="2"/>
  <c r="Y429" i="2"/>
  <c r="X429" i="2"/>
  <c r="W429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AH428" i="2"/>
  <c r="AG428" i="2"/>
  <c r="AF428" i="2"/>
  <c r="AE428" i="2"/>
  <c r="AD428" i="2"/>
  <c r="AC428" i="2"/>
  <c r="AB428" i="2"/>
  <c r="AA428" i="2"/>
  <c r="Z428" i="2"/>
  <c r="N428" i="2"/>
  <c r="M428" i="2"/>
  <c r="L428" i="2"/>
  <c r="K428" i="2"/>
  <c r="AH427" i="2"/>
  <c r="AH430" i="2" s="1"/>
  <c r="AG427" i="2"/>
  <c r="AF427" i="2"/>
  <c r="AF430" i="2" s="1"/>
  <c r="AE427" i="2"/>
  <c r="AD427" i="2"/>
  <c r="AD430" i="2" s="1"/>
  <c r="AC427" i="2"/>
  <c r="AC430" i="2" s="1"/>
  <c r="AB427" i="2"/>
  <c r="AB430" i="2" s="1"/>
  <c r="AA427" i="2"/>
  <c r="AA430" i="2" s="1"/>
  <c r="Z427" i="2"/>
  <c r="Z430" i="2" s="1"/>
  <c r="Y427" i="2"/>
  <c r="X427" i="2"/>
  <c r="W427" i="2"/>
  <c r="V427" i="2"/>
  <c r="U427" i="2"/>
  <c r="T427" i="2"/>
  <c r="S427" i="2"/>
  <c r="R427" i="2"/>
  <c r="Q427" i="2"/>
  <c r="P427" i="2"/>
  <c r="O427" i="2"/>
  <c r="N427" i="2"/>
  <c r="M427" i="2"/>
  <c r="M430" i="2" s="1"/>
  <c r="L427" i="2"/>
  <c r="L430" i="2" s="1"/>
  <c r="K427" i="2"/>
  <c r="AM427" i="2" s="1" a="1"/>
  <c r="AM427" i="2" s="1"/>
  <c r="AN427" i="2" s="1"/>
  <c r="N422" i="2"/>
  <c r="M422" i="2"/>
  <c r="L422" i="2"/>
  <c r="K422" i="2"/>
  <c r="AH419" i="2"/>
  <c r="AG419" i="2"/>
  <c r="AF419" i="2"/>
  <c r="AE419" i="2"/>
  <c r="AD419" i="2"/>
  <c r="AC419" i="2"/>
  <c r="AB419" i="2"/>
  <c r="AA419" i="2"/>
  <c r="Z419" i="2"/>
  <c r="Y419" i="2"/>
  <c r="X419" i="2"/>
  <c r="W419" i="2"/>
  <c r="V419" i="2"/>
  <c r="U419" i="2"/>
  <c r="T419" i="2"/>
  <c r="S419" i="2"/>
  <c r="R419" i="2"/>
  <c r="Q419" i="2"/>
  <c r="P419" i="2"/>
  <c r="O419" i="2"/>
  <c r="N419" i="2"/>
  <c r="M419" i="2"/>
  <c r="L419" i="2"/>
  <c r="C413" i="2"/>
  <c r="AH405" i="2"/>
  <c r="AG405" i="2"/>
  <c r="AF405" i="2"/>
  <c r="AE405" i="2"/>
  <c r="AD405" i="2"/>
  <c r="AC405" i="2"/>
  <c r="AB405" i="2"/>
  <c r="AA405" i="2"/>
  <c r="Z405" i="2"/>
  <c r="Y405" i="2"/>
  <c r="X405" i="2"/>
  <c r="W405" i="2"/>
  <c r="V405" i="2"/>
  <c r="U405" i="2"/>
  <c r="T405" i="2"/>
  <c r="S405" i="2"/>
  <c r="R405" i="2"/>
  <c r="Q405" i="2"/>
  <c r="P405" i="2"/>
  <c r="O405" i="2"/>
  <c r="N405" i="2"/>
  <c r="M405" i="2"/>
  <c r="M406" i="2" s="1"/>
  <c r="L405" i="2"/>
  <c r="K405" i="2"/>
  <c r="AM405" i="2" s="1" a="1"/>
  <c r="AM405" i="2" s="1"/>
  <c r="AN405" i="2" s="1"/>
  <c r="AH404" i="2"/>
  <c r="AG404" i="2"/>
  <c r="AF404" i="2"/>
  <c r="AE404" i="2"/>
  <c r="AD404" i="2"/>
  <c r="AC404" i="2"/>
  <c r="AB404" i="2"/>
  <c r="AA404" i="2"/>
  <c r="Z404" i="2"/>
  <c r="Y404" i="2"/>
  <c r="X404" i="2"/>
  <c r="W404" i="2"/>
  <c r="V404" i="2"/>
  <c r="U404" i="2"/>
  <c r="T404" i="2"/>
  <c r="S404" i="2"/>
  <c r="R404" i="2"/>
  <c r="Q404" i="2"/>
  <c r="P404" i="2"/>
  <c r="O404" i="2"/>
  <c r="N404" i="2"/>
  <c r="M404" i="2"/>
  <c r="L404" i="2"/>
  <c r="K404" i="2"/>
  <c r="AM404" i="2" s="1" a="1"/>
  <c r="AM404" i="2" s="1"/>
  <c r="AN404" i="2" s="1"/>
  <c r="O403" i="2"/>
  <c r="N403" i="2"/>
  <c r="M403" i="2"/>
  <c r="L403" i="2"/>
  <c r="K403" i="2"/>
  <c r="N402" i="2"/>
  <c r="N406" i="2" s="1"/>
  <c r="M402" i="2"/>
  <c r="L402" i="2"/>
  <c r="K402" i="2"/>
  <c r="AH396" i="2"/>
  <c r="AH395" i="2"/>
  <c r="AG395" i="2"/>
  <c r="AF395" i="2"/>
  <c r="AE395" i="2"/>
  <c r="AD395" i="2"/>
  <c r="AC395" i="2"/>
  <c r="AB395" i="2"/>
  <c r="AA395" i="2"/>
  <c r="Z395" i="2"/>
  <c r="Y395" i="2"/>
  <c r="X395" i="2"/>
  <c r="W395" i="2"/>
  <c r="V395" i="2"/>
  <c r="U395" i="2"/>
  <c r="T395" i="2"/>
  <c r="S395" i="2"/>
  <c r="R395" i="2"/>
  <c r="Q395" i="2"/>
  <c r="P395" i="2"/>
  <c r="O395" i="2"/>
  <c r="N395" i="2"/>
  <c r="M395" i="2"/>
  <c r="L395" i="2"/>
  <c r="L396" i="2" s="1"/>
  <c r="K395" i="2"/>
  <c r="AH394" i="2"/>
  <c r="AG394" i="2"/>
  <c r="AF394" i="2"/>
  <c r="AE394" i="2"/>
  <c r="AD394" i="2"/>
  <c r="AC394" i="2"/>
  <c r="AB394" i="2"/>
  <c r="AA394" i="2"/>
  <c r="Z394" i="2"/>
  <c r="Y394" i="2"/>
  <c r="X394" i="2"/>
  <c r="W394" i="2"/>
  <c r="V394" i="2"/>
  <c r="V396" i="2" s="1"/>
  <c r="U394" i="2"/>
  <c r="T394" i="2"/>
  <c r="S394" i="2"/>
  <c r="R394" i="2"/>
  <c r="Q394" i="2"/>
  <c r="Q396" i="2" s="1"/>
  <c r="P394" i="2"/>
  <c r="O394" i="2"/>
  <c r="N394" i="2"/>
  <c r="M394" i="2"/>
  <c r="L394" i="2"/>
  <c r="K394" i="2"/>
  <c r="AH393" i="2"/>
  <c r="AG393" i="2"/>
  <c r="AF393" i="2"/>
  <c r="AE393" i="2"/>
  <c r="AD393" i="2"/>
  <c r="AC393" i="2"/>
  <c r="AB393" i="2"/>
  <c r="AB396" i="2" s="1"/>
  <c r="AA393" i="2"/>
  <c r="Z393" i="2"/>
  <c r="Z396" i="2" s="1"/>
  <c r="Y393" i="2"/>
  <c r="X393" i="2"/>
  <c r="W393" i="2"/>
  <c r="V393" i="2"/>
  <c r="U393" i="2"/>
  <c r="T393" i="2"/>
  <c r="T396" i="2" s="1"/>
  <c r="S393" i="2"/>
  <c r="R393" i="2"/>
  <c r="R396" i="2" s="1"/>
  <c r="Q393" i="2"/>
  <c r="P393" i="2"/>
  <c r="O393" i="2"/>
  <c r="N393" i="2"/>
  <c r="M393" i="2"/>
  <c r="L393" i="2"/>
  <c r="K393" i="2"/>
  <c r="AM393" i="2" s="1" a="1"/>
  <c r="AM393" i="2" s="1"/>
  <c r="AN393" i="2" s="1"/>
  <c r="AH392" i="2"/>
  <c r="AG392" i="2"/>
  <c r="AF392" i="2"/>
  <c r="AE392" i="2"/>
  <c r="AD392" i="2"/>
  <c r="AC392" i="2"/>
  <c r="AC396" i="2" s="1"/>
  <c r="AB392" i="2"/>
  <c r="AA392" i="2"/>
  <c r="AA396" i="2" s="1"/>
  <c r="Z392" i="2"/>
  <c r="Y392" i="2"/>
  <c r="X392" i="2"/>
  <c r="W392" i="2"/>
  <c r="V392" i="2"/>
  <c r="U392" i="2"/>
  <c r="U396" i="2" s="1"/>
  <c r="T392" i="2"/>
  <c r="S392" i="2"/>
  <c r="S396" i="2" s="1"/>
  <c r="R392" i="2"/>
  <c r="Q392" i="2"/>
  <c r="P392" i="2"/>
  <c r="O392" i="2"/>
  <c r="N392" i="2"/>
  <c r="M392" i="2"/>
  <c r="L392" i="2"/>
  <c r="K392" i="2"/>
  <c r="AM392" i="2" s="1" a="1"/>
  <c r="AM392" i="2" s="1"/>
  <c r="AN392" i="2" s="1"/>
  <c r="AH391" i="2"/>
  <c r="AG391" i="2"/>
  <c r="AG396" i="2" s="1"/>
  <c r="AF391" i="2"/>
  <c r="AE391" i="2"/>
  <c r="AE396" i="2" s="1"/>
  <c r="AD391" i="2"/>
  <c r="AD396" i="2" s="1"/>
  <c r="AC391" i="2"/>
  <c r="AB391" i="2"/>
  <c r="AA391" i="2"/>
  <c r="Z391" i="2"/>
  <c r="Y391" i="2"/>
  <c r="Y396" i="2" s="1"/>
  <c r="X391" i="2"/>
  <c r="W391" i="2"/>
  <c r="W396" i="2" s="1"/>
  <c r="V391" i="2"/>
  <c r="U391" i="2"/>
  <c r="T391" i="2"/>
  <c r="S391" i="2"/>
  <c r="R391" i="2"/>
  <c r="Q391" i="2"/>
  <c r="P391" i="2"/>
  <c r="O391" i="2"/>
  <c r="O396" i="2" s="1"/>
  <c r="N391" i="2"/>
  <c r="N396" i="2" s="1"/>
  <c r="M391" i="2"/>
  <c r="M396" i="2" s="1"/>
  <c r="L391" i="2"/>
  <c r="K391" i="2"/>
  <c r="AH387" i="2"/>
  <c r="AG387" i="2"/>
  <c r="AF387" i="2"/>
  <c r="AE387" i="2"/>
  <c r="AD387" i="2"/>
  <c r="AC387" i="2"/>
  <c r="AB387" i="2"/>
  <c r="AA387" i="2"/>
  <c r="Z387" i="2"/>
  <c r="Y387" i="2"/>
  <c r="X387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K387" i="2"/>
  <c r="AH386" i="2"/>
  <c r="AG386" i="2"/>
  <c r="AF386" i="2"/>
  <c r="AE386" i="2"/>
  <c r="AD386" i="2"/>
  <c r="AC386" i="2"/>
  <c r="AB386" i="2"/>
  <c r="AA386" i="2"/>
  <c r="Z386" i="2"/>
  <c r="Y386" i="2"/>
  <c r="X386" i="2"/>
  <c r="W386" i="2"/>
  <c r="V386" i="2"/>
  <c r="U386" i="2"/>
  <c r="T386" i="2"/>
  <c r="S386" i="2"/>
  <c r="R386" i="2"/>
  <c r="Q386" i="2"/>
  <c r="P386" i="2"/>
  <c r="O386" i="2"/>
  <c r="N386" i="2"/>
  <c r="M386" i="2"/>
  <c r="L386" i="2"/>
  <c r="K386" i="2"/>
  <c r="AM386" i="2" s="1" a="1"/>
  <c r="AM386" i="2" s="1"/>
  <c r="AN386" i="2" s="1"/>
  <c r="AH385" i="2"/>
  <c r="AG385" i="2"/>
  <c r="AF385" i="2"/>
  <c r="AE385" i="2"/>
  <c r="AD385" i="2"/>
  <c r="AC385" i="2"/>
  <c r="AB385" i="2"/>
  <c r="AA385" i="2"/>
  <c r="Z385" i="2"/>
  <c r="Y385" i="2"/>
  <c r="X385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AM385" i="2" s="1" a="1"/>
  <c r="AM385" i="2" s="1"/>
  <c r="AN385" i="2" s="1"/>
  <c r="AH384" i="2"/>
  <c r="AG384" i="2"/>
  <c r="AF384" i="2"/>
  <c r="AE384" i="2"/>
  <c r="AD384" i="2"/>
  <c r="AC384" i="2"/>
  <c r="AB384" i="2"/>
  <c r="AA384" i="2"/>
  <c r="Z384" i="2"/>
  <c r="Y384" i="2"/>
  <c r="X384" i="2"/>
  <c r="W384" i="2"/>
  <c r="V384" i="2"/>
  <c r="U384" i="2"/>
  <c r="T384" i="2"/>
  <c r="S384" i="2"/>
  <c r="R384" i="2"/>
  <c r="Q384" i="2"/>
  <c r="P384" i="2"/>
  <c r="O384" i="2"/>
  <c r="N384" i="2"/>
  <c r="M384" i="2"/>
  <c r="L384" i="2"/>
  <c r="K384" i="2"/>
  <c r="AM384" i="2" s="1" a="1"/>
  <c r="AM384" i="2" s="1"/>
  <c r="AN384" i="2" s="1"/>
  <c r="N383" i="2"/>
  <c r="N388" i="2" s="1"/>
  <c r="M383" i="2"/>
  <c r="M388" i="2" s="1"/>
  <c r="L383" i="2"/>
  <c r="K383" i="2"/>
  <c r="AH378" i="2"/>
  <c r="AG378" i="2"/>
  <c r="AF378" i="2"/>
  <c r="AE378" i="2"/>
  <c r="AD378" i="2"/>
  <c r="AC378" i="2"/>
  <c r="AB378" i="2"/>
  <c r="AA378" i="2"/>
  <c r="Z378" i="2"/>
  <c r="Y378" i="2"/>
  <c r="X378" i="2"/>
  <c r="W378" i="2"/>
  <c r="V378" i="2"/>
  <c r="U378" i="2"/>
  <c r="T378" i="2"/>
  <c r="S378" i="2"/>
  <c r="R378" i="2"/>
  <c r="Q378" i="2"/>
  <c r="P378" i="2"/>
  <c r="O378" i="2"/>
  <c r="N378" i="2"/>
  <c r="M378" i="2"/>
  <c r="L378" i="2"/>
  <c r="K378" i="2"/>
  <c r="AM378" i="2" s="1" a="1"/>
  <c r="AM378" i="2" s="1"/>
  <c r="AN378" i="2" s="1"/>
  <c r="AH377" i="2"/>
  <c r="AG377" i="2"/>
  <c r="AF377" i="2"/>
  <c r="AE377" i="2"/>
  <c r="AD377" i="2"/>
  <c r="AC377" i="2"/>
  <c r="AB377" i="2"/>
  <c r="AA377" i="2"/>
  <c r="Z377" i="2"/>
  <c r="Y377" i="2"/>
  <c r="X377" i="2"/>
  <c r="W377" i="2"/>
  <c r="V377" i="2"/>
  <c r="U377" i="2"/>
  <c r="T377" i="2"/>
  <c r="S377" i="2"/>
  <c r="R377" i="2"/>
  <c r="Q377" i="2"/>
  <c r="P377" i="2"/>
  <c r="O377" i="2"/>
  <c r="N377" i="2"/>
  <c r="M377" i="2"/>
  <c r="L377" i="2"/>
  <c r="K377" i="2"/>
  <c r="AM377" i="2" s="1" a="1"/>
  <c r="AM377" i="2" s="1"/>
  <c r="AN377" i="2" s="1"/>
  <c r="N376" i="2"/>
  <c r="M376" i="2"/>
  <c r="L376" i="2"/>
  <c r="K376" i="2"/>
  <c r="AH375" i="2"/>
  <c r="AG375" i="2"/>
  <c r="AF375" i="2"/>
  <c r="AE375" i="2"/>
  <c r="AD375" i="2"/>
  <c r="AC375" i="2"/>
  <c r="AB375" i="2"/>
  <c r="AA375" i="2"/>
  <c r="Z375" i="2"/>
  <c r="Y375" i="2"/>
  <c r="X375" i="2"/>
  <c r="W375" i="2"/>
  <c r="V375" i="2"/>
  <c r="U375" i="2"/>
  <c r="T375" i="2"/>
  <c r="S375" i="2"/>
  <c r="R375" i="2"/>
  <c r="Q375" i="2"/>
  <c r="P375" i="2"/>
  <c r="O375" i="2"/>
  <c r="N375" i="2"/>
  <c r="M375" i="2"/>
  <c r="L375" i="2"/>
  <c r="K375" i="2"/>
  <c r="AM375" i="2" s="1" a="1"/>
  <c r="AM375" i="2" s="1"/>
  <c r="AN375" i="2" s="1"/>
  <c r="AH374" i="2"/>
  <c r="AG374" i="2"/>
  <c r="AF374" i="2"/>
  <c r="AE374" i="2"/>
  <c r="AD374" i="2"/>
  <c r="AC374" i="2"/>
  <c r="AB374" i="2"/>
  <c r="AA374" i="2"/>
  <c r="Z374" i="2"/>
  <c r="Y374" i="2"/>
  <c r="X374" i="2"/>
  <c r="W374" i="2"/>
  <c r="V374" i="2"/>
  <c r="U374" i="2"/>
  <c r="T374" i="2"/>
  <c r="S374" i="2"/>
  <c r="R374" i="2"/>
  <c r="Q374" i="2"/>
  <c r="P374" i="2"/>
  <c r="O374" i="2"/>
  <c r="N374" i="2"/>
  <c r="M374" i="2"/>
  <c r="M379" i="2" s="1"/>
  <c r="L374" i="2"/>
  <c r="K374" i="2"/>
  <c r="AM374" i="2" s="1" a="1"/>
  <c r="AM374" i="2" s="1"/>
  <c r="AN374" i="2" s="1"/>
  <c r="N373" i="2"/>
  <c r="N379" i="2" s="1"/>
  <c r="M373" i="2"/>
  <c r="L373" i="2"/>
  <c r="L379" i="2" s="1"/>
  <c r="K373" i="2"/>
  <c r="K379" i="2" s="1"/>
  <c r="L370" i="2"/>
  <c r="AH369" i="2"/>
  <c r="AG369" i="2"/>
  <c r="AF369" i="2"/>
  <c r="AE369" i="2"/>
  <c r="AD369" i="2"/>
  <c r="AC369" i="2"/>
  <c r="AB369" i="2"/>
  <c r="AA369" i="2"/>
  <c r="Z369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AM369" i="2" s="1" a="1"/>
  <c r="AM369" i="2" s="1"/>
  <c r="AN369" i="2" s="1"/>
  <c r="AH368" i="2"/>
  <c r="AG368" i="2"/>
  <c r="AF368" i="2"/>
  <c r="AE368" i="2"/>
  <c r="AD368" i="2"/>
  <c r="AC368" i="2"/>
  <c r="AB368" i="2"/>
  <c r="AA368" i="2"/>
  <c r="Z368" i="2"/>
  <c r="Y368" i="2"/>
  <c r="X368" i="2"/>
  <c r="W368" i="2"/>
  <c r="V368" i="2"/>
  <c r="U368" i="2"/>
  <c r="T368" i="2"/>
  <c r="S368" i="2"/>
  <c r="R368" i="2"/>
  <c r="Q368" i="2"/>
  <c r="P368" i="2"/>
  <c r="O368" i="2"/>
  <c r="N368" i="2"/>
  <c r="M368" i="2"/>
  <c r="L368" i="2"/>
  <c r="K368" i="2"/>
  <c r="AM368" i="2" s="1" a="1"/>
  <c r="AM368" i="2" s="1"/>
  <c r="AN368" i="2" s="1"/>
  <c r="N367" i="2"/>
  <c r="M367" i="2"/>
  <c r="L367" i="2"/>
  <c r="K367" i="2"/>
  <c r="AH366" i="2"/>
  <c r="AH444" i="2" s="1"/>
  <c r="AG366" i="2"/>
  <c r="AF366" i="2"/>
  <c r="AF444" i="2" s="1"/>
  <c r="AE366" i="2"/>
  <c r="AE444" i="2" s="1"/>
  <c r="AD366" i="2"/>
  <c r="AC366" i="2"/>
  <c r="AB366" i="2"/>
  <c r="AB444" i="2" s="1"/>
  <c r="AA366" i="2"/>
  <c r="AA444" i="2" s="1"/>
  <c r="Z366" i="2"/>
  <c r="Z444" i="2" s="1"/>
  <c r="Y366" i="2"/>
  <c r="X366" i="2"/>
  <c r="X444" i="2" s="1"/>
  <c r="W366" i="2"/>
  <c r="W444" i="2" s="1"/>
  <c r="V366" i="2"/>
  <c r="U366" i="2"/>
  <c r="T366" i="2"/>
  <c r="T444" i="2" s="1"/>
  <c r="S366" i="2"/>
  <c r="S444" i="2" s="1"/>
  <c r="R366" i="2"/>
  <c r="R444" i="2" s="1"/>
  <c r="Q366" i="2"/>
  <c r="P366" i="2"/>
  <c r="P444" i="2" s="1"/>
  <c r="O366" i="2"/>
  <c r="O444" i="2" s="1"/>
  <c r="N366" i="2"/>
  <c r="M366" i="2"/>
  <c r="L366" i="2"/>
  <c r="L444" i="2" s="1"/>
  <c r="K366" i="2"/>
  <c r="AM366" i="2" s="1" a="1"/>
  <c r="AM366" i="2" s="1"/>
  <c r="AN366" i="2" s="1"/>
  <c r="N365" i="2"/>
  <c r="N370" i="2" s="1"/>
  <c r="M365" i="2"/>
  <c r="M370" i="2" s="1"/>
  <c r="L365" i="2"/>
  <c r="K365" i="2"/>
  <c r="AH362" i="2"/>
  <c r="AG362" i="2"/>
  <c r="AF362" i="2"/>
  <c r="AE362" i="2"/>
  <c r="AD362" i="2"/>
  <c r="AC362" i="2"/>
  <c r="AB362" i="2"/>
  <c r="AA362" i="2"/>
  <c r="Z362" i="2"/>
  <c r="Y362" i="2"/>
  <c r="X362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C356" i="2"/>
  <c r="O351" i="2"/>
  <c r="N351" i="2"/>
  <c r="M351" i="2"/>
  <c r="L351" i="2"/>
  <c r="AH350" i="2"/>
  <c r="AG350" i="2"/>
  <c r="AF350" i="2"/>
  <c r="AE350" i="2"/>
  <c r="AD350" i="2"/>
  <c r="AC350" i="2"/>
  <c r="AB350" i="2"/>
  <c r="AA350" i="2"/>
  <c r="Z350" i="2"/>
  <c r="Y350" i="2"/>
  <c r="X350" i="2"/>
  <c r="W350" i="2"/>
  <c r="V350" i="2"/>
  <c r="U350" i="2"/>
  <c r="T350" i="2"/>
  <c r="S350" i="2"/>
  <c r="R350" i="2"/>
  <c r="Q350" i="2"/>
  <c r="P350" i="2"/>
  <c r="O350" i="2"/>
  <c r="N350" i="2"/>
  <c r="M350" i="2"/>
  <c r="L350" i="2"/>
  <c r="K350" i="2"/>
  <c r="O342" i="2"/>
  <c r="N342" i="2"/>
  <c r="M342" i="2"/>
  <c r="L342" i="2"/>
  <c r="K342" i="2"/>
  <c r="AH341" i="2"/>
  <c r="AG341" i="2"/>
  <c r="AF341" i="2"/>
  <c r="AE341" i="2"/>
  <c r="AD341" i="2"/>
  <c r="AC341" i="2"/>
  <c r="AB341" i="2"/>
  <c r="AA341" i="2"/>
  <c r="Z341" i="2"/>
  <c r="Y341" i="2"/>
  <c r="X341" i="2"/>
  <c r="W341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AM341" i="2" s="1" a="1"/>
  <c r="AM341" i="2" s="1"/>
  <c r="AN341" i="2" s="1"/>
  <c r="AH340" i="2"/>
  <c r="AG340" i="2"/>
  <c r="AF340" i="2"/>
  <c r="AE340" i="2"/>
  <c r="AD340" i="2"/>
  <c r="AC340" i="2"/>
  <c r="AB340" i="2"/>
  <c r="AA340" i="2"/>
  <c r="Z340" i="2"/>
  <c r="Y340" i="2"/>
  <c r="X340" i="2"/>
  <c r="W340" i="2"/>
  <c r="V340" i="2"/>
  <c r="U340" i="2"/>
  <c r="T340" i="2"/>
  <c r="S340" i="2"/>
  <c r="R340" i="2"/>
  <c r="Q340" i="2"/>
  <c r="P340" i="2"/>
  <c r="O340" i="2"/>
  <c r="N340" i="2"/>
  <c r="M340" i="2"/>
  <c r="L340" i="2"/>
  <c r="K340" i="2"/>
  <c r="AM340" i="2" s="1" a="1"/>
  <c r="AM340" i="2" s="1"/>
  <c r="AN340" i="2" s="1"/>
  <c r="N339" i="2"/>
  <c r="M339" i="2"/>
  <c r="L339" i="2"/>
  <c r="K339" i="2"/>
  <c r="AH338" i="2"/>
  <c r="AG338" i="2"/>
  <c r="AF338" i="2"/>
  <c r="AE338" i="2"/>
  <c r="AD338" i="2"/>
  <c r="AC338" i="2"/>
  <c r="AB338" i="2"/>
  <c r="AA338" i="2"/>
  <c r="Z338" i="2"/>
  <c r="Y338" i="2"/>
  <c r="X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AM338" i="2" s="1" a="1"/>
  <c r="AM338" i="2" s="1"/>
  <c r="AN338" i="2" s="1"/>
  <c r="N337" i="2"/>
  <c r="M337" i="2"/>
  <c r="L337" i="2"/>
  <c r="L343" i="2" s="1"/>
  <c r="K337" i="2"/>
  <c r="AH336" i="2"/>
  <c r="AG336" i="2"/>
  <c r="AF336" i="2"/>
  <c r="AE336" i="2"/>
  <c r="AD336" i="2"/>
  <c r="AC336" i="2"/>
  <c r="AB336" i="2"/>
  <c r="AA336" i="2"/>
  <c r="Z336" i="2"/>
  <c r="Y336" i="2"/>
  <c r="X336" i="2"/>
  <c r="W336" i="2"/>
  <c r="V336" i="2"/>
  <c r="U336" i="2"/>
  <c r="T336" i="2"/>
  <c r="S336" i="2"/>
  <c r="R336" i="2"/>
  <c r="Q336" i="2"/>
  <c r="P336" i="2"/>
  <c r="O336" i="2"/>
  <c r="N336" i="2"/>
  <c r="N343" i="2" s="1"/>
  <c r="M336" i="2"/>
  <c r="M343" i="2" s="1"/>
  <c r="L336" i="2"/>
  <c r="K336" i="2"/>
  <c r="K343" i="2" s="1"/>
  <c r="AH332" i="2"/>
  <c r="AG332" i="2"/>
  <c r="AF332" i="2"/>
  <c r="AE332" i="2"/>
  <c r="AD332" i="2"/>
  <c r="AC332" i="2"/>
  <c r="AB332" i="2"/>
  <c r="AA332" i="2"/>
  <c r="Z332" i="2"/>
  <c r="Y332" i="2"/>
  <c r="X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AM332" i="2" s="1" a="1"/>
  <c r="AM332" i="2" s="1"/>
  <c r="AN332" i="2" s="1"/>
  <c r="AH331" i="2"/>
  <c r="AG331" i="2"/>
  <c r="AF331" i="2"/>
  <c r="AE331" i="2"/>
  <c r="AD331" i="2"/>
  <c r="AC331" i="2"/>
  <c r="AB331" i="2"/>
  <c r="AA331" i="2"/>
  <c r="Z331" i="2"/>
  <c r="Y331" i="2"/>
  <c r="X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AM331" i="2" s="1" a="1"/>
  <c r="AM331" i="2" s="1"/>
  <c r="AN331" i="2" s="1"/>
  <c r="AH330" i="2"/>
  <c r="AG330" i="2"/>
  <c r="AF330" i="2"/>
  <c r="AE330" i="2"/>
  <c r="AD330" i="2"/>
  <c r="AC330" i="2"/>
  <c r="AB330" i="2"/>
  <c r="AA330" i="2"/>
  <c r="Z330" i="2"/>
  <c r="Y330" i="2"/>
  <c r="X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AM330" i="2" s="1" a="1"/>
  <c r="AM330" i="2" s="1"/>
  <c r="AN330" i="2" s="1"/>
  <c r="AH329" i="2"/>
  <c r="AG329" i="2"/>
  <c r="AF329" i="2"/>
  <c r="AE329" i="2"/>
  <c r="AD329" i="2"/>
  <c r="AC329" i="2"/>
  <c r="AB329" i="2"/>
  <c r="AA329" i="2"/>
  <c r="Z329" i="2"/>
  <c r="N329" i="2"/>
  <c r="M329" i="2"/>
  <c r="L329" i="2"/>
  <c r="K329" i="2"/>
  <c r="AH328" i="2"/>
  <c r="AG328" i="2"/>
  <c r="AF328" i="2"/>
  <c r="AE328" i="2"/>
  <c r="AD328" i="2"/>
  <c r="AC328" i="2"/>
  <c r="AB328" i="2"/>
  <c r="AA328" i="2"/>
  <c r="Z328" i="2"/>
  <c r="N328" i="2"/>
  <c r="M328" i="2"/>
  <c r="L328" i="2"/>
  <c r="K328" i="2"/>
  <c r="AH327" i="2"/>
  <c r="AG327" i="2"/>
  <c r="AF327" i="2"/>
  <c r="AE327" i="2"/>
  <c r="AD327" i="2"/>
  <c r="AC327" i="2"/>
  <c r="AB327" i="2"/>
  <c r="AA327" i="2"/>
  <c r="Z327" i="2"/>
  <c r="N327" i="2"/>
  <c r="M327" i="2"/>
  <c r="L327" i="2"/>
  <c r="K327" i="2"/>
  <c r="AH326" i="2"/>
  <c r="AG326" i="2"/>
  <c r="AF326" i="2"/>
  <c r="AE326" i="2"/>
  <c r="AD326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AH325" i="2"/>
  <c r="AG325" i="2"/>
  <c r="AF325" i="2"/>
  <c r="AE325" i="2"/>
  <c r="AD325" i="2"/>
  <c r="AC325" i="2"/>
  <c r="AB325" i="2"/>
  <c r="AA325" i="2"/>
  <c r="Z325" i="2"/>
  <c r="Y325" i="2"/>
  <c r="X325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AM325" i="2" s="1" a="1"/>
  <c r="AM325" i="2" s="1"/>
  <c r="AN325" i="2" s="1"/>
  <c r="AH324" i="2"/>
  <c r="AH333" i="2" s="1"/>
  <c r="AG324" i="2"/>
  <c r="AF324" i="2"/>
  <c r="AE324" i="2"/>
  <c r="AD324" i="2"/>
  <c r="AC324" i="2"/>
  <c r="AB324" i="2"/>
  <c r="AA324" i="2"/>
  <c r="Z324" i="2"/>
  <c r="Z333" i="2" s="1"/>
  <c r="Y324" i="2"/>
  <c r="X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AM324" i="2" s="1" a="1"/>
  <c r="AM324" i="2" s="1"/>
  <c r="AN324" i="2" s="1"/>
  <c r="AH323" i="2"/>
  <c r="AG323" i="2"/>
  <c r="AG333" i="2" s="1"/>
  <c r="AF323" i="2"/>
  <c r="AE323" i="2"/>
  <c r="AD323" i="2"/>
  <c r="AC323" i="2"/>
  <c r="AC333" i="2" s="1"/>
  <c r="AB323" i="2"/>
  <c r="AB333" i="2" s="1"/>
  <c r="AA323" i="2"/>
  <c r="Z323" i="2"/>
  <c r="Y323" i="2"/>
  <c r="X323" i="2"/>
  <c r="W323" i="2"/>
  <c r="V323" i="2"/>
  <c r="U323" i="2"/>
  <c r="T323" i="2"/>
  <c r="S323" i="2"/>
  <c r="R323" i="2"/>
  <c r="Q323" i="2"/>
  <c r="P323" i="2"/>
  <c r="O323" i="2"/>
  <c r="N323" i="2"/>
  <c r="M323" i="2"/>
  <c r="M333" i="2" s="1"/>
  <c r="L323" i="2"/>
  <c r="L333" i="2" s="1"/>
  <c r="K323" i="2"/>
  <c r="AH320" i="2"/>
  <c r="AG320" i="2"/>
  <c r="AF320" i="2"/>
  <c r="AE320" i="2"/>
  <c r="AD320" i="2"/>
  <c r="AC320" i="2"/>
  <c r="AB320" i="2"/>
  <c r="AA320" i="2"/>
  <c r="Z320" i="2"/>
  <c r="Y320" i="2"/>
  <c r="X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D317" i="2"/>
  <c r="C314" i="2"/>
  <c r="B312" i="2"/>
  <c r="D416" i="2" s="1"/>
  <c r="AH306" i="2"/>
  <c r="AG306" i="2"/>
  <c r="AF306" i="2"/>
  <c r="AE306" i="2"/>
  <c r="AD306" i="2"/>
  <c r="AC306" i="2"/>
  <c r="AB306" i="2"/>
  <c r="N306" i="2"/>
  <c r="D306" i="2"/>
  <c r="AH305" i="2"/>
  <c r="AG305" i="2"/>
  <c r="AF305" i="2"/>
  <c r="AE305" i="2"/>
  <c r="AD305" i="2"/>
  <c r="AC305" i="2"/>
  <c r="AB305" i="2"/>
  <c r="N305" i="2"/>
  <c r="D305" i="2"/>
  <c r="AH304" i="2"/>
  <c r="AG304" i="2"/>
  <c r="AF304" i="2"/>
  <c r="AE304" i="2"/>
  <c r="AD304" i="2"/>
  <c r="AC304" i="2"/>
  <c r="AB304" i="2"/>
  <c r="N304" i="2"/>
  <c r="D304" i="2"/>
  <c r="AH303" i="2"/>
  <c r="AG303" i="2"/>
  <c r="AF303" i="2"/>
  <c r="AE303" i="2"/>
  <c r="AD303" i="2"/>
  <c r="AC303" i="2"/>
  <c r="AB303" i="2"/>
  <c r="N303" i="2"/>
  <c r="D303" i="2"/>
  <c r="AH302" i="2"/>
  <c r="AG302" i="2"/>
  <c r="AF302" i="2"/>
  <c r="AE302" i="2"/>
  <c r="AD302" i="2"/>
  <c r="AC302" i="2"/>
  <c r="AB302" i="2"/>
  <c r="N302" i="2"/>
  <c r="D302" i="2"/>
  <c r="AH301" i="2"/>
  <c r="AG301" i="2"/>
  <c r="AF301" i="2"/>
  <c r="AE301" i="2"/>
  <c r="AD301" i="2"/>
  <c r="AC301" i="2"/>
  <c r="AB301" i="2"/>
  <c r="N301" i="2"/>
  <c r="D301" i="2"/>
  <c r="AH300" i="2"/>
  <c r="AG300" i="2"/>
  <c r="AF300" i="2"/>
  <c r="AE300" i="2"/>
  <c r="AD300" i="2"/>
  <c r="AC300" i="2"/>
  <c r="AB300" i="2"/>
  <c r="N300" i="2"/>
  <c r="D300" i="2"/>
  <c r="AH299" i="2"/>
  <c r="AG299" i="2"/>
  <c r="AF299" i="2"/>
  <c r="AE299" i="2"/>
  <c r="AD299" i="2"/>
  <c r="AC299" i="2"/>
  <c r="AB299" i="2"/>
  <c r="N299" i="2"/>
  <c r="D299" i="2"/>
  <c r="AH298" i="2"/>
  <c r="AG298" i="2"/>
  <c r="AF298" i="2"/>
  <c r="AE298" i="2"/>
  <c r="AD298" i="2"/>
  <c r="AC298" i="2"/>
  <c r="AB298" i="2"/>
  <c r="N298" i="2"/>
  <c r="D298" i="2"/>
  <c r="AH297" i="2"/>
  <c r="AG297" i="2"/>
  <c r="AF297" i="2"/>
  <c r="AE297" i="2"/>
  <c r="AD297" i="2"/>
  <c r="AC297" i="2"/>
  <c r="AB297" i="2"/>
  <c r="N297" i="2"/>
  <c r="D297" i="2"/>
  <c r="AH296" i="2"/>
  <c r="AG296" i="2"/>
  <c r="AF296" i="2"/>
  <c r="AE296" i="2"/>
  <c r="AD296" i="2"/>
  <c r="AC296" i="2"/>
  <c r="AB296" i="2"/>
  <c r="N296" i="2"/>
  <c r="D296" i="2"/>
  <c r="AH295" i="2"/>
  <c r="AG295" i="2"/>
  <c r="AF295" i="2"/>
  <c r="AE295" i="2"/>
  <c r="AD295" i="2"/>
  <c r="AC295" i="2"/>
  <c r="AB295" i="2"/>
  <c r="N295" i="2"/>
  <c r="D295" i="2"/>
  <c r="AH294" i="2"/>
  <c r="AG294" i="2"/>
  <c r="AF294" i="2"/>
  <c r="AE294" i="2"/>
  <c r="AD294" i="2"/>
  <c r="AC294" i="2"/>
  <c r="AB294" i="2"/>
  <c r="N294" i="2"/>
  <c r="D294" i="2"/>
  <c r="AH293" i="2"/>
  <c r="AG293" i="2"/>
  <c r="AF293" i="2"/>
  <c r="AE293" i="2"/>
  <c r="AD293" i="2"/>
  <c r="AC293" i="2"/>
  <c r="AB293" i="2"/>
  <c r="N293" i="2"/>
  <c r="D293" i="2"/>
  <c r="AH292" i="2"/>
  <c r="AG292" i="2"/>
  <c r="AF292" i="2"/>
  <c r="AE292" i="2"/>
  <c r="AD292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AM292" i="2" s="1" a="1"/>
  <c r="AM292" i="2" s="1"/>
  <c r="AN292" i="2" s="1"/>
  <c r="D292" i="2"/>
  <c r="AH291" i="2"/>
  <c r="AG291" i="2"/>
  <c r="AF291" i="2"/>
  <c r="AE291" i="2"/>
  <c r="AD291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D291" i="2"/>
  <c r="AH290" i="2"/>
  <c r="AG290" i="2"/>
  <c r="AF290" i="2"/>
  <c r="AE290" i="2"/>
  <c r="AD290" i="2"/>
  <c r="AC290" i="2"/>
  <c r="AB290" i="2"/>
  <c r="N290" i="2"/>
  <c r="D290" i="2"/>
  <c r="AH289" i="2"/>
  <c r="AG289" i="2"/>
  <c r="AF289" i="2"/>
  <c r="AE289" i="2"/>
  <c r="AD289" i="2"/>
  <c r="AC289" i="2"/>
  <c r="AB289" i="2"/>
  <c r="N289" i="2"/>
  <c r="D289" i="2"/>
  <c r="AH288" i="2"/>
  <c r="AG288" i="2"/>
  <c r="AF288" i="2"/>
  <c r="AE288" i="2"/>
  <c r="AD288" i="2"/>
  <c r="AC288" i="2"/>
  <c r="AB288" i="2"/>
  <c r="N288" i="2"/>
  <c r="D288" i="2"/>
  <c r="AH287" i="2"/>
  <c r="AG287" i="2"/>
  <c r="AF287" i="2"/>
  <c r="AE287" i="2"/>
  <c r="AD287" i="2"/>
  <c r="AC287" i="2"/>
  <c r="AB287" i="2"/>
  <c r="N287" i="2"/>
  <c r="D287" i="2"/>
  <c r="AH286" i="2"/>
  <c r="AG286" i="2"/>
  <c r="AF286" i="2"/>
  <c r="AE286" i="2"/>
  <c r="AD286" i="2"/>
  <c r="AC286" i="2"/>
  <c r="AB286" i="2"/>
  <c r="N286" i="2"/>
  <c r="D286" i="2"/>
  <c r="AH285" i="2"/>
  <c r="AG285" i="2"/>
  <c r="AF285" i="2"/>
  <c r="AE285" i="2"/>
  <c r="AD285" i="2"/>
  <c r="AC285" i="2"/>
  <c r="AB285" i="2"/>
  <c r="N285" i="2"/>
  <c r="D285" i="2"/>
  <c r="AH284" i="2"/>
  <c r="AG284" i="2"/>
  <c r="AF284" i="2"/>
  <c r="AE284" i="2"/>
  <c r="AD284" i="2"/>
  <c r="AC284" i="2"/>
  <c r="AB284" i="2"/>
  <c r="N284" i="2"/>
  <c r="D284" i="2"/>
  <c r="AH283" i="2"/>
  <c r="AG283" i="2"/>
  <c r="AF283" i="2"/>
  <c r="AE283" i="2"/>
  <c r="AD283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O283" i="2"/>
  <c r="N283" i="2"/>
  <c r="AM283" i="2" s="1" a="1"/>
  <c r="AM283" i="2" s="1"/>
  <c r="AN283" i="2" s="1"/>
  <c r="D283" i="2"/>
  <c r="AH282" i="2"/>
  <c r="AG282" i="2"/>
  <c r="AG307" i="2" s="1"/>
  <c r="AF282" i="2"/>
  <c r="AE282" i="2"/>
  <c r="AE307" i="2" s="1"/>
  <c r="AD282" i="2"/>
  <c r="AD307" i="2" s="1"/>
  <c r="AC282" i="2"/>
  <c r="AC307" i="2" s="1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N307" i="2" s="1"/>
  <c r="D282" i="2"/>
  <c r="AH278" i="2"/>
  <c r="AG278" i="2"/>
  <c r="AF278" i="2"/>
  <c r="AE278" i="2"/>
  <c r="AD278" i="2"/>
  <c r="AC278" i="2"/>
  <c r="AB278" i="2"/>
  <c r="N278" i="2"/>
  <c r="D278" i="2"/>
  <c r="AH277" i="2"/>
  <c r="AG277" i="2"/>
  <c r="AF277" i="2"/>
  <c r="AE277" i="2"/>
  <c r="AD277" i="2"/>
  <c r="AC277" i="2"/>
  <c r="AB277" i="2"/>
  <c r="AA277" i="2"/>
  <c r="Z277" i="2"/>
  <c r="Y277" i="2"/>
  <c r="X277" i="2"/>
  <c r="W277" i="2"/>
  <c r="V277" i="2"/>
  <c r="U277" i="2"/>
  <c r="T277" i="2"/>
  <c r="S277" i="2"/>
  <c r="R277" i="2"/>
  <c r="Q277" i="2"/>
  <c r="P277" i="2"/>
  <c r="O277" i="2"/>
  <c r="N277" i="2"/>
  <c r="AM277" i="2" s="1" a="1"/>
  <c r="AM277" i="2" s="1"/>
  <c r="AN277" i="2" s="1"/>
  <c r="D277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AM276" i="2" s="1" a="1"/>
  <c r="AM276" i="2" s="1"/>
  <c r="AN276" i="2" s="1"/>
  <c r="N276" i="2"/>
  <c r="D276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AM275" i="2" s="1" a="1"/>
  <c r="AM275" i="2" s="1"/>
  <c r="AN275" i="2" s="1"/>
  <c r="D275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V274" i="2"/>
  <c r="U274" i="2"/>
  <c r="T274" i="2"/>
  <c r="S274" i="2"/>
  <c r="AM274" i="2" s="1" a="1"/>
  <c r="AM274" i="2" s="1"/>
  <c r="AN274" i="2" s="1"/>
  <c r="R274" i="2"/>
  <c r="Q274" i="2"/>
  <c r="P274" i="2"/>
  <c r="O274" i="2"/>
  <c r="N274" i="2"/>
  <c r="D274" i="2"/>
  <c r="AH273" i="2"/>
  <c r="AG273" i="2"/>
  <c r="AF273" i="2"/>
  <c r="AE273" i="2"/>
  <c r="AD273" i="2"/>
  <c r="AC273" i="2"/>
  <c r="AB273" i="2"/>
  <c r="AA273" i="2"/>
  <c r="Z273" i="2"/>
  <c r="Y273" i="2"/>
  <c r="X273" i="2"/>
  <c r="W273" i="2"/>
  <c r="V273" i="2"/>
  <c r="U273" i="2"/>
  <c r="T273" i="2"/>
  <c r="S273" i="2"/>
  <c r="R273" i="2"/>
  <c r="Q273" i="2"/>
  <c r="P273" i="2"/>
  <c r="O273" i="2"/>
  <c r="N273" i="2"/>
  <c r="AM273" i="2" s="1" a="1"/>
  <c r="AM273" i="2" s="1"/>
  <c r="AN273" i="2" s="1"/>
  <c r="D273" i="2"/>
  <c r="AH272" i="2"/>
  <c r="AG272" i="2"/>
  <c r="AF272" i="2"/>
  <c r="AE272" i="2"/>
  <c r="AD272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Q272" i="2"/>
  <c r="AM272" i="2" s="1" a="1"/>
  <c r="AM272" i="2" s="1"/>
  <c r="AN272" i="2" s="1"/>
  <c r="P272" i="2"/>
  <c r="O272" i="2"/>
  <c r="N272" i="2"/>
  <c r="D272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AM271" i="2" s="1" a="1"/>
  <c r="AM271" i="2" s="1"/>
  <c r="AN271" i="2" s="1"/>
  <c r="D271" i="2"/>
  <c r="AH270" i="2"/>
  <c r="AG270" i="2"/>
  <c r="AF270" i="2"/>
  <c r="AE270" i="2"/>
  <c r="AD270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AM270" i="2" s="1" a="1"/>
  <c r="AM270" i="2" s="1"/>
  <c r="AN270" i="2" s="1"/>
  <c r="N270" i="2"/>
  <c r="D270" i="2"/>
  <c r="AH269" i="2"/>
  <c r="AG269" i="2"/>
  <c r="AF269" i="2"/>
  <c r="AE269" i="2"/>
  <c r="AD269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AM269" i="2" s="1" a="1"/>
  <c r="AM269" i="2" s="1"/>
  <c r="AN269" i="2" s="1"/>
  <c r="D269" i="2"/>
  <c r="AH268" i="2"/>
  <c r="AG268" i="2"/>
  <c r="AF268" i="2"/>
  <c r="AE268" i="2"/>
  <c r="AD268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AM268" i="2" s="1" a="1"/>
  <c r="AM268" i="2" s="1"/>
  <c r="AN268" i="2" s="1"/>
  <c r="N268" i="2"/>
  <c r="D268" i="2"/>
  <c r="AH267" i="2"/>
  <c r="AG267" i="2"/>
  <c r="AF267" i="2"/>
  <c r="AE267" i="2"/>
  <c r="AD267" i="2"/>
  <c r="AC267" i="2"/>
  <c r="AB267" i="2"/>
  <c r="N267" i="2"/>
  <c r="D267" i="2"/>
  <c r="AH266" i="2"/>
  <c r="AG266" i="2"/>
  <c r="AF266" i="2"/>
  <c r="AE266" i="2"/>
  <c r="AD266" i="2"/>
  <c r="AC266" i="2"/>
  <c r="AB266" i="2"/>
  <c r="AA266" i="2"/>
  <c r="Z266" i="2"/>
  <c r="Y266" i="2"/>
  <c r="X266" i="2"/>
  <c r="W266" i="2"/>
  <c r="V266" i="2"/>
  <c r="U266" i="2"/>
  <c r="T266" i="2"/>
  <c r="S266" i="2"/>
  <c r="AM266" i="2" s="1" a="1"/>
  <c r="AM266" i="2" s="1"/>
  <c r="AN266" i="2" s="1"/>
  <c r="R266" i="2"/>
  <c r="Q266" i="2"/>
  <c r="P266" i="2"/>
  <c r="O266" i="2"/>
  <c r="N266" i="2"/>
  <c r="D266" i="2"/>
  <c r="AH265" i="2"/>
  <c r="AG265" i="2"/>
  <c r="AF265" i="2"/>
  <c r="AE265" i="2"/>
  <c r="AD265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Q265" i="2"/>
  <c r="P265" i="2"/>
  <c r="O265" i="2"/>
  <c r="N265" i="2"/>
  <c r="AM265" i="2" s="1" a="1"/>
  <c r="AM265" i="2" s="1"/>
  <c r="AN265" i="2" s="1"/>
  <c r="D265" i="2"/>
  <c r="AH264" i="2"/>
  <c r="AG264" i="2"/>
  <c r="AF264" i="2"/>
  <c r="AE264" i="2"/>
  <c r="AD264" i="2"/>
  <c r="AC264" i="2"/>
  <c r="AB264" i="2"/>
  <c r="N264" i="2"/>
  <c r="D264" i="2"/>
  <c r="AH263" i="2"/>
  <c r="AG263" i="2"/>
  <c r="AF263" i="2"/>
  <c r="AE263" i="2"/>
  <c r="AD263" i="2"/>
  <c r="AC263" i="2"/>
  <c r="AB263" i="2"/>
  <c r="N263" i="2"/>
  <c r="D263" i="2"/>
  <c r="AH262" i="2"/>
  <c r="AG262" i="2"/>
  <c r="AF262" i="2"/>
  <c r="AE262" i="2"/>
  <c r="AD262" i="2"/>
  <c r="AC262" i="2"/>
  <c r="AB262" i="2"/>
  <c r="N262" i="2"/>
  <c r="D262" i="2"/>
  <c r="AH261" i="2"/>
  <c r="AG261" i="2"/>
  <c r="AF261" i="2"/>
  <c r="AE261" i="2"/>
  <c r="AD261" i="2"/>
  <c r="AC261" i="2"/>
  <c r="AB261" i="2"/>
  <c r="N261" i="2"/>
  <c r="D261" i="2"/>
  <c r="AH260" i="2"/>
  <c r="AG260" i="2"/>
  <c r="AF260" i="2"/>
  <c r="AE260" i="2"/>
  <c r="AD260" i="2"/>
  <c r="AC260" i="2"/>
  <c r="AB260" i="2"/>
  <c r="N260" i="2"/>
  <c r="D260" i="2"/>
  <c r="AH259" i="2"/>
  <c r="AG259" i="2"/>
  <c r="AF259" i="2"/>
  <c r="AE259" i="2"/>
  <c r="AD259" i="2"/>
  <c r="AC259" i="2"/>
  <c r="AB259" i="2"/>
  <c r="N259" i="2"/>
  <c r="D259" i="2"/>
  <c r="AH258" i="2"/>
  <c r="AG258" i="2"/>
  <c r="AF258" i="2"/>
  <c r="AE258" i="2"/>
  <c r="AD258" i="2"/>
  <c r="AC258" i="2"/>
  <c r="AB258" i="2"/>
  <c r="N258" i="2"/>
  <c r="D258" i="2"/>
  <c r="AH257" i="2"/>
  <c r="AG257" i="2"/>
  <c r="AF257" i="2"/>
  <c r="AE257" i="2"/>
  <c r="AD257" i="2"/>
  <c r="AC257" i="2"/>
  <c r="AB257" i="2"/>
  <c r="N257" i="2"/>
  <c r="D257" i="2"/>
  <c r="AH256" i="2"/>
  <c r="AG256" i="2"/>
  <c r="AF256" i="2"/>
  <c r="AE256" i="2"/>
  <c r="AD256" i="2"/>
  <c r="AC256" i="2"/>
  <c r="AB256" i="2"/>
  <c r="N256" i="2"/>
  <c r="D256" i="2"/>
  <c r="AH255" i="2"/>
  <c r="AG255" i="2"/>
  <c r="AF255" i="2"/>
  <c r="AE255" i="2"/>
  <c r="AD255" i="2"/>
  <c r="AC255" i="2"/>
  <c r="AB255" i="2"/>
  <c r="N255" i="2"/>
  <c r="D255" i="2"/>
  <c r="AH254" i="2"/>
  <c r="AH279" i="2" s="1"/>
  <c r="AG254" i="2"/>
  <c r="AG279" i="2" s="1"/>
  <c r="AG309" i="2" s="1"/>
  <c r="AF254" i="2"/>
  <c r="AF279" i="2" s="1"/>
  <c r="AE254" i="2"/>
  <c r="AD254" i="2"/>
  <c r="AD279" i="2" s="1"/>
  <c r="AD309" i="2" s="1"/>
  <c r="AC254" i="2"/>
  <c r="AC279" i="2" s="1"/>
  <c r="AC309" i="2" s="1"/>
  <c r="AB254" i="2"/>
  <c r="AB279" i="2" s="1"/>
  <c r="N254" i="2"/>
  <c r="N279" i="2" s="1"/>
  <c r="N309" i="2" s="1"/>
  <c r="D254" i="2"/>
  <c r="AH251" i="2"/>
  <c r="AG251" i="2"/>
  <c r="AF251" i="2"/>
  <c r="AE251" i="2"/>
  <c r="AD251" i="2"/>
  <c r="AC251" i="2"/>
  <c r="AB251" i="2"/>
  <c r="AA251" i="2"/>
  <c r="Z251" i="2"/>
  <c r="Y251" i="2"/>
  <c r="X251" i="2"/>
  <c r="W251" i="2"/>
  <c r="V251" i="2"/>
  <c r="U251" i="2"/>
  <c r="T251" i="2"/>
  <c r="S251" i="2"/>
  <c r="R251" i="2"/>
  <c r="Q251" i="2"/>
  <c r="P251" i="2"/>
  <c r="O251" i="2"/>
  <c r="N251" i="2"/>
  <c r="N241" i="2"/>
  <c r="M241" i="2"/>
  <c r="L241" i="2"/>
  <c r="K241" i="2"/>
  <c r="N240" i="2"/>
  <c r="M240" i="2"/>
  <c r="L240" i="2"/>
  <c r="K240" i="2"/>
  <c r="AH239" i="2"/>
  <c r="AG239" i="2"/>
  <c r="AF239" i="2"/>
  <c r="AE239" i="2"/>
  <c r="AD239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AM239" i="2" s="1" a="1"/>
  <c r="AM239" i="2" s="1"/>
  <c r="AN239" i="2" s="1"/>
  <c r="K236" i="2"/>
  <c r="N235" i="2"/>
  <c r="M235" i="2"/>
  <c r="L235" i="2"/>
  <c r="K235" i="2"/>
  <c r="N234" i="2"/>
  <c r="M234" i="2"/>
  <c r="L234" i="2"/>
  <c r="K234" i="2"/>
  <c r="N233" i="2"/>
  <c r="N236" i="2" s="1"/>
  <c r="M233" i="2"/>
  <c r="L233" i="2"/>
  <c r="K233" i="2"/>
  <c r="N232" i="2"/>
  <c r="M232" i="2"/>
  <c r="M236" i="2" s="1"/>
  <c r="L232" i="2"/>
  <c r="K232" i="2"/>
  <c r="AB228" i="2"/>
  <c r="AB243" i="2" s="1"/>
  <c r="L228" i="2"/>
  <c r="L243" i="2" s="1"/>
  <c r="AH227" i="2"/>
  <c r="AG227" i="2"/>
  <c r="AF227" i="2"/>
  <c r="AE227" i="2"/>
  <c r="AD227" i="2"/>
  <c r="AC227" i="2"/>
  <c r="AB227" i="2"/>
  <c r="N227" i="2"/>
  <c r="M227" i="2"/>
  <c r="L227" i="2"/>
  <c r="K227" i="2"/>
  <c r="D227" i="2"/>
  <c r="AH226" i="2"/>
  <c r="AG226" i="2"/>
  <c r="AF226" i="2"/>
  <c r="AE226" i="2"/>
  <c r="AD226" i="2"/>
  <c r="AC226" i="2"/>
  <c r="AB226" i="2"/>
  <c r="N226" i="2"/>
  <c r="M226" i="2"/>
  <c r="L226" i="2"/>
  <c r="K226" i="2"/>
  <c r="D226" i="2"/>
  <c r="AH225" i="2"/>
  <c r="AG225" i="2"/>
  <c r="AF225" i="2"/>
  <c r="AE225" i="2"/>
  <c r="AD225" i="2"/>
  <c r="AC225" i="2"/>
  <c r="AB225" i="2"/>
  <c r="N225" i="2"/>
  <c r="M225" i="2"/>
  <c r="L225" i="2"/>
  <c r="K225" i="2"/>
  <c r="D225" i="2"/>
  <c r="AH224" i="2"/>
  <c r="AG224" i="2"/>
  <c r="AF224" i="2"/>
  <c r="AE224" i="2"/>
  <c r="AD224" i="2"/>
  <c r="AC224" i="2"/>
  <c r="AB224" i="2"/>
  <c r="N224" i="2"/>
  <c r="M224" i="2"/>
  <c r="L224" i="2"/>
  <c r="K224" i="2"/>
  <c r="D224" i="2"/>
  <c r="AH223" i="2"/>
  <c r="AG223" i="2"/>
  <c r="AF223" i="2"/>
  <c r="AE223" i="2"/>
  <c r="AD223" i="2"/>
  <c r="AC223" i="2"/>
  <c r="AB223" i="2"/>
  <c r="N223" i="2"/>
  <c r="M223" i="2"/>
  <c r="L223" i="2"/>
  <c r="K223" i="2"/>
  <c r="D223" i="2"/>
  <c r="AH222" i="2"/>
  <c r="AG222" i="2"/>
  <c r="AF222" i="2"/>
  <c r="AE222" i="2"/>
  <c r="AD222" i="2"/>
  <c r="AC222" i="2"/>
  <c r="AB222" i="2"/>
  <c r="N222" i="2"/>
  <c r="M222" i="2"/>
  <c r="L222" i="2"/>
  <c r="K222" i="2"/>
  <c r="D222" i="2"/>
  <c r="AH221" i="2"/>
  <c r="AG221" i="2"/>
  <c r="AF221" i="2"/>
  <c r="AE221" i="2"/>
  <c r="AD221" i="2"/>
  <c r="AC221" i="2"/>
  <c r="AB221" i="2"/>
  <c r="N221" i="2"/>
  <c r="M221" i="2"/>
  <c r="L221" i="2"/>
  <c r="K221" i="2"/>
  <c r="D221" i="2"/>
  <c r="AH220" i="2"/>
  <c r="AG220" i="2"/>
  <c r="AF220" i="2"/>
  <c r="AE220" i="2"/>
  <c r="AD220" i="2"/>
  <c r="AC220" i="2"/>
  <c r="AB220" i="2"/>
  <c r="N220" i="2"/>
  <c r="M220" i="2"/>
  <c r="L220" i="2"/>
  <c r="K220" i="2"/>
  <c r="D220" i="2"/>
  <c r="AH219" i="2"/>
  <c r="AG219" i="2"/>
  <c r="AF219" i="2"/>
  <c r="AE219" i="2"/>
  <c r="AD219" i="2"/>
  <c r="AC219" i="2"/>
  <c r="AB219" i="2"/>
  <c r="N219" i="2"/>
  <c r="M219" i="2"/>
  <c r="L219" i="2"/>
  <c r="K219" i="2"/>
  <c r="D219" i="2"/>
  <c r="AH218" i="2"/>
  <c r="AG218" i="2"/>
  <c r="AF218" i="2"/>
  <c r="AE218" i="2"/>
  <c r="AD218" i="2"/>
  <c r="AC218" i="2"/>
  <c r="AB218" i="2"/>
  <c r="N218" i="2"/>
  <c r="M218" i="2"/>
  <c r="L218" i="2"/>
  <c r="K218" i="2"/>
  <c r="D218" i="2"/>
  <c r="AH217" i="2"/>
  <c r="AG217" i="2"/>
  <c r="AF217" i="2"/>
  <c r="AE217" i="2"/>
  <c r="AD217" i="2"/>
  <c r="AC217" i="2"/>
  <c r="AB217" i="2"/>
  <c r="N217" i="2"/>
  <c r="M217" i="2"/>
  <c r="L217" i="2"/>
  <c r="K217" i="2"/>
  <c r="D217" i="2"/>
  <c r="AH216" i="2"/>
  <c r="AG216" i="2"/>
  <c r="AF216" i="2"/>
  <c r="AE216" i="2"/>
  <c r="AD216" i="2"/>
  <c r="AC216" i="2"/>
  <c r="AB216" i="2"/>
  <c r="N216" i="2"/>
  <c r="M216" i="2"/>
  <c r="L216" i="2"/>
  <c r="K216" i="2"/>
  <c r="D216" i="2"/>
  <c r="AH215" i="2"/>
  <c r="AG215" i="2"/>
  <c r="AF215" i="2"/>
  <c r="AE215" i="2"/>
  <c r="AD215" i="2"/>
  <c r="AC215" i="2"/>
  <c r="AB215" i="2"/>
  <c r="N215" i="2"/>
  <c r="M215" i="2"/>
  <c r="L215" i="2"/>
  <c r="K215" i="2"/>
  <c r="D215" i="2"/>
  <c r="AH214" i="2"/>
  <c r="AG214" i="2"/>
  <c r="AF214" i="2"/>
  <c r="AE214" i="2"/>
  <c r="AD214" i="2"/>
  <c r="AC214" i="2"/>
  <c r="AB214" i="2"/>
  <c r="N214" i="2"/>
  <c r="M214" i="2"/>
  <c r="L214" i="2"/>
  <c r="K214" i="2"/>
  <c r="D214" i="2"/>
  <c r="AH213" i="2"/>
  <c r="AG213" i="2"/>
  <c r="AF213" i="2"/>
  <c r="AE213" i="2"/>
  <c r="AD213" i="2"/>
  <c r="AC213" i="2"/>
  <c r="AB213" i="2"/>
  <c r="N213" i="2"/>
  <c r="M213" i="2"/>
  <c r="L213" i="2"/>
  <c r="K213" i="2"/>
  <c r="D213" i="2"/>
  <c r="AH212" i="2"/>
  <c r="AG212" i="2"/>
  <c r="AF212" i="2"/>
  <c r="AE212" i="2"/>
  <c r="AD212" i="2"/>
  <c r="AC212" i="2"/>
  <c r="AB212" i="2"/>
  <c r="N212" i="2"/>
  <c r="M212" i="2"/>
  <c r="L212" i="2"/>
  <c r="K212" i="2"/>
  <c r="D212" i="2"/>
  <c r="AH211" i="2"/>
  <c r="AG211" i="2"/>
  <c r="AF211" i="2"/>
  <c r="AE211" i="2"/>
  <c r="AD211" i="2"/>
  <c r="AC211" i="2"/>
  <c r="AB211" i="2"/>
  <c r="N211" i="2"/>
  <c r="M211" i="2"/>
  <c r="L211" i="2"/>
  <c r="K211" i="2"/>
  <c r="D211" i="2"/>
  <c r="AH210" i="2"/>
  <c r="AG210" i="2"/>
  <c r="AF210" i="2"/>
  <c r="AE210" i="2"/>
  <c r="AD210" i="2"/>
  <c r="AC210" i="2"/>
  <c r="AB210" i="2"/>
  <c r="N210" i="2"/>
  <c r="M210" i="2"/>
  <c r="L210" i="2"/>
  <c r="K210" i="2"/>
  <c r="D210" i="2"/>
  <c r="AH209" i="2"/>
  <c r="AG209" i="2"/>
  <c r="AF209" i="2"/>
  <c r="AE209" i="2"/>
  <c r="AD209" i="2"/>
  <c r="AC209" i="2"/>
  <c r="AB209" i="2"/>
  <c r="N209" i="2"/>
  <c r="M209" i="2"/>
  <c r="L209" i="2"/>
  <c r="K209" i="2"/>
  <c r="D209" i="2"/>
  <c r="AH208" i="2"/>
  <c r="AG208" i="2"/>
  <c r="AF208" i="2"/>
  <c r="AE208" i="2"/>
  <c r="AD208" i="2"/>
  <c r="AC208" i="2"/>
  <c r="AB208" i="2"/>
  <c r="N208" i="2"/>
  <c r="M208" i="2"/>
  <c r="L208" i="2"/>
  <c r="K208" i="2"/>
  <c r="D208" i="2"/>
  <c r="AH207" i="2"/>
  <c r="AG207" i="2"/>
  <c r="AF207" i="2"/>
  <c r="AE207" i="2"/>
  <c r="AD207" i="2"/>
  <c r="AC207" i="2"/>
  <c r="AB207" i="2"/>
  <c r="N207" i="2"/>
  <c r="M207" i="2"/>
  <c r="L207" i="2"/>
  <c r="K207" i="2"/>
  <c r="D207" i="2"/>
  <c r="AH206" i="2"/>
  <c r="AG206" i="2"/>
  <c r="AF206" i="2"/>
  <c r="AE206" i="2"/>
  <c r="AD206" i="2"/>
  <c r="AC206" i="2"/>
  <c r="AB206" i="2"/>
  <c r="N206" i="2"/>
  <c r="M206" i="2"/>
  <c r="L206" i="2"/>
  <c r="K206" i="2"/>
  <c r="D206" i="2"/>
  <c r="AH205" i="2"/>
  <c r="AG205" i="2"/>
  <c r="AF205" i="2"/>
  <c r="AE205" i="2"/>
  <c r="AD205" i="2"/>
  <c r="AC205" i="2"/>
  <c r="AB205" i="2"/>
  <c r="N205" i="2"/>
  <c r="M205" i="2"/>
  <c r="L205" i="2"/>
  <c r="K205" i="2"/>
  <c r="D205" i="2"/>
  <c r="AH204" i="2"/>
  <c r="AG204" i="2"/>
  <c r="AG228" i="2" s="1"/>
  <c r="AG243" i="2" s="1"/>
  <c r="AF204" i="2"/>
  <c r="AE204" i="2"/>
  <c r="AD204" i="2"/>
  <c r="AC204" i="2"/>
  <c r="AB204" i="2"/>
  <c r="N204" i="2"/>
  <c r="M204" i="2"/>
  <c r="L204" i="2"/>
  <c r="K204" i="2"/>
  <c r="D204" i="2"/>
  <c r="AH203" i="2"/>
  <c r="AG203" i="2"/>
  <c r="AF203" i="2"/>
  <c r="AF228" i="2" s="1"/>
  <c r="AF243" i="2" s="1"/>
  <c r="AE203" i="2"/>
  <c r="AE228" i="2" s="1"/>
  <c r="AE243" i="2" s="1"/>
  <c r="AD203" i="2"/>
  <c r="AC203" i="2"/>
  <c r="AC228" i="2" s="1"/>
  <c r="AC243" i="2" s="1"/>
  <c r="AB203" i="2"/>
  <c r="N203" i="2"/>
  <c r="N228" i="2" s="1"/>
  <c r="N243" i="2" s="1"/>
  <c r="M203" i="2"/>
  <c r="M228" i="2" s="1"/>
  <c r="M243" i="2" s="1"/>
  <c r="L203" i="2"/>
  <c r="K203" i="2"/>
  <c r="D203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AE186" i="2"/>
  <c r="U186" i="2"/>
  <c r="K186" i="2"/>
  <c r="N183" i="2"/>
  <c r="K183" i="2"/>
  <c r="AH178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AH176" i="2"/>
  <c r="AG176" i="2"/>
  <c r="AF176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AH175" i="2"/>
  <c r="AG175" i="2"/>
  <c r="AF175" i="2"/>
  <c r="AE175" i="2"/>
  <c r="AD175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AH172" i="2"/>
  <c r="AG172" i="2"/>
  <c r="L172" i="2"/>
  <c r="K172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AH170" i="2"/>
  <c r="AG170" i="2"/>
  <c r="AF170" i="2"/>
  <c r="AE170" i="2"/>
  <c r="AE172" i="2" s="1"/>
  <c r="AD170" i="2"/>
  <c r="AC170" i="2"/>
  <c r="AB170" i="2"/>
  <c r="N170" i="2"/>
  <c r="M170" i="2"/>
  <c r="L170" i="2"/>
  <c r="K170" i="2"/>
  <c r="AH169" i="2"/>
  <c r="AG169" i="2"/>
  <c r="AF169" i="2"/>
  <c r="AF172" i="2" s="1"/>
  <c r="AE169" i="2"/>
  <c r="AD169" i="2"/>
  <c r="AC169" i="2"/>
  <c r="AC172" i="2" s="1"/>
  <c r="AB169" i="2"/>
  <c r="AB172" i="2" s="1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AM169" i="2" s="1" a="1"/>
  <c r="AM169" i="2" s="1"/>
  <c r="AN169" i="2" s="1"/>
  <c r="N164" i="2"/>
  <c r="M164" i="2"/>
  <c r="L164" i="2"/>
  <c r="K164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C155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AM146" i="2" s="1" a="1"/>
  <c r="AM146" i="2" s="1"/>
  <c r="AN146" i="2" s="1"/>
  <c r="O145" i="2"/>
  <c r="N145" i="2"/>
  <c r="M145" i="2"/>
  <c r="L145" i="2"/>
  <c r="K145" i="2"/>
  <c r="N144" i="2"/>
  <c r="N148" i="2" s="1"/>
  <c r="M144" i="2"/>
  <c r="L144" i="2"/>
  <c r="L148" i="2" s="1"/>
  <c r="K144" i="2"/>
  <c r="K148" i="2" s="1"/>
  <c r="AH137" i="2"/>
  <c r="AG137" i="2"/>
  <c r="AF137" i="2"/>
  <c r="AE137" i="2"/>
  <c r="AD137" i="2"/>
  <c r="AC137" i="2"/>
  <c r="AB137" i="2"/>
  <c r="AA137" i="2"/>
  <c r="AA138" i="2" s="1"/>
  <c r="Z137" i="2"/>
  <c r="Y137" i="2"/>
  <c r="X137" i="2"/>
  <c r="W137" i="2"/>
  <c r="V137" i="2"/>
  <c r="U137" i="2"/>
  <c r="T137" i="2"/>
  <c r="S137" i="2"/>
  <c r="S138" i="2" s="1"/>
  <c r="R137" i="2"/>
  <c r="Q137" i="2"/>
  <c r="P137" i="2"/>
  <c r="O137" i="2"/>
  <c r="N137" i="2"/>
  <c r="M137" i="2"/>
  <c r="L137" i="2"/>
  <c r="K137" i="2"/>
  <c r="K138" i="2" s="1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AM136" i="2" s="1" a="1"/>
  <c r="AM136" i="2" s="1"/>
  <c r="AN136" i="2" s="1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AM135" i="2" s="1" a="1"/>
  <c r="AM135" i="2" s="1"/>
  <c r="AN135" i="2" s="1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AH133" i="2"/>
  <c r="AH138" i="2" s="1"/>
  <c r="AG133" i="2"/>
  <c r="AF133" i="2"/>
  <c r="AF138" i="2" s="1"/>
  <c r="AE133" i="2"/>
  <c r="AE138" i="2" s="1"/>
  <c r="AD133" i="2"/>
  <c r="AD138" i="2" s="1"/>
  <c r="AC133" i="2"/>
  <c r="AC138" i="2" s="1"/>
  <c r="AB133" i="2"/>
  <c r="AB138" i="2" s="1"/>
  <c r="AA133" i="2"/>
  <c r="Z133" i="2"/>
  <c r="Z138" i="2" s="1"/>
  <c r="Y133" i="2"/>
  <c r="X133" i="2"/>
  <c r="X138" i="2" s="1"/>
  <c r="W133" i="2"/>
  <c r="W138" i="2" s="1"/>
  <c r="V133" i="2"/>
  <c r="V138" i="2" s="1"/>
  <c r="U133" i="2"/>
  <c r="U138" i="2" s="1"/>
  <c r="T133" i="2"/>
  <c r="T138" i="2" s="1"/>
  <c r="S133" i="2"/>
  <c r="R133" i="2"/>
  <c r="R138" i="2" s="1"/>
  <c r="Q133" i="2"/>
  <c r="P133" i="2"/>
  <c r="P138" i="2" s="1"/>
  <c r="O133" i="2"/>
  <c r="O138" i="2" s="1"/>
  <c r="N133" i="2"/>
  <c r="N138" i="2" s="1"/>
  <c r="M133" i="2"/>
  <c r="M138" i="2" s="1"/>
  <c r="L133" i="2"/>
  <c r="L138" i="2" s="1"/>
  <c r="K133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AM127" i="2" s="1" a="1"/>
  <c r="AM127" i="2" s="1"/>
  <c r="AN127" i="2" s="1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N125" i="2"/>
  <c r="N130" i="2" s="1"/>
  <c r="M125" i="2"/>
  <c r="M130" i="2" s="1"/>
  <c r="L125" i="2"/>
  <c r="L130" i="2" s="1"/>
  <c r="K125" i="2"/>
  <c r="K130" i="2" s="1"/>
  <c r="K121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N121" i="2" s="1"/>
  <c r="M120" i="2"/>
  <c r="L120" i="2"/>
  <c r="K120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AM119" i="2" s="1" a="1"/>
  <c r="AM119" i="2" s="1"/>
  <c r="AN119" i="2" s="1"/>
  <c r="N118" i="2"/>
  <c r="M118" i="2"/>
  <c r="L118" i="2"/>
  <c r="K118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N115" i="2"/>
  <c r="M115" i="2"/>
  <c r="M121" i="2" s="1"/>
  <c r="L115" i="2"/>
  <c r="K115" i="2"/>
  <c r="M112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AM110" i="2" a="1"/>
  <c r="AM110" i="2" s="1"/>
  <c r="AN110" i="2" s="1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N109" i="2"/>
  <c r="M109" i="2"/>
  <c r="L109" i="2"/>
  <c r="K109" i="2"/>
  <c r="AH108" i="2"/>
  <c r="AG108" i="2"/>
  <c r="AG186" i="2" s="1"/>
  <c r="AF108" i="2"/>
  <c r="AF186" i="2" s="1"/>
  <c r="AE108" i="2"/>
  <c r="AD108" i="2"/>
  <c r="AD186" i="2" s="1"/>
  <c r="AC108" i="2"/>
  <c r="AC186" i="2" s="1"/>
  <c r="AB108" i="2"/>
  <c r="AB186" i="2" s="1"/>
  <c r="AA108" i="2"/>
  <c r="AA186" i="2" s="1"/>
  <c r="Z108" i="2"/>
  <c r="Y108" i="2"/>
  <c r="Y186" i="2" s="1"/>
  <c r="X108" i="2"/>
  <c r="X186" i="2" s="1"/>
  <c r="W108" i="2"/>
  <c r="W186" i="2" s="1"/>
  <c r="V108" i="2"/>
  <c r="V186" i="2" s="1"/>
  <c r="U108" i="2"/>
  <c r="T108" i="2"/>
  <c r="T186" i="2" s="1"/>
  <c r="S108" i="2"/>
  <c r="S186" i="2" s="1"/>
  <c r="R108" i="2"/>
  <c r="Q108" i="2"/>
  <c r="Q186" i="2" s="1"/>
  <c r="P108" i="2"/>
  <c r="P186" i="2" s="1"/>
  <c r="O108" i="2"/>
  <c r="O186" i="2" s="1"/>
  <c r="N108" i="2"/>
  <c r="N186" i="2" s="1"/>
  <c r="M108" i="2"/>
  <c r="M186" i="2" s="1"/>
  <c r="L108" i="2"/>
  <c r="L186" i="2" s="1"/>
  <c r="K108" i="2"/>
  <c r="AM108" i="2" s="1" a="1"/>
  <c r="AM108" i="2" s="1"/>
  <c r="AN108" i="2" s="1"/>
  <c r="N107" i="2"/>
  <c r="M107" i="2"/>
  <c r="L107" i="2"/>
  <c r="L112" i="2" s="1"/>
  <c r="K107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C98" i="2"/>
  <c r="O93" i="2"/>
  <c r="N93" i="2"/>
  <c r="M93" i="2"/>
  <c r="L93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N85" i="2"/>
  <c r="O84" i="2"/>
  <c r="N84" i="2"/>
  <c r="M84" i="2"/>
  <c r="L84" i="2"/>
  <c r="K84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AM82" i="2" s="1" a="1"/>
  <c r="AM82" i="2" s="1"/>
  <c r="AN82" i="2" s="1"/>
  <c r="N81" i="2"/>
  <c r="M81" i="2"/>
  <c r="L81" i="2"/>
  <c r="K81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AM80" i="2" s="1" a="1"/>
  <c r="AM80" i="2" s="1"/>
  <c r="AN80" i="2" s="1"/>
  <c r="N79" i="2"/>
  <c r="M79" i="2"/>
  <c r="L79" i="2"/>
  <c r="K79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M85" i="2" s="1"/>
  <c r="L78" i="2"/>
  <c r="L85" i="2" s="1"/>
  <c r="K78" i="2"/>
  <c r="K85" i="2" s="1"/>
  <c r="K75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AM73" i="2" s="1" a="1"/>
  <c r="AM73" i="2" s="1"/>
  <c r="AN73" i="2" s="1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AH71" i="2"/>
  <c r="AG71" i="2"/>
  <c r="AF71" i="2"/>
  <c r="AE71" i="2"/>
  <c r="AD71" i="2"/>
  <c r="AC71" i="2"/>
  <c r="AB71" i="2"/>
  <c r="N71" i="2"/>
  <c r="M71" i="2"/>
  <c r="L71" i="2"/>
  <c r="K71" i="2"/>
  <c r="AH70" i="2"/>
  <c r="AG70" i="2"/>
  <c r="AF70" i="2"/>
  <c r="AE70" i="2"/>
  <c r="AD70" i="2"/>
  <c r="AC70" i="2"/>
  <c r="AB70" i="2"/>
  <c r="N70" i="2"/>
  <c r="M70" i="2"/>
  <c r="L70" i="2"/>
  <c r="K70" i="2"/>
  <c r="AH69" i="2"/>
  <c r="AG69" i="2"/>
  <c r="AF69" i="2"/>
  <c r="AE69" i="2"/>
  <c r="AD69" i="2"/>
  <c r="AC69" i="2"/>
  <c r="AB69" i="2"/>
  <c r="N69" i="2"/>
  <c r="M69" i="2"/>
  <c r="L69" i="2"/>
  <c r="K69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AM68" i="2" s="1" a="1"/>
  <c r="AM68" i="2" s="1"/>
  <c r="AN68" i="2" s="1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AM67" i="2" s="1" a="1"/>
  <c r="AM67" i="2" s="1"/>
  <c r="AN67" i="2" s="1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AH65" i="2"/>
  <c r="AH75" i="2" s="1"/>
  <c r="AG65" i="2"/>
  <c r="AG75" i="2" s="1"/>
  <c r="AF65" i="2"/>
  <c r="AF75" i="2" s="1"/>
  <c r="AE65" i="2"/>
  <c r="AE75" i="2" s="1"/>
  <c r="AD65" i="2"/>
  <c r="AD75" i="2" s="1"/>
  <c r="AC65" i="2"/>
  <c r="AB65" i="2"/>
  <c r="AB75" i="2" s="1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N75" i="2" s="1"/>
  <c r="N87" i="2" s="1"/>
  <c r="M65" i="2"/>
  <c r="L65" i="2"/>
  <c r="L75" i="2" s="1"/>
  <c r="L87" i="2" s="1"/>
  <c r="K65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V61" i="2"/>
  <c r="M61" i="2"/>
  <c r="L61" i="2"/>
  <c r="C56" i="2"/>
  <c r="B54" i="2"/>
  <c r="D52" i="2"/>
  <c r="D51" i="2"/>
  <c r="D50" i="2"/>
  <c r="D49" i="2"/>
  <c r="D48" i="2"/>
  <c r="D47" i="2"/>
  <c r="D44" i="2"/>
  <c r="I43" i="2"/>
  <c r="D43" i="2"/>
  <c r="H38" i="2"/>
  <c r="I38" i="2" s="1"/>
  <c r="H37" i="2"/>
  <c r="I37" i="2" s="1"/>
  <c r="AE30" i="2"/>
  <c r="AC30" i="2"/>
  <c r="W30" i="2"/>
  <c r="U30" i="2"/>
  <c r="O30" i="2"/>
  <c r="M30" i="2"/>
  <c r="AH29" i="2"/>
  <c r="AH160" i="2" s="1"/>
  <c r="AG29" i="2"/>
  <c r="AG61" i="2" s="1"/>
  <c r="AF29" i="2"/>
  <c r="AF61" i="2" s="1"/>
  <c r="AE29" i="2"/>
  <c r="AD29" i="2"/>
  <c r="AC29" i="2"/>
  <c r="AB29" i="2"/>
  <c r="AA29" i="2"/>
  <c r="AA103" i="2" s="1"/>
  <c r="Z29" i="2"/>
  <c r="Z200" i="2" s="1"/>
  <c r="Y29" i="2"/>
  <c r="X29" i="2"/>
  <c r="W29" i="2"/>
  <c r="V29" i="2"/>
  <c r="U29" i="2"/>
  <c r="T29" i="2"/>
  <c r="S29" i="2"/>
  <c r="S61" i="2" s="1"/>
  <c r="R29" i="2"/>
  <c r="Q29" i="2"/>
  <c r="Q61" i="2" s="1"/>
  <c r="P29" i="2"/>
  <c r="P61" i="2" s="1"/>
  <c r="O29" i="2"/>
  <c r="N29" i="2"/>
  <c r="N61" i="2" s="1"/>
  <c r="M29" i="2"/>
  <c r="L29" i="2"/>
  <c r="K29" i="2"/>
  <c r="K61" i="2" s="1"/>
  <c r="AH28" i="2"/>
  <c r="AH30" i="2" s="1"/>
  <c r="AG28" i="2"/>
  <c r="AG30" i="2" s="1"/>
  <c r="AF28" i="2"/>
  <c r="AF30" i="2" s="1"/>
  <c r="AE28" i="2"/>
  <c r="AD28" i="2"/>
  <c r="AD30" i="2" s="1"/>
  <c r="AC28" i="2"/>
  <c r="AB28" i="2"/>
  <c r="AB30" i="2" s="1"/>
  <c r="AA28" i="2"/>
  <c r="AA30" i="2" s="1"/>
  <c r="Z28" i="2"/>
  <c r="Z30" i="2" s="1"/>
  <c r="Y28" i="2"/>
  <c r="Y30" i="2" s="1"/>
  <c r="X28" i="2"/>
  <c r="X30" i="2" s="1"/>
  <c r="W28" i="2"/>
  <c r="V28" i="2"/>
  <c r="V30" i="2" s="1"/>
  <c r="U28" i="2"/>
  <c r="T28" i="2"/>
  <c r="T30" i="2" s="1"/>
  <c r="S28" i="2"/>
  <c r="S30" i="2" s="1"/>
  <c r="R28" i="2"/>
  <c r="R30" i="2" s="1"/>
  <c r="Q28" i="2"/>
  <c r="Q30" i="2" s="1"/>
  <c r="P28" i="2"/>
  <c r="P30" i="2" s="1"/>
  <c r="O28" i="2"/>
  <c r="N28" i="2"/>
  <c r="N30" i="2" s="1"/>
  <c r="M28" i="2"/>
  <c r="L28" i="2"/>
  <c r="L30" i="2" s="1"/>
  <c r="K28" i="2"/>
  <c r="K30" i="2" s="1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F4" i="2"/>
  <c r="A4" i="2"/>
  <c r="A7" i="2" s="1"/>
  <c r="A1" i="2"/>
  <c r="L535" i="2" l="1"/>
  <c r="AM534" i="2" a="1"/>
  <c r="AM534" i="2" s="1"/>
  <c r="AN534" i="2" s="1"/>
  <c r="N673" i="2"/>
  <c r="N675" i="2" s="1"/>
  <c r="N686" i="2" s="1"/>
  <c r="AG811" i="2"/>
  <c r="L932" i="2"/>
  <c r="L951" i="2" s="1"/>
  <c r="M485" i="2"/>
  <c r="L761" i="2"/>
  <c r="M345" i="2"/>
  <c r="M353" i="2" s="1"/>
  <c r="N380" i="2"/>
  <c r="N761" i="2"/>
  <c r="M899" i="2"/>
  <c r="M949" i="2"/>
  <c r="K139" i="2"/>
  <c r="N397" i="2"/>
  <c r="K673" i="2"/>
  <c r="N949" i="2"/>
  <c r="L623" i="2"/>
  <c r="L675" i="2"/>
  <c r="L673" i="2"/>
  <c r="E39" i="2"/>
  <c r="N95" i="2"/>
  <c r="N89" i="2"/>
  <c r="K987" i="2"/>
  <c r="K989" i="2" s="1"/>
  <c r="M975" i="2"/>
  <c r="M976" i="2" s="1"/>
  <c r="L975" i="2"/>
  <c r="K975" i="2"/>
  <c r="M987" i="2"/>
  <c r="N975" i="2"/>
  <c r="N976" i="2" s="1"/>
  <c r="L987" i="2"/>
  <c r="L989" i="2" s="1"/>
  <c r="M849" i="2"/>
  <c r="L849" i="2"/>
  <c r="N837" i="2"/>
  <c r="N838" i="2" s="1"/>
  <c r="K849" i="2"/>
  <c r="M837" i="2"/>
  <c r="M838" i="2" s="1"/>
  <c r="L837" i="2"/>
  <c r="K837" i="2"/>
  <c r="N987" i="2"/>
  <c r="N989" i="2" s="1"/>
  <c r="N849" i="2"/>
  <c r="N711" i="2"/>
  <c r="M711" i="2"/>
  <c r="L711" i="2"/>
  <c r="N699" i="2"/>
  <c r="K711" i="2"/>
  <c r="K713" i="2" s="1"/>
  <c r="M699" i="2"/>
  <c r="L699" i="2"/>
  <c r="K699" i="2"/>
  <c r="N561" i="2"/>
  <c r="N573" i="2"/>
  <c r="M561" i="2"/>
  <c r="M573" i="2"/>
  <c r="M575" i="2" s="1"/>
  <c r="L561" i="2"/>
  <c r="L573" i="2"/>
  <c r="K561" i="2"/>
  <c r="K573" i="2"/>
  <c r="N435" i="2"/>
  <c r="M435" i="2"/>
  <c r="L423" i="2"/>
  <c r="L424" i="2" s="1"/>
  <c r="K423" i="2"/>
  <c r="M423" i="2"/>
  <c r="L435" i="2"/>
  <c r="K435" i="2"/>
  <c r="K437" i="2" s="1"/>
  <c r="N423" i="2"/>
  <c r="N424" i="2" s="1"/>
  <c r="L165" i="2"/>
  <c r="L166" i="2" s="1"/>
  <c r="L181" i="2" s="1"/>
  <c r="K177" i="2"/>
  <c r="K179" i="2" s="1"/>
  <c r="M165" i="2"/>
  <c r="M166" i="2" s="1"/>
  <c r="K165" i="2"/>
  <c r="K166" i="2" s="1"/>
  <c r="K181" i="2" s="1"/>
  <c r="N177" i="2"/>
  <c r="N179" i="2" s="1"/>
  <c r="L177" i="2"/>
  <c r="L179" i="2" s="1"/>
  <c r="N165" i="2"/>
  <c r="M970" i="2"/>
  <c r="M913" i="2"/>
  <c r="M873" i="2"/>
  <c r="M832" i="2"/>
  <c r="M735" i="2"/>
  <c r="M775" i="2"/>
  <c r="M637" i="2"/>
  <c r="M694" i="2"/>
  <c r="M556" i="2"/>
  <c r="M597" i="2"/>
  <c r="M499" i="2"/>
  <c r="M418" i="2"/>
  <c r="M319" i="2"/>
  <c r="M361" i="2"/>
  <c r="M459" i="2"/>
  <c r="M200" i="2"/>
  <c r="M160" i="2"/>
  <c r="M103" i="2"/>
  <c r="U970" i="2"/>
  <c r="U913" i="2"/>
  <c r="U873" i="2"/>
  <c r="U832" i="2"/>
  <c r="U735" i="2"/>
  <c r="U775" i="2"/>
  <c r="U694" i="2"/>
  <c r="U637" i="2"/>
  <c r="U556" i="2"/>
  <c r="U597" i="2"/>
  <c r="U499" i="2"/>
  <c r="U418" i="2"/>
  <c r="U459" i="2"/>
  <c r="U319" i="2"/>
  <c r="U361" i="2"/>
  <c r="U250" i="2"/>
  <c r="U200" i="2"/>
  <c r="U61" i="2"/>
  <c r="U160" i="2"/>
  <c r="U103" i="2"/>
  <c r="AC970" i="2"/>
  <c r="AC913" i="2"/>
  <c r="AC832" i="2"/>
  <c r="AC735" i="2"/>
  <c r="AC873" i="2"/>
  <c r="AC775" i="2"/>
  <c r="AC694" i="2"/>
  <c r="AC637" i="2"/>
  <c r="AC556" i="2"/>
  <c r="AC597" i="2"/>
  <c r="AC499" i="2"/>
  <c r="AC418" i="2"/>
  <c r="AC319" i="2"/>
  <c r="AC361" i="2"/>
  <c r="AC459" i="2"/>
  <c r="AC250" i="2"/>
  <c r="AC200" i="2"/>
  <c r="AC61" i="2"/>
  <c r="AC160" i="2"/>
  <c r="AC103" i="2"/>
  <c r="AM65" i="2" a="1"/>
  <c r="AM65" i="2" s="1"/>
  <c r="AN65" i="2" s="1"/>
  <c r="AM66" i="2" a="1"/>
  <c r="AM66" i="2" s="1"/>
  <c r="AN66" i="2" s="1"/>
  <c r="AM72" i="2" a="1"/>
  <c r="AM72" i="2" s="1"/>
  <c r="AN72" i="2" s="1"/>
  <c r="K103" i="2"/>
  <c r="AM111" i="2" a="1"/>
  <c r="AM111" i="2" s="1"/>
  <c r="AN111" i="2" s="1"/>
  <c r="M122" i="2"/>
  <c r="L139" i="2"/>
  <c r="Q138" i="2"/>
  <c r="Y138" i="2"/>
  <c r="AG138" i="2"/>
  <c r="Z160" i="2"/>
  <c r="P913" i="2"/>
  <c r="P873" i="2"/>
  <c r="P832" i="2"/>
  <c r="P970" i="2"/>
  <c r="P775" i="2"/>
  <c r="P694" i="2"/>
  <c r="P735" i="2"/>
  <c r="P637" i="2"/>
  <c r="P597" i="2"/>
  <c r="P556" i="2"/>
  <c r="P499" i="2"/>
  <c r="P361" i="2"/>
  <c r="P459" i="2"/>
  <c r="P418" i="2"/>
  <c r="P250" i="2"/>
  <c r="P319" i="2"/>
  <c r="P160" i="2"/>
  <c r="P103" i="2"/>
  <c r="P200" i="2"/>
  <c r="L95" i="2"/>
  <c r="L89" i="2"/>
  <c r="K87" i="2"/>
  <c r="S103" i="2"/>
  <c r="AM120" i="2" a="1"/>
  <c r="AM120" i="2" s="1"/>
  <c r="AN120" i="2" s="1"/>
  <c r="M139" i="2"/>
  <c r="N970" i="2"/>
  <c r="N873" i="2"/>
  <c r="N913" i="2"/>
  <c r="N832" i="2"/>
  <c r="N775" i="2"/>
  <c r="N694" i="2"/>
  <c r="N735" i="2"/>
  <c r="N637" i="2"/>
  <c r="N556" i="2"/>
  <c r="N597" i="2"/>
  <c r="N499" i="2"/>
  <c r="N418" i="2"/>
  <c r="N459" i="2"/>
  <c r="N319" i="2"/>
  <c r="N361" i="2"/>
  <c r="N250" i="2"/>
  <c r="N160" i="2"/>
  <c r="N103" i="2"/>
  <c r="N200" i="2"/>
  <c r="V970" i="2"/>
  <c r="V913" i="2"/>
  <c r="V873" i="2"/>
  <c r="V832" i="2"/>
  <c r="V775" i="2"/>
  <c r="V735" i="2"/>
  <c r="V694" i="2"/>
  <c r="V637" i="2"/>
  <c r="V556" i="2"/>
  <c r="V597" i="2"/>
  <c r="V499" i="2"/>
  <c r="V418" i="2"/>
  <c r="V459" i="2"/>
  <c r="V319" i="2"/>
  <c r="V361" i="2"/>
  <c r="V250" i="2"/>
  <c r="V200" i="2"/>
  <c r="V160" i="2"/>
  <c r="V103" i="2"/>
  <c r="AD970" i="2"/>
  <c r="AD873" i="2"/>
  <c r="AD832" i="2"/>
  <c r="AD775" i="2"/>
  <c r="AD913" i="2"/>
  <c r="AD735" i="2"/>
  <c r="AD694" i="2"/>
  <c r="AD637" i="2"/>
  <c r="AD556" i="2"/>
  <c r="AD597" i="2"/>
  <c r="AD499" i="2"/>
  <c r="AD418" i="2"/>
  <c r="AD459" i="2"/>
  <c r="AD319" i="2"/>
  <c r="AD361" i="2"/>
  <c r="AD250" i="2"/>
  <c r="AD160" i="2"/>
  <c r="AD103" i="2"/>
  <c r="AD200" i="2"/>
  <c r="AM74" i="2" a="1"/>
  <c r="AM74" i="2" s="1"/>
  <c r="AN74" i="2" s="1"/>
  <c r="O970" i="2"/>
  <c r="O913" i="2"/>
  <c r="O873" i="2"/>
  <c r="O832" i="2"/>
  <c r="O775" i="2"/>
  <c r="O694" i="2"/>
  <c r="O735" i="2"/>
  <c r="O637" i="2"/>
  <c r="O556" i="2"/>
  <c r="O597" i="2"/>
  <c r="O499" i="2"/>
  <c r="O459" i="2"/>
  <c r="O361" i="2"/>
  <c r="O418" i="2"/>
  <c r="O319" i="2"/>
  <c r="O250" i="2"/>
  <c r="O160" i="2"/>
  <c r="O103" i="2"/>
  <c r="O200" i="2"/>
  <c r="O61" i="2"/>
  <c r="W970" i="2"/>
  <c r="W913" i="2"/>
  <c r="W873" i="2"/>
  <c r="W832" i="2"/>
  <c r="W775" i="2"/>
  <c r="W735" i="2"/>
  <c r="W694" i="2"/>
  <c r="W637" i="2"/>
  <c r="W556" i="2"/>
  <c r="W597" i="2"/>
  <c r="W499" i="2"/>
  <c r="W459" i="2"/>
  <c r="W361" i="2"/>
  <c r="W418" i="2"/>
  <c r="W319" i="2"/>
  <c r="W200" i="2"/>
  <c r="W160" i="2"/>
  <c r="W103" i="2"/>
  <c r="W250" i="2"/>
  <c r="W61" i="2"/>
  <c r="AE970" i="2"/>
  <c r="AE913" i="2"/>
  <c r="AE873" i="2"/>
  <c r="AE832" i="2"/>
  <c r="AE775" i="2"/>
  <c r="AE694" i="2"/>
  <c r="AE735" i="2"/>
  <c r="AE637" i="2"/>
  <c r="AE556" i="2"/>
  <c r="AE597" i="2"/>
  <c r="AE499" i="2"/>
  <c r="AE459" i="2"/>
  <c r="AE418" i="2"/>
  <c r="AE361" i="2"/>
  <c r="AE319" i="2"/>
  <c r="AE160" i="2"/>
  <c r="AE103" i="2"/>
  <c r="AE200" i="2"/>
  <c r="AE250" i="2"/>
  <c r="AE61" i="2"/>
  <c r="M75" i="2"/>
  <c r="M87" i="2" s="1"/>
  <c r="AC75" i="2"/>
  <c r="K112" i="2"/>
  <c r="K122" i="2" s="1"/>
  <c r="K141" i="2" s="1"/>
  <c r="AM116" i="2" a="1"/>
  <c r="AM116" i="2" s="1"/>
  <c r="AN116" i="2" s="1"/>
  <c r="AM117" i="2" a="1"/>
  <c r="AM117" i="2" s="1"/>
  <c r="AN117" i="2" s="1"/>
  <c r="N139" i="2"/>
  <c r="AM133" i="2" a="1"/>
  <c r="AM133" i="2" s="1"/>
  <c r="AN133" i="2" s="1"/>
  <c r="AM134" i="2" a="1"/>
  <c r="AM134" i="2" s="1"/>
  <c r="AN134" i="2" s="1"/>
  <c r="AD228" i="2"/>
  <c r="AD243" i="2" s="1"/>
  <c r="X913" i="2"/>
  <c r="X970" i="2"/>
  <c r="X873" i="2"/>
  <c r="X832" i="2"/>
  <c r="X735" i="2"/>
  <c r="X694" i="2"/>
  <c r="X775" i="2"/>
  <c r="X637" i="2"/>
  <c r="X597" i="2"/>
  <c r="X556" i="2"/>
  <c r="X499" i="2"/>
  <c r="X361" i="2"/>
  <c r="X418" i="2"/>
  <c r="X459" i="2"/>
  <c r="X250" i="2"/>
  <c r="X319" i="2"/>
  <c r="X160" i="2"/>
  <c r="X103" i="2"/>
  <c r="X200" i="2"/>
  <c r="L122" i="2"/>
  <c r="L141" i="2" s="1"/>
  <c r="Q970" i="2"/>
  <c r="Q913" i="2"/>
  <c r="Q873" i="2"/>
  <c r="Q832" i="2"/>
  <c r="Q735" i="2"/>
  <c r="Q694" i="2"/>
  <c r="Q775" i="2"/>
  <c r="Q637" i="2"/>
  <c r="Q597" i="2"/>
  <c r="Q499" i="2"/>
  <c r="Q556" i="2"/>
  <c r="Q459" i="2"/>
  <c r="Q418" i="2"/>
  <c r="Q319" i="2"/>
  <c r="Q361" i="2"/>
  <c r="Q250" i="2"/>
  <c r="Q200" i="2"/>
  <c r="Q103" i="2"/>
  <c r="Q160" i="2"/>
  <c r="Y970" i="2"/>
  <c r="Y913" i="2"/>
  <c r="Y873" i="2"/>
  <c r="Y832" i="2"/>
  <c r="Y735" i="2"/>
  <c r="Y694" i="2"/>
  <c r="Y775" i="2"/>
  <c r="Y637" i="2"/>
  <c r="Y597" i="2"/>
  <c r="Y556" i="2"/>
  <c r="Y499" i="2"/>
  <c r="Y418" i="2"/>
  <c r="Y319" i="2"/>
  <c r="Y459" i="2"/>
  <c r="Y361" i="2"/>
  <c r="Y250" i="2"/>
  <c r="Y200" i="2"/>
  <c r="Y103" i="2"/>
  <c r="Y160" i="2"/>
  <c r="AG970" i="2"/>
  <c r="AG913" i="2"/>
  <c r="AG873" i="2"/>
  <c r="AG832" i="2"/>
  <c r="AG735" i="2"/>
  <c r="AG694" i="2"/>
  <c r="AG775" i="2"/>
  <c r="AG637" i="2"/>
  <c r="AG597" i="2"/>
  <c r="AG556" i="2"/>
  <c r="AG499" i="2"/>
  <c r="AG459" i="2"/>
  <c r="AG319" i="2"/>
  <c r="AG418" i="2"/>
  <c r="AG361" i="2"/>
  <c r="AG250" i="2"/>
  <c r="AG200" i="2"/>
  <c r="AG103" i="2"/>
  <c r="AG160" i="2"/>
  <c r="X61" i="2"/>
  <c r="AM78" i="2" a="1"/>
  <c r="AM78" i="2" s="1"/>
  <c r="AN78" i="2" s="1"/>
  <c r="AM83" i="2" a="1"/>
  <c r="AM83" i="2" s="1"/>
  <c r="AN83" i="2" s="1"/>
  <c r="L121" i="2"/>
  <c r="AM147" i="2" a="1"/>
  <c r="AM147" i="2" s="1"/>
  <c r="AN147" i="2" s="1"/>
  <c r="N166" i="2"/>
  <c r="AF970" i="2"/>
  <c r="AF913" i="2"/>
  <c r="AF873" i="2"/>
  <c r="AF832" i="2"/>
  <c r="AF694" i="2"/>
  <c r="AF775" i="2"/>
  <c r="AF637" i="2"/>
  <c r="AF735" i="2"/>
  <c r="AF597" i="2"/>
  <c r="AF556" i="2"/>
  <c r="AF499" i="2"/>
  <c r="AF418" i="2"/>
  <c r="AF361" i="2"/>
  <c r="AF459" i="2"/>
  <c r="AF250" i="2"/>
  <c r="AF319" i="2"/>
  <c r="AF160" i="2"/>
  <c r="AF103" i="2"/>
  <c r="AF200" i="2"/>
  <c r="R913" i="2"/>
  <c r="R970" i="2"/>
  <c r="R873" i="2"/>
  <c r="R832" i="2"/>
  <c r="R735" i="2"/>
  <c r="R775" i="2"/>
  <c r="R694" i="2"/>
  <c r="R637" i="2"/>
  <c r="R556" i="2"/>
  <c r="R597" i="2"/>
  <c r="R459" i="2"/>
  <c r="R499" i="2"/>
  <c r="R418" i="2"/>
  <c r="R361" i="2"/>
  <c r="R319" i="2"/>
  <c r="R250" i="2"/>
  <c r="R200" i="2"/>
  <c r="R61" i="2"/>
  <c r="R103" i="2"/>
  <c r="Z970" i="2"/>
  <c r="Z913" i="2"/>
  <c r="Z873" i="2"/>
  <c r="Z735" i="2"/>
  <c r="Z775" i="2"/>
  <c r="Z694" i="2"/>
  <c r="Z832" i="2"/>
  <c r="Z637" i="2"/>
  <c r="Z556" i="2"/>
  <c r="Z597" i="2"/>
  <c r="Z459" i="2"/>
  <c r="Z499" i="2"/>
  <c r="Z418" i="2"/>
  <c r="Z361" i="2"/>
  <c r="Z319" i="2"/>
  <c r="Z61" i="2"/>
  <c r="Z103" i="2"/>
  <c r="AH970" i="2"/>
  <c r="AH913" i="2"/>
  <c r="AH873" i="2"/>
  <c r="AH735" i="2"/>
  <c r="AH832" i="2"/>
  <c r="AH775" i="2"/>
  <c r="AH694" i="2"/>
  <c r="AH637" i="2"/>
  <c r="AH556" i="2"/>
  <c r="AH597" i="2"/>
  <c r="AH459" i="2"/>
  <c r="AH499" i="2"/>
  <c r="AH418" i="2"/>
  <c r="AH361" i="2"/>
  <c r="AH319" i="2"/>
  <c r="AH200" i="2"/>
  <c r="AH250" i="2"/>
  <c r="AH61" i="2"/>
  <c r="AH103" i="2"/>
  <c r="Y61" i="2"/>
  <c r="N112" i="2"/>
  <c r="N122" i="2" s="1"/>
  <c r="AM175" i="2" a="1"/>
  <c r="AM175" i="2" s="1"/>
  <c r="AN175" i="2" s="1"/>
  <c r="M177" i="2"/>
  <c r="K970" i="2"/>
  <c r="K913" i="2"/>
  <c r="K873" i="2"/>
  <c r="K832" i="2"/>
  <c r="K735" i="2"/>
  <c r="K775" i="2"/>
  <c r="K694" i="2"/>
  <c r="K637" i="2"/>
  <c r="K556" i="2"/>
  <c r="K597" i="2"/>
  <c r="K459" i="2"/>
  <c r="K499" i="2"/>
  <c r="K361" i="2"/>
  <c r="K418" i="2"/>
  <c r="K319" i="2"/>
  <c r="K200" i="2"/>
  <c r="K160" i="2"/>
  <c r="S913" i="2"/>
  <c r="S970" i="2"/>
  <c r="S873" i="2"/>
  <c r="S735" i="2"/>
  <c r="S775" i="2"/>
  <c r="S694" i="2"/>
  <c r="S832" i="2"/>
  <c r="S637" i="2"/>
  <c r="S556" i="2"/>
  <c r="S597" i="2"/>
  <c r="S459" i="2"/>
  <c r="S499" i="2"/>
  <c r="S418" i="2"/>
  <c r="S361" i="2"/>
  <c r="S250" i="2"/>
  <c r="S200" i="2"/>
  <c r="S319" i="2"/>
  <c r="S160" i="2"/>
  <c r="AA970" i="2"/>
  <c r="AA913" i="2"/>
  <c r="AA873" i="2"/>
  <c r="AA735" i="2"/>
  <c r="AA775" i="2"/>
  <c r="AA832" i="2"/>
  <c r="AA694" i="2"/>
  <c r="AA637" i="2"/>
  <c r="AA556" i="2"/>
  <c r="AA597" i="2"/>
  <c r="AA459" i="2"/>
  <c r="AA499" i="2"/>
  <c r="AA418" i="2"/>
  <c r="AA361" i="2"/>
  <c r="AA319" i="2"/>
  <c r="AA250" i="2"/>
  <c r="AA200" i="2"/>
  <c r="AA61" i="2"/>
  <c r="AA160" i="2"/>
  <c r="AD61" i="2"/>
  <c r="AM126" i="2" a="1"/>
  <c r="AM126" i="2" s="1"/>
  <c r="AN126" i="2" s="1"/>
  <c r="M148" i="2"/>
  <c r="M172" i="2"/>
  <c r="L970" i="2"/>
  <c r="L873" i="2"/>
  <c r="L913" i="2"/>
  <c r="L832" i="2"/>
  <c r="L735" i="2"/>
  <c r="L775" i="2"/>
  <c r="L694" i="2"/>
  <c r="L637" i="2"/>
  <c r="L556" i="2"/>
  <c r="L597" i="2"/>
  <c r="L499" i="2"/>
  <c r="L361" i="2"/>
  <c r="L459" i="2"/>
  <c r="L418" i="2"/>
  <c r="L319" i="2"/>
  <c r="L200" i="2"/>
  <c r="L160" i="2"/>
  <c r="L103" i="2"/>
  <c r="T970" i="2"/>
  <c r="T913" i="2"/>
  <c r="T873" i="2"/>
  <c r="T832" i="2"/>
  <c r="T735" i="2"/>
  <c r="T775" i="2"/>
  <c r="T694" i="2"/>
  <c r="T637" i="2"/>
  <c r="T556" i="2"/>
  <c r="T597" i="2"/>
  <c r="T499" i="2"/>
  <c r="T418" i="2"/>
  <c r="T459" i="2"/>
  <c r="T361" i="2"/>
  <c r="T250" i="2"/>
  <c r="T200" i="2"/>
  <c r="T319" i="2"/>
  <c r="T61" i="2"/>
  <c r="T160" i="2"/>
  <c r="T103" i="2"/>
  <c r="AB970" i="2"/>
  <c r="AB873" i="2"/>
  <c r="AB913" i="2"/>
  <c r="AB832" i="2"/>
  <c r="AB735" i="2"/>
  <c r="AB775" i="2"/>
  <c r="AB694" i="2"/>
  <c r="AB637" i="2"/>
  <c r="AB556" i="2"/>
  <c r="AB597" i="2"/>
  <c r="AB499" i="2"/>
  <c r="AB418" i="2"/>
  <c r="AB361" i="2"/>
  <c r="AB459" i="2"/>
  <c r="AB319" i="2"/>
  <c r="AB250" i="2"/>
  <c r="AB200" i="2"/>
  <c r="AB61" i="2"/>
  <c r="AB160" i="2"/>
  <c r="AB103" i="2"/>
  <c r="A31" i="2"/>
  <c r="AM128" i="2" a="1"/>
  <c r="AM128" i="2" s="1"/>
  <c r="AN128" i="2" s="1"/>
  <c r="R160" i="2"/>
  <c r="M179" i="2"/>
  <c r="Z250" i="2"/>
  <c r="L236" i="2"/>
  <c r="R186" i="2"/>
  <c r="Z186" i="2"/>
  <c r="AH186" i="2"/>
  <c r="AH228" i="2"/>
  <c r="AH243" i="2" s="1"/>
  <c r="AM176" i="2" a="1"/>
  <c r="AM176" i="2" s="1"/>
  <c r="AN176" i="2" s="1"/>
  <c r="N172" i="2"/>
  <c r="AD172" i="2"/>
  <c r="AM171" i="2" a="1"/>
  <c r="AM171" i="2" s="1"/>
  <c r="AN171" i="2" s="1"/>
  <c r="K228" i="2"/>
  <c r="K243" i="2" s="1"/>
  <c r="AE279" i="2"/>
  <c r="AE309" i="2" s="1"/>
  <c r="AF307" i="2"/>
  <c r="AF309" i="2" s="1"/>
  <c r="L345" i="2"/>
  <c r="AH307" i="2"/>
  <c r="AH309" i="2" s="1"/>
  <c r="N333" i="2"/>
  <c r="N345" i="2" s="1"/>
  <c r="AD333" i="2"/>
  <c r="AM326" i="2" a="1"/>
  <c r="AM326" i="2" s="1"/>
  <c r="AN326" i="2" s="1"/>
  <c r="L380" i="2"/>
  <c r="AM282" i="2" a="1"/>
  <c r="AM282" i="2" s="1"/>
  <c r="AN282" i="2" s="1"/>
  <c r="AM291" i="2" a="1"/>
  <c r="AM291" i="2" s="1"/>
  <c r="AN291" i="2" s="1"/>
  <c r="AE333" i="2"/>
  <c r="M424" i="2"/>
  <c r="AB307" i="2"/>
  <c r="AB309" i="2" s="1"/>
  <c r="AF333" i="2"/>
  <c r="M380" i="2"/>
  <c r="M399" i="2" s="1"/>
  <c r="M397" i="2"/>
  <c r="L437" i="2"/>
  <c r="AM323" i="2" a="1"/>
  <c r="AM323" i="2" s="1"/>
  <c r="AN323" i="2" s="1"/>
  <c r="K333" i="2"/>
  <c r="K345" i="2" s="1"/>
  <c r="AA333" i="2"/>
  <c r="K370" i="2"/>
  <c r="K380" i="2" s="1"/>
  <c r="AM391" i="2" a="1"/>
  <c r="AM391" i="2" s="1"/>
  <c r="AN391" i="2" s="1"/>
  <c r="K396" i="2"/>
  <c r="AE430" i="2"/>
  <c r="N473" i="2"/>
  <c r="N485" i="2" s="1"/>
  <c r="AD473" i="2"/>
  <c r="AM336" i="2" a="1"/>
  <c r="AM336" i="2" s="1"/>
  <c r="AN336" i="2" s="1"/>
  <c r="D359" i="2"/>
  <c r="Q444" i="2"/>
  <c r="Y444" i="2"/>
  <c r="AG444" i="2"/>
  <c r="K388" i="2"/>
  <c r="K424" i="2"/>
  <c r="K439" i="2" s="1"/>
  <c r="K444" i="2"/>
  <c r="AE473" i="2"/>
  <c r="N518" i="2"/>
  <c r="N537" i="2" s="1"/>
  <c r="L388" i="2"/>
  <c r="L397" i="2" s="1"/>
  <c r="AM433" i="2" a="1"/>
  <c r="AM433" i="2" s="1"/>
  <c r="AN433" i="2" s="1"/>
  <c r="AF473" i="2"/>
  <c r="L537" i="2"/>
  <c r="M518" i="2"/>
  <c r="M537" i="2" s="1"/>
  <c r="K535" i="2"/>
  <c r="P396" i="2"/>
  <c r="X396" i="2"/>
  <c r="AF396" i="2"/>
  <c r="M437" i="2"/>
  <c r="AM463" i="2" a="1"/>
  <c r="AM463" i="2" s="1"/>
  <c r="AN463" i="2" s="1"/>
  <c r="M444" i="2"/>
  <c r="U444" i="2"/>
  <c r="AC444" i="2"/>
  <c r="AM394" i="2" a="1"/>
  <c r="AM394" i="2" s="1"/>
  <c r="AN394" i="2" s="1"/>
  <c r="K406" i="2"/>
  <c r="N437" i="2"/>
  <c r="L485" i="2"/>
  <c r="AM464" i="2" a="1"/>
  <c r="AM464" i="2" s="1"/>
  <c r="AN464" i="2" s="1"/>
  <c r="K473" i="2"/>
  <c r="K485" i="2" s="1"/>
  <c r="N444" i="2"/>
  <c r="V444" i="2"/>
  <c r="AD444" i="2"/>
  <c r="L406" i="2"/>
  <c r="AM429" i="2" a="1"/>
  <c r="AM429" i="2" s="1"/>
  <c r="AN429" i="2" s="1"/>
  <c r="M491" i="2"/>
  <c r="M487" i="2"/>
  <c r="AM466" i="2" a="1"/>
  <c r="AM466" i="2" s="1"/>
  <c r="AN466" i="2" s="1"/>
  <c r="Q582" i="2"/>
  <c r="Y582" i="2"/>
  <c r="AG582" i="2"/>
  <c r="K544" i="2"/>
  <c r="M629" i="2"/>
  <c r="M625" i="2"/>
  <c r="N623" i="2"/>
  <c r="AM476" i="2" a="1"/>
  <c r="AM476" i="2" s="1"/>
  <c r="AN476" i="2" s="1"/>
  <c r="K562" i="2"/>
  <c r="K575" i="2"/>
  <c r="L562" i="2"/>
  <c r="L575" i="2"/>
  <c r="M582" i="2"/>
  <c r="U582" i="2"/>
  <c r="AC582" i="2"/>
  <c r="M562" i="2"/>
  <c r="M577" i="2" s="1"/>
  <c r="K517" i="2"/>
  <c r="K518" i="2" s="1"/>
  <c r="N562" i="2"/>
  <c r="N575" i="2"/>
  <c r="L629" i="2"/>
  <c r="L625" i="2"/>
  <c r="M686" i="2"/>
  <c r="M685" i="2"/>
  <c r="AM601" i="2" a="1"/>
  <c r="AM601" i="2" s="1"/>
  <c r="AN601" i="2" s="1"/>
  <c r="N621" i="2"/>
  <c r="AM720" i="2" a="1"/>
  <c r="AM720" i="2" s="1"/>
  <c r="AN720" i="2" s="1"/>
  <c r="D692" i="2"/>
  <c r="D635" i="2"/>
  <c r="AM619" i="2" a="1"/>
  <c r="AM619" i="2" s="1"/>
  <c r="AN619" i="2" s="1"/>
  <c r="K621" i="2"/>
  <c r="K623" i="2" s="1"/>
  <c r="AM614" i="2" a="1"/>
  <c r="AM614" i="2" s="1"/>
  <c r="AN614" i="2" s="1"/>
  <c r="L686" i="2"/>
  <c r="L685" i="2"/>
  <c r="K646" i="2"/>
  <c r="K656" i="2" s="1"/>
  <c r="K675" i="2" s="1"/>
  <c r="N700" i="2"/>
  <c r="N715" i="2" s="1"/>
  <c r="N713" i="2"/>
  <c r="AM668" i="2" a="1"/>
  <c r="AM668" i="2" s="1"/>
  <c r="AN668" i="2" s="1"/>
  <c r="L767" i="2"/>
  <c r="L763" i="2"/>
  <c r="AM642" i="2" a="1"/>
  <c r="AM642" i="2" s="1"/>
  <c r="AN642" i="2" s="1"/>
  <c r="N682" i="2"/>
  <c r="L700" i="2"/>
  <c r="L713" i="2"/>
  <c r="Y749" i="2"/>
  <c r="AG749" i="2"/>
  <c r="AM754" i="2" a="1"/>
  <c r="AM754" i="2" s="1"/>
  <c r="AN754" i="2" s="1"/>
  <c r="M700" i="2"/>
  <c r="M715" i="2" s="1"/>
  <c r="M713" i="2"/>
  <c r="AM782" i="2" a="1"/>
  <c r="AM782" i="2" s="1"/>
  <c r="AN782" i="2" s="1"/>
  <c r="AM783" i="2" a="1"/>
  <c r="AM783" i="2" s="1"/>
  <c r="AN783" i="2" s="1"/>
  <c r="T811" i="2"/>
  <c r="AB811" i="2"/>
  <c r="W858" i="2"/>
  <c r="AE858" i="2"/>
  <c r="M794" i="2"/>
  <c r="M813" i="2" s="1"/>
  <c r="L793" i="2"/>
  <c r="M749" i="2"/>
  <c r="M761" i="2" s="1"/>
  <c r="U749" i="2"/>
  <c r="AC749" i="2"/>
  <c r="AM741" i="2" a="1"/>
  <c r="AM741" i="2" s="1"/>
  <c r="AN741" i="2" s="1"/>
  <c r="AM790" i="2" a="1"/>
  <c r="AM790" i="2" s="1"/>
  <c r="AN790" i="2" s="1"/>
  <c r="K700" i="2"/>
  <c r="K715" i="2" s="1"/>
  <c r="AM703" i="2" a="1"/>
  <c r="AM703" i="2" s="1"/>
  <c r="AN703" i="2" s="1"/>
  <c r="N767" i="2"/>
  <c r="N763" i="2"/>
  <c r="O749" i="2"/>
  <c r="W749" i="2"/>
  <c r="AE749" i="2"/>
  <c r="AM744" i="2" a="1"/>
  <c r="AM744" i="2" s="1"/>
  <c r="AN744" i="2" s="1"/>
  <c r="AM745" i="2" a="1"/>
  <c r="AM745" i="2" s="1"/>
  <c r="AN745" i="2" s="1"/>
  <c r="L784" i="2"/>
  <c r="D830" i="2"/>
  <c r="D733" i="2"/>
  <c r="D773" i="2"/>
  <c r="AM758" i="2" a="1"/>
  <c r="AM758" i="2" s="1"/>
  <c r="AN758" i="2" s="1"/>
  <c r="R844" i="2"/>
  <c r="Z844" i="2"/>
  <c r="AH844" i="2"/>
  <c r="AM747" i="2" a="1"/>
  <c r="AM747" i="2" s="1"/>
  <c r="AN747" i="2" s="1"/>
  <c r="AM748" i="2" a="1"/>
  <c r="AM748" i="2" s="1"/>
  <c r="AN748" i="2" s="1"/>
  <c r="N784" i="2"/>
  <c r="K793" i="2"/>
  <c r="K794" i="2" s="1"/>
  <c r="Q811" i="2"/>
  <c r="Y811" i="2"/>
  <c r="K749" i="2"/>
  <c r="K761" i="2" s="1"/>
  <c r="AM752" i="2" a="1"/>
  <c r="AM752" i="2" s="1"/>
  <c r="AN752" i="2" s="1"/>
  <c r="P858" i="2"/>
  <c r="AM858" i="2" s="1" a="1"/>
  <c r="AM858" i="2" s="1"/>
  <c r="AN858" i="2" s="1"/>
  <c r="X858" i="2"/>
  <c r="AF858" i="2"/>
  <c r="AM798" i="2" a="1"/>
  <c r="AM798" i="2" s="1"/>
  <c r="AN798" i="2" s="1"/>
  <c r="AM799" i="2" a="1"/>
  <c r="AM799" i="2" s="1"/>
  <c r="AN799" i="2" s="1"/>
  <c r="K810" i="2"/>
  <c r="S810" i="2"/>
  <c r="S811" i="2" s="1"/>
  <c r="AA810" i="2"/>
  <c r="AA811" i="2" s="1"/>
  <c r="AM806" i="2" a="1"/>
  <c r="AM806" i="2" s="1"/>
  <c r="AN806" i="2" s="1"/>
  <c r="AM842" i="2" a="1"/>
  <c r="AM842" i="2" s="1"/>
  <c r="AN842" i="2" s="1"/>
  <c r="L851" i="2"/>
  <c r="M905" i="2"/>
  <c r="M901" i="2"/>
  <c r="K838" i="2"/>
  <c r="AM836" i="2" a="1"/>
  <c r="AM836" i="2" s="1"/>
  <c r="AN836" i="2" s="1"/>
  <c r="AM843" i="2" a="1"/>
  <c r="AM843" i="2" s="1"/>
  <c r="AN843" i="2" s="1"/>
  <c r="M851" i="2"/>
  <c r="AM848" i="2" a="1"/>
  <c r="AM848" i="2" s="1"/>
  <c r="AN848" i="2" s="1"/>
  <c r="R858" i="2"/>
  <c r="Z858" i="2"/>
  <c r="AH858" i="2"/>
  <c r="N793" i="2"/>
  <c r="O811" i="2"/>
  <c r="W811" i="2"/>
  <c r="AM808" i="2" a="1"/>
  <c r="AM808" i="2" s="1"/>
  <c r="AN808" i="2" s="1"/>
  <c r="L838" i="2"/>
  <c r="L853" i="2" s="1"/>
  <c r="AM780" i="2" a="1"/>
  <c r="AM780" i="2" s="1"/>
  <c r="AN780" i="2" s="1"/>
  <c r="O810" i="2"/>
  <c r="W810" i="2"/>
  <c r="AE810" i="2"/>
  <c r="AE811" i="2" s="1"/>
  <c r="R802" i="2"/>
  <c r="R811" i="2" s="1"/>
  <c r="Z802" i="2"/>
  <c r="Z811" i="2" s="1"/>
  <c r="AH802" i="2"/>
  <c r="AH811" i="2" s="1"/>
  <c r="P810" i="2"/>
  <c r="P811" i="2" s="1"/>
  <c r="X810" i="2"/>
  <c r="X811" i="2" s="1"/>
  <c r="AF810" i="2"/>
  <c r="AF811" i="2" s="1"/>
  <c r="L820" i="2"/>
  <c r="AM877" i="2" a="1"/>
  <c r="AM877" i="2" s="1"/>
  <c r="AN877" i="2" s="1"/>
  <c r="AM886" i="2" a="1"/>
  <c r="AM886" i="2" s="1"/>
  <c r="AN886" i="2" s="1"/>
  <c r="N851" i="2"/>
  <c r="L887" i="2"/>
  <c r="AM884" i="2" a="1"/>
  <c r="AM884" i="2" s="1"/>
  <c r="AN884" i="2" s="1"/>
  <c r="K802" i="2"/>
  <c r="AM805" i="2" a="1"/>
  <c r="AM805" i="2" s="1"/>
  <c r="AN805" i="2" s="1"/>
  <c r="K820" i="2"/>
  <c r="AM879" i="2" a="1"/>
  <c r="AM879" i="2" s="1"/>
  <c r="AN879" i="2" s="1"/>
  <c r="N922" i="2"/>
  <c r="N932" i="2" s="1"/>
  <c r="N951" i="2" s="1"/>
  <c r="N899" i="2"/>
  <c r="L976" i="2"/>
  <c r="L991" i="2" s="1"/>
  <c r="AE887" i="2"/>
  <c r="AM892" i="2" a="1"/>
  <c r="AM892" i="2" s="1"/>
  <c r="AN892" i="2" s="1"/>
  <c r="K851" i="2"/>
  <c r="AM847" i="2" a="1"/>
  <c r="AM847" i="2" s="1"/>
  <c r="AN847" i="2" s="1"/>
  <c r="AG887" i="2"/>
  <c r="AM894" i="2" a="1"/>
  <c r="AM894" i="2" s="1"/>
  <c r="AN894" i="2" s="1"/>
  <c r="AM918" i="2" a="1"/>
  <c r="AM918" i="2" s="1"/>
  <c r="AN918" i="2" s="1"/>
  <c r="L961" i="2"/>
  <c r="L962" i="2"/>
  <c r="K976" i="2"/>
  <c r="AM895" i="2" a="1"/>
  <c r="AM895" i="2" s="1"/>
  <c r="AN895" i="2" s="1"/>
  <c r="K922" i="2"/>
  <c r="K932" i="2" s="1"/>
  <c r="AM920" i="2" a="1"/>
  <c r="AM920" i="2" s="1"/>
  <c r="AN920" i="2" s="1"/>
  <c r="K897" i="2"/>
  <c r="K899" i="2" s="1"/>
  <c r="AM890" i="2" a="1"/>
  <c r="AM890" i="2" s="1"/>
  <c r="AN890" i="2" s="1"/>
  <c r="M922" i="2"/>
  <c r="M932" i="2" s="1"/>
  <c r="M951" i="2" s="1"/>
  <c r="AM927" i="2" a="1"/>
  <c r="AM927" i="2" s="1"/>
  <c r="AN927" i="2" s="1"/>
  <c r="R948" i="2"/>
  <c r="Z948" i="2"/>
  <c r="L897" i="2"/>
  <c r="AM930" i="2" a="1"/>
  <c r="AM930" i="2" s="1"/>
  <c r="AN930" i="2" s="1"/>
  <c r="AM944" i="2" a="1"/>
  <c r="AM944" i="2" s="1"/>
  <c r="AN944" i="2" s="1"/>
  <c r="Q996" i="2"/>
  <c r="Y996" i="2"/>
  <c r="AG996" i="2"/>
  <c r="K931" i="2"/>
  <c r="K940" i="2"/>
  <c r="AM956" i="2" a="1"/>
  <c r="AM956" i="2" s="1"/>
  <c r="AN956" i="2" s="1"/>
  <c r="M989" i="2"/>
  <c r="AM986" i="2" a="1"/>
  <c r="AM986" i="2" s="1"/>
  <c r="AN986" i="2" s="1"/>
  <c r="M996" i="2"/>
  <c r="AM996" i="2" s="1" a="1"/>
  <c r="AM996" i="2" s="1"/>
  <c r="AN996" i="2" s="1"/>
  <c r="U996" i="2"/>
  <c r="AC996" i="2"/>
  <c r="P948" i="2"/>
  <c r="X948" i="2"/>
  <c r="AF948" i="2"/>
  <c r="AF982" i="2"/>
  <c r="K958" i="2"/>
  <c r="AM985" i="2" a="1"/>
  <c r="AM985" i="2" s="1"/>
  <c r="AN985" i="2" s="1"/>
  <c r="AM943" i="2" a="1"/>
  <c r="AM943" i="2" s="1"/>
  <c r="AN943" i="2" s="1"/>
  <c r="S948" i="2"/>
  <c r="AA948" i="2"/>
  <c r="L958" i="2"/>
  <c r="K982" i="2"/>
  <c r="AM979" i="2" a="1"/>
  <c r="AM979" i="2" s="1"/>
  <c r="AN979" i="2" s="1"/>
  <c r="K948" i="2"/>
  <c r="M347" i="2" l="1"/>
  <c r="N399" i="2"/>
  <c r="L715" i="2"/>
  <c r="L726" i="2" s="1"/>
  <c r="AM186" i="2" a="1"/>
  <c r="AM186" i="2" s="1"/>
  <c r="AN186" i="2" s="1"/>
  <c r="N794" i="2"/>
  <c r="N813" i="2" s="1"/>
  <c r="N685" i="2"/>
  <c r="L577" i="2"/>
  <c r="N141" i="2"/>
  <c r="N152" i="2" s="1"/>
  <c r="B33" i="2"/>
  <c r="A54" i="2"/>
  <c r="K537" i="2"/>
  <c r="K905" i="2"/>
  <c r="K901" i="2"/>
  <c r="K949" i="2"/>
  <c r="K951" i="2" s="1"/>
  <c r="K767" i="2"/>
  <c r="K763" i="2"/>
  <c r="N548" i="2"/>
  <c r="N547" i="2"/>
  <c r="AM444" i="2" a="1"/>
  <c r="AM444" i="2" s="1"/>
  <c r="AN444" i="2" s="1"/>
  <c r="K192" i="2"/>
  <c r="K185" i="2"/>
  <c r="K95" i="2"/>
  <c r="K89" i="2"/>
  <c r="L439" i="2"/>
  <c r="L899" i="2"/>
  <c r="K629" i="2"/>
  <c r="K625" i="2"/>
  <c r="N629" i="2"/>
  <c r="N625" i="2"/>
  <c r="L151" i="2"/>
  <c r="L152" i="2"/>
  <c r="M763" i="2"/>
  <c r="M767" i="2"/>
  <c r="M588" i="2"/>
  <c r="L491" i="2"/>
  <c r="L487" i="2"/>
  <c r="M141" i="2"/>
  <c r="M181" i="2"/>
  <c r="K991" i="2"/>
  <c r="L864" i="2"/>
  <c r="K853" i="2"/>
  <c r="N726" i="2"/>
  <c r="N719" i="2"/>
  <c r="M410" i="2"/>
  <c r="M409" i="2"/>
  <c r="N353" i="2"/>
  <c r="N347" i="2"/>
  <c r="M95" i="2"/>
  <c r="M89" i="2"/>
  <c r="N853" i="2"/>
  <c r="N901" i="2"/>
  <c r="N905" i="2"/>
  <c r="M824" i="2"/>
  <c r="M823" i="2"/>
  <c r="K443" i="2"/>
  <c r="K450" i="2"/>
  <c r="K353" i="2"/>
  <c r="K347" i="2"/>
  <c r="M439" i="2"/>
  <c r="N181" i="2"/>
  <c r="N439" i="2"/>
  <c r="N961" i="2"/>
  <c r="N962" i="2"/>
  <c r="K811" i="2"/>
  <c r="K813" i="2" s="1"/>
  <c r="L794" i="2"/>
  <c r="L813" i="2" s="1"/>
  <c r="K686" i="2"/>
  <c r="K685" i="2"/>
  <c r="N577" i="2"/>
  <c r="L588" i="2"/>
  <c r="K577" i="2"/>
  <c r="N491" i="2"/>
  <c r="N487" i="2"/>
  <c r="L399" i="2"/>
  <c r="L353" i="2"/>
  <c r="L347" i="2"/>
  <c r="L192" i="2"/>
  <c r="K152" i="2"/>
  <c r="K151" i="2"/>
  <c r="M962" i="2"/>
  <c r="M961" i="2"/>
  <c r="L1002" i="2"/>
  <c r="N823" i="2"/>
  <c r="N824" i="2"/>
  <c r="M726" i="2"/>
  <c r="K491" i="2"/>
  <c r="K487" i="2"/>
  <c r="K397" i="2"/>
  <c r="K399" i="2" s="1"/>
  <c r="M853" i="2"/>
  <c r="M991" i="2"/>
  <c r="K726" i="2"/>
  <c r="K719" i="2"/>
  <c r="M547" i="2"/>
  <c r="M548" i="2"/>
  <c r="L547" i="2"/>
  <c r="L548" i="2"/>
  <c r="N991" i="2"/>
  <c r="D967" i="2"/>
  <c r="D910" i="2"/>
  <c r="D870" i="2"/>
  <c r="D829" i="2"/>
  <c r="D732" i="2"/>
  <c r="D772" i="2"/>
  <c r="D691" i="2"/>
  <c r="D634" i="2"/>
  <c r="D594" i="2"/>
  <c r="D553" i="2"/>
  <c r="D496" i="2"/>
  <c r="D415" i="2"/>
  <c r="D316" i="2"/>
  <c r="D456" i="2"/>
  <c r="D358" i="2"/>
  <c r="D247" i="2"/>
  <c r="D58" i="2"/>
  <c r="D100" i="2"/>
  <c r="D157" i="2"/>
  <c r="D197" i="2"/>
  <c r="N409" i="2" l="1"/>
  <c r="N410" i="2"/>
  <c r="N151" i="2"/>
  <c r="B46" i="2"/>
  <c r="A312" i="2"/>
  <c r="A452" i="2" s="1"/>
  <c r="K962" i="2"/>
  <c r="K961" i="2"/>
  <c r="K824" i="2"/>
  <c r="K823" i="2"/>
  <c r="K409" i="2"/>
  <c r="K410" i="2"/>
  <c r="M192" i="2"/>
  <c r="K548" i="2"/>
  <c r="K547" i="2"/>
  <c r="N1002" i="2"/>
  <c r="N995" i="2"/>
  <c r="N192" i="2"/>
  <c r="N185" i="2"/>
  <c r="M151" i="2"/>
  <c r="M152" i="2"/>
  <c r="N588" i="2"/>
  <c r="N581" i="2"/>
  <c r="K725" i="2"/>
  <c r="K722" i="2"/>
  <c r="L717" i="2"/>
  <c r="L719" i="2" s="1"/>
  <c r="M450" i="2"/>
  <c r="M864" i="2"/>
  <c r="K581" i="2"/>
  <c r="K588" i="2"/>
  <c r="L905" i="2"/>
  <c r="L901" i="2"/>
  <c r="M1002" i="2"/>
  <c r="L824" i="2"/>
  <c r="L823" i="2"/>
  <c r="K995" i="2"/>
  <c r="K1002" i="2"/>
  <c r="O717" i="2"/>
  <c r="N725" i="2"/>
  <c r="N722" i="2"/>
  <c r="L450" i="2"/>
  <c r="L410" i="2"/>
  <c r="L409" i="2"/>
  <c r="N864" i="2"/>
  <c r="N857" i="2"/>
  <c r="K446" i="2"/>
  <c r="K449" i="2"/>
  <c r="L441" i="2"/>
  <c r="L443" i="2" s="1"/>
  <c r="N443" i="2"/>
  <c r="N450" i="2"/>
  <c r="K857" i="2"/>
  <c r="K864" i="2"/>
  <c r="L183" i="2"/>
  <c r="L185" i="2" s="1"/>
  <c r="K191" i="2"/>
  <c r="K188" i="2"/>
  <c r="A590" i="2" l="1"/>
  <c r="A728" i="2" s="1"/>
  <c r="B56" i="2"/>
  <c r="M441" i="2"/>
  <c r="M443" i="2" s="1"/>
  <c r="L449" i="2"/>
  <c r="L446" i="2"/>
  <c r="L725" i="2"/>
  <c r="M717" i="2"/>
  <c r="M719" i="2" s="1"/>
  <c r="L722" i="2"/>
  <c r="N587" i="2"/>
  <c r="O579" i="2"/>
  <c r="N584" i="2"/>
  <c r="L855" i="2"/>
  <c r="L857" i="2" s="1"/>
  <c r="K863" i="2"/>
  <c r="K860" i="2"/>
  <c r="N1001" i="2"/>
  <c r="N998" i="2"/>
  <c r="O993" i="2"/>
  <c r="N863" i="2"/>
  <c r="O855" i="2"/>
  <c r="N860" i="2"/>
  <c r="N449" i="2"/>
  <c r="N446" i="2"/>
  <c r="O441" i="2"/>
  <c r="K998" i="2"/>
  <c r="K1001" i="2"/>
  <c r="L993" i="2"/>
  <c r="L995" i="2" s="1"/>
  <c r="L191" i="2"/>
  <c r="M183" i="2"/>
  <c r="M185" i="2" s="1"/>
  <c r="L188" i="2"/>
  <c r="K584" i="2"/>
  <c r="K587" i="2"/>
  <c r="L579" i="2"/>
  <c r="L581" i="2" s="1"/>
  <c r="N191" i="2"/>
  <c r="N188" i="2"/>
  <c r="O183" i="2"/>
  <c r="B98" i="2" l="1"/>
  <c r="A866" i="2"/>
  <c r="A1004" i="2" s="1"/>
  <c r="A1015" i="2" s="1"/>
  <c r="M722" i="2"/>
  <c r="M725" i="2"/>
  <c r="M449" i="2"/>
  <c r="M446" i="2"/>
  <c r="L587" i="2"/>
  <c r="M579" i="2"/>
  <c r="M581" i="2" s="1"/>
  <c r="L584" i="2"/>
  <c r="L860" i="2"/>
  <c r="L863" i="2"/>
  <c r="M855" i="2"/>
  <c r="M857" i="2" s="1"/>
  <c r="M188" i="2"/>
  <c r="M191" i="2"/>
  <c r="L1001" i="2"/>
  <c r="M993" i="2"/>
  <c r="M995" i="2" s="1"/>
  <c r="L998" i="2"/>
  <c r="B155" i="2" l="1"/>
  <c r="M863" i="2"/>
  <c r="M860" i="2"/>
  <c r="M587" i="2"/>
  <c r="M584" i="2"/>
  <c r="M1001" i="2"/>
  <c r="M998" i="2"/>
  <c r="B195" i="2" l="1"/>
  <c r="B245" i="2" s="1"/>
  <c r="B314" i="2" s="1"/>
  <c r="Q755" i="2"/>
  <c r="R755" i="2"/>
  <c r="P755" i="2"/>
  <c r="B356" i="2" l="1"/>
  <c r="B413" i="2" s="1"/>
  <c r="B454" i="2" s="1"/>
  <c r="B494" i="2" s="1"/>
  <c r="B551" i="2" s="1"/>
  <c r="B592" i="2" s="1"/>
  <c r="B632" i="2" s="1"/>
  <c r="B689" i="2" s="1"/>
  <c r="B730" i="2" s="1"/>
  <c r="B770" i="2" s="1"/>
  <c r="B827" i="2" s="1"/>
  <c r="B868" i="2" s="1"/>
  <c r="B908" i="2" s="1"/>
  <c r="B965" i="2" s="1"/>
  <c r="T615" i="2"/>
  <c r="T711" i="2"/>
  <c r="T713" i="2" s="1"/>
  <c r="Q711" i="2"/>
  <c r="Q713" i="2" s="1"/>
  <c r="Q615" i="2"/>
  <c r="T435" i="2"/>
  <c r="T437" i="2" s="1"/>
  <c r="T337" i="2"/>
  <c r="R435" i="2"/>
  <c r="R437" i="2" s="1"/>
  <c r="R337" i="2"/>
  <c r="T477" i="2"/>
  <c r="T573" i="2"/>
  <c r="T575" i="2" s="1"/>
  <c r="P477" i="2"/>
  <c r="P573" i="2"/>
  <c r="P575" i="2" s="1"/>
  <c r="P615" i="2"/>
  <c r="P711" i="2"/>
  <c r="P713" i="2" s="1"/>
  <c r="S615" i="2"/>
  <c r="S711" i="2"/>
  <c r="S713" i="2" s="1"/>
  <c r="S891" i="2"/>
  <c r="S987" i="2"/>
  <c r="S989" i="2" s="1"/>
  <c r="T753" i="2"/>
  <c r="P987" i="2"/>
  <c r="P989" i="2" s="1"/>
  <c r="P891" i="2"/>
  <c r="R615" i="2"/>
  <c r="R711" i="2"/>
  <c r="R713" i="2" s="1"/>
  <c r="S435" i="2"/>
  <c r="S437" i="2" s="1"/>
  <c r="S337" i="2"/>
  <c r="Q435" i="2"/>
  <c r="Q437" i="2" s="1"/>
  <c r="Q337" i="2"/>
  <c r="S477" i="2"/>
  <c r="S573" i="2"/>
  <c r="S575" i="2" s="1"/>
  <c r="R477" i="2"/>
  <c r="R573" i="2"/>
  <c r="R575" i="2" s="1"/>
  <c r="R753" i="2"/>
  <c r="R759" i="2" s="1"/>
  <c r="R761" i="2" s="1"/>
  <c r="Q477" i="2"/>
  <c r="Q573" i="2"/>
  <c r="Q575" i="2" s="1"/>
  <c r="R891" i="2"/>
  <c r="R987" i="2"/>
  <c r="R989" i="2" s="1"/>
  <c r="P435" i="2"/>
  <c r="P437" i="2" s="1"/>
  <c r="P337" i="2"/>
  <c r="T891" i="2"/>
  <c r="T987" i="2"/>
  <c r="T989" i="2" s="1"/>
  <c r="S753" i="2"/>
  <c r="Q891" i="2"/>
  <c r="Q987" i="2"/>
  <c r="Q989" i="2" s="1"/>
  <c r="T837" i="2" l="1"/>
  <c r="T838" i="2" s="1"/>
  <c r="T853" i="2" s="1"/>
  <c r="T849" i="2"/>
  <c r="T851" i="2" s="1"/>
  <c r="S849" i="2"/>
  <c r="S851" i="2" s="1"/>
  <c r="S837" i="2"/>
  <c r="S838" i="2" s="1"/>
  <c r="S853" i="2" s="1"/>
  <c r="Q837" i="2"/>
  <c r="Q838" i="2" s="1"/>
  <c r="Q849" i="2"/>
  <c r="Q851" i="2" s="1"/>
  <c r="R763" i="2"/>
  <c r="R849" i="2"/>
  <c r="R851" i="2" s="1"/>
  <c r="R837" i="2"/>
  <c r="R838" i="2" s="1"/>
  <c r="P849" i="2"/>
  <c r="P851" i="2" s="1"/>
  <c r="P837" i="2"/>
  <c r="P838" i="2" s="1"/>
  <c r="P853" i="2" s="1"/>
  <c r="T79" i="2"/>
  <c r="Q177" i="2"/>
  <c r="Q179" i="2" s="1"/>
  <c r="T177" i="2"/>
  <c r="T179" i="2" s="1"/>
  <c r="S79" i="2"/>
  <c r="R79" i="2"/>
  <c r="P177" i="2"/>
  <c r="P179" i="2" s="1"/>
  <c r="S177" i="2"/>
  <c r="S179" i="2" s="1"/>
  <c r="R177" i="2"/>
  <c r="R179" i="2" s="1"/>
  <c r="Q853" i="2" l="1"/>
  <c r="R853" i="2"/>
  <c r="AE753" i="2" l="1"/>
  <c r="AA753" i="2"/>
  <c r="W753" i="2"/>
  <c r="AF891" i="2"/>
  <c r="AF987" i="2"/>
  <c r="AF989" i="2" s="1"/>
  <c r="AB891" i="2"/>
  <c r="AB987" i="2"/>
  <c r="AB989" i="2" s="1"/>
  <c r="X891" i="2"/>
  <c r="X987" i="2"/>
  <c r="X989" i="2" s="1"/>
  <c r="O891" i="2"/>
  <c r="O987" i="2"/>
  <c r="O989" i="2" s="1"/>
  <c r="AG477" i="2"/>
  <c r="AG573" i="2"/>
  <c r="AG575" i="2" s="1"/>
  <c r="AC477" i="2"/>
  <c r="AC573" i="2"/>
  <c r="AC575" i="2" s="1"/>
  <c r="Y477" i="2"/>
  <c r="Y573" i="2"/>
  <c r="Y575" i="2" s="1"/>
  <c r="U477" i="2"/>
  <c r="U573" i="2"/>
  <c r="U575" i="2" s="1"/>
  <c r="AH435" i="2"/>
  <c r="AH437" i="2" s="1"/>
  <c r="AH337" i="2"/>
  <c r="AD435" i="2"/>
  <c r="AD437" i="2" s="1"/>
  <c r="AD337" i="2"/>
  <c r="Z435" i="2"/>
  <c r="Z437" i="2" s="1"/>
  <c r="Z337" i="2"/>
  <c r="V435" i="2"/>
  <c r="V437" i="2" s="1"/>
  <c r="V337" i="2"/>
  <c r="AG615" i="2"/>
  <c r="AG711" i="2"/>
  <c r="AG713" i="2" s="1"/>
  <c r="AC615" i="2"/>
  <c r="AC711" i="2"/>
  <c r="AC713" i="2" s="1"/>
  <c r="Y615" i="2"/>
  <c r="Y711" i="2"/>
  <c r="Y713" i="2" s="1"/>
  <c r="U615" i="2"/>
  <c r="U711" i="2"/>
  <c r="U713" i="2" s="1"/>
  <c r="AH753" i="2"/>
  <c r="AD753" i="2"/>
  <c r="Z753" i="2"/>
  <c r="V753" i="2"/>
  <c r="AE891" i="2"/>
  <c r="AE987" i="2"/>
  <c r="AE989" i="2" s="1"/>
  <c r="AA891" i="2"/>
  <c r="AA987" i="2"/>
  <c r="AA989" i="2" s="1"/>
  <c r="W891" i="2"/>
  <c r="W987" i="2"/>
  <c r="W989" i="2" s="1"/>
  <c r="AF477" i="2"/>
  <c r="AF573" i="2"/>
  <c r="AF575" i="2" s="1"/>
  <c r="AB477" i="2"/>
  <c r="AB573" i="2"/>
  <c r="AB575" i="2" s="1"/>
  <c r="X477" i="2"/>
  <c r="X573" i="2"/>
  <c r="X575" i="2" s="1"/>
  <c r="O477" i="2"/>
  <c r="O573" i="2"/>
  <c r="AG435" i="2"/>
  <c r="AG437" i="2" s="1"/>
  <c r="AG337" i="2"/>
  <c r="AC435" i="2"/>
  <c r="AC437" i="2" s="1"/>
  <c r="AC337" i="2"/>
  <c r="Y435" i="2"/>
  <c r="Y437" i="2" s="1"/>
  <c r="Y337" i="2"/>
  <c r="U435" i="2"/>
  <c r="U437" i="2" s="1"/>
  <c r="U337" i="2"/>
  <c r="AF615" i="2"/>
  <c r="AF711" i="2"/>
  <c r="AF713" i="2" s="1"/>
  <c r="AB615" i="2"/>
  <c r="AB711" i="2"/>
  <c r="AB713" i="2" s="1"/>
  <c r="X615" i="2"/>
  <c r="X711" i="2"/>
  <c r="X713" i="2" s="1"/>
  <c r="O615" i="2"/>
  <c r="O711" i="2"/>
  <c r="O713" i="2" s="1"/>
  <c r="AG753" i="2"/>
  <c r="AC753" i="2"/>
  <c r="Y753" i="2"/>
  <c r="U753" i="2"/>
  <c r="AH891" i="2"/>
  <c r="AH987" i="2"/>
  <c r="AH989" i="2" s="1"/>
  <c r="AD891" i="2"/>
  <c r="AD987" i="2"/>
  <c r="AD989" i="2" s="1"/>
  <c r="Z891" i="2"/>
  <c r="Z987" i="2"/>
  <c r="Z989" i="2" s="1"/>
  <c r="V891" i="2"/>
  <c r="V987" i="2"/>
  <c r="V989" i="2" s="1"/>
  <c r="AE477" i="2"/>
  <c r="AE573" i="2"/>
  <c r="AE575" i="2" s="1"/>
  <c r="AA477" i="2"/>
  <c r="AA573" i="2"/>
  <c r="AA575" i="2" s="1"/>
  <c r="W477" i="2"/>
  <c r="W573" i="2"/>
  <c r="W575" i="2" s="1"/>
  <c r="AF435" i="2"/>
  <c r="AF437" i="2" s="1"/>
  <c r="AF337" i="2"/>
  <c r="AB435" i="2"/>
  <c r="AB437" i="2" s="1"/>
  <c r="AB337" i="2"/>
  <c r="X435" i="2"/>
  <c r="X437" i="2" s="1"/>
  <c r="X337" i="2"/>
  <c r="O435" i="2"/>
  <c r="O437" i="2" s="1"/>
  <c r="O337" i="2"/>
  <c r="AE615" i="2"/>
  <c r="AE711" i="2"/>
  <c r="AE713" i="2" s="1"/>
  <c r="AA615" i="2"/>
  <c r="AA711" i="2"/>
  <c r="AA713" i="2" s="1"/>
  <c r="W615" i="2"/>
  <c r="W711" i="2"/>
  <c r="W713" i="2" s="1"/>
  <c r="AF753" i="2"/>
  <c r="AB753" i="2"/>
  <c r="X753" i="2"/>
  <c r="AG891" i="2"/>
  <c r="AG987" i="2"/>
  <c r="AG989" i="2" s="1"/>
  <c r="AC891" i="2"/>
  <c r="AC987" i="2"/>
  <c r="AC989" i="2" s="1"/>
  <c r="Y987" i="2"/>
  <c r="Y989" i="2" s="1"/>
  <c r="Y891" i="2"/>
  <c r="U891" i="2"/>
  <c r="U987" i="2"/>
  <c r="U989" i="2" s="1"/>
  <c r="AH477" i="2"/>
  <c r="AH573" i="2"/>
  <c r="AH575" i="2" s="1"/>
  <c r="AD477" i="2"/>
  <c r="AD573" i="2"/>
  <c r="AD575" i="2" s="1"/>
  <c r="Z477" i="2"/>
  <c r="Z573" i="2"/>
  <c r="Z575" i="2" s="1"/>
  <c r="V477" i="2"/>
  <c r="V573" i="2"/>
  <c r="V575" i="2" s="1"/>
  <c r="AE435" i="2"/>
  <c r="AE437" i="2" s="1"/>
  <c r="AE337" i="2"/>
  <c r="AA435" i="2"/>
  <c r="AA437" i="2" s="1"/>
  <c r="AA337" i="2"/>
  <c r="W435" i="2"/>
  <c r="W437" i="2" s="1"/>
  <c r="W337" i="2"/>
  <c r="AH615" i="2"/>
  <c r="AH711" i="2"/>
  <c r="AH713" i="2" s="1"/>
  <c r="AD615" i="2"/>
  <c r="AD711" i="2"/>
  <c r="AD713" i="2" s="1"/>
  <c r="Z615" i="2"/>
  <c r="Z711" i="2"/>
  <c r="Z713" i="2" s="1"/>
  <c r="V615" i="2"/>
  <c r="V711" i="2"/>
  <c r="V713" i="2" s="1"/>
  <c r="U837" i="2" l="1"/>
  <c r="U838" i="2" s="1"/>
  <c r="U849" i="2"/>
  <c r="U851" i="2" s="1"/>
  <c r="AM615" i="2" a="1"/>
  <c r="AM615" i="2" s="1"/>
  <c r="AN615" i="2" s="1"/>
  <c r="AM477" i="2" a="1"/>
  <c r="AM477" i="2" s="1"/>
  <c r="AN477" i="2" s="1"/>
  <c r="AB837" i="2"/>
  <c r="AB838" i="2" s="1"/>
  <c r="AB849" i="2"/>
  <c r="AB851" i="2" s="1"/>
  <c r="AF849" i="2"/>
  <c r="AF851" i="2" s="1"/>
  <c r="AF837" i="2"/>
  <c r="AF838" i="2" s="1"/>
  <c r="AM337" i="2" a="1"/>
  <c r="AM337" i="2" s="1"/>
  <c r="AN337" i="2" s="1"/>
  <c r="Y849" i="2"/>
  <c r="Y851" i="2" s="1"/>
  <c r="Y837" i="2"/>
  <c r="Y838" i="2" s="1"/>
  <c r="AD849" i="2"/>
  <c r="AD851" i="2" s="1"/>
  <c r="AD837" i="2"/>
  <c r="AD838" i="2" s="1"/>
  <c r="AE849" i="2"/>
  <c r="AE851" i="2" s="1"/>
  <c r="AE837" i="2"/>
  <c r="AE838" i="2" s="1"/>
  <c r="AE853" i="2" s="1"/>
  <c r="O849" i="2"/>
  <c r="O851" i="2" s="1"/>
  <c r="O837" i="2"/>
  <c r="AC849" i="2"/>
  <c r="AC851" i="2" s="1"/>
  <c r="AC837" i="2"/>
  <c r="AC838" i="2" s="1"/>
  <c r="AC853" i="2" s="1"/>
  <c r="AH849" i="2"/>
  <c r="AH851" i="2" s="1"/>
  <c r="AH837" i="2"/>
  <c r="AH838" i="2" s="1"/>
  <c r="X849" i="2"/>
  <c r="X851" i="2" s="1"/>
  <c r="X837" i="2"/>
  <c r="X838" i="2" s="1"/>
  <c r="AG837" i="2"/>
  <c r="AG838" i="2" s="1"/>
  <c r="AG849" i="2"/>
  <c r="AG851" i="2" s="1"/>
  <c r="V849" i="2"/>
  <c r="V851" i="2" s="1"/>
  <c r="V837" i="2"/>
  <c r="V838" i="2" s="1"/>
  <c r="V853" i="2" s="1"/>
  <c r="W849" i="2"/>
  <c r="W851" i="2" s="1"/>
  <c r="W837" i="2"/>
  <c r="W838" i="2" s="1"/>
  <c r="AM891" i="2" a="1"/>
  <c r="AM891" i="2" s="1"/>
  <c r="AN891" i="2" s="1"/>
  <c r="O575" i="2"/>
  <c r="AM573" i="2" a="1"/>
  <c r="AM573" i="2" s="1"/>
  <c r="AN573" i="2" s="1"/>
  <c r="Z849" i="2"/>
  <c r="Z851" i="2" s="1"/>
  <c r="Z837" i="2"/>
  <c r="Z838" i="2" s="1"/>
  <c r="AA849" i="2"/>
  <c r="AA851" i="2" s="1"/>
  <c r="AA837" i="2"/>
  <c r="AA838" i="2" s="1"/>
  <c r="W177" i="2"/>
  <c r="W179" i="2" s="1"/>
  <c r="AE177" i="2"/>
  <c r="AE179" i="2" s="1"/>
  <c r="O177" i="2"/>
  <c r="O179" i="2" s="1"/>
  <c r="AB177" i="2"/>
  <c r="AB179" i="2" s="1"/>
  <c r="Y79" i="2"/>
  <c r="AG79" i="2"/>
  <c r="V79" i="2"/>
  <c r="AD79" i="2"/>
  <c r="AA79" i="2"/>
  <c r="X79" i="2"/>
  <c r="AF79" i="2"/>
  <c r="Y177" i="2"/>
  <c r="Y179" i="2" s="1"/>
  <c r="AG177" i="2"/>
  <c r="AG179" i="2" s="1"/>
  <c r="V177" i="2"/>
  <c r="V179" i="2" s="1"/>
  <c r="AD177" i="2"/>
  <c r="AD179" i="2" s="1"/>
  <c r="AA177" i="2"/>
  <c r="AA179" i="2" s="1"/>
  <c r="X177" i="2"/>
  <c r="X179" i="2" s="1"/>
  <c r="AF177" i="2"/>
  <c r="AF179" i="2" s="1"/>
  <c r="U79" i="2"/>
  <c r="AC79" i="2"/>
  <c r="Z79" i="2"/>
  <c r="AH79" i="2"/>
  <c r="W79" i="2"/>
  <c r="AE79" i="2"/>
  <c r="AB79" i="2"/>
  <c r="U177" i="2"/>
  <c r="U179" i="2" s="1"/>
  <c r="AC177" i="2"/>
  <c r="AC179" i="2" s="1"/>
  <c r="Z177" i="2"/>
  <c r="Z179" i="2" s="1"/>
  <c r="AH177" i="2"/>
  <c r="AH179" i="2" s="1"/>
  <c r="AF853" i="2" l="1"/>
  <c r="AH853" i="2"/>
  <c r="AD853" i="2"/>
  <c r="AA853" i="2"/>
  <c r="U853" i="2"/>
  <c r="AG853" i="2"/>
  <c r="Z853" i="2"/>
  <c r="W853" i="2"/>
  <c r="X853" i="2"/>
  <c r="Y853" i="2"/>
  <c r="AB853" i="2"/>
  <c r="O838" i="2"/>
  <c r="O853" i="2" s="1"/>
  <c r="AM837" i="2" a="1"/>
  <c r="AM837" i="2" s="1"/>
  <c r="AN837" i="2" s="1"/>
  <c r="O857" i="2" l="1"/>
  <c r="O860" i="2" l="1"/>
  <c r="P855" i="2"/>
  <c r="P857" i="2" s="1"/>
  <c r="P860" i="2" l="1"/>
  <c r="Q855" i="2"/>
  <c r="Q857" i="2" s="1"/>
  <c r="Q860" i="2" l="1"/>
  <c r="R855" i="2"/>
  <c r="R857" i="2" s="1"/>
  <c r="S855" i="2" l="1"/>
  <c r="S857" i="2" s="1"/>
  <c r="R860" i="2"/>
  <c r="T855" i="2" l="1"/>
  <c r="T857" i="2" s="1"/>
  <c r="S860" i="2"/>
  <c r="T860" i="2" l="1"/>
  <c r="U855" i="2"/>
  <c r="U857" i="2" s="1"/>
  <c r="V855" i="2" l="1"/>
  <c r="V857" i="2" s="1"/>
  <c r="U860" i="2"/>
  <c r="W855" i="2" l="1"/>
  <c r="W857" i="2" s="1"/>
  <c r="V860" i="2"/>
  <c r="W860" i="2" l="1"/>
  <c r="X855" i="2"/>
  <c r="X857" i="2" s="1"/>
  <c r="X860" i="2" l="1"/>
  <c r="Y855" i="2"/>
  <c r="Y857" i="2" s="1"/>
  <c r="Y860" i="2" l="1"/>
  <c r="Z855" i="2"/>
  <c r="Z857" i="2" s="1"/>
  <c r="AA855" i="2" l="1"/>
  <c r="AA857" i="2" s="1"/>
  <c r="Z860" i="2"/>
  <c r="AB855" i="2" l="1"/>
  <c r="AB857" i="2" s="1"/>
  <c r="AA860" i="2"/>
  <c r="AB860" i="2" l="1"/>
  <c r="AC855" i="2"/>
  <c r="AC857" i="2" s="1"/>
  <c r="AD855" i="2" l="1"/>
  <c r="AD857" i="2" s="1"/>
  <c r="AC860" i="2"/>
  <c r="AE855" i="2" l="1"/>
  <c r="AE857" i="2" s="1"/>
  <c r="AD860" i="2"/>
  <c r="AE860" i="2" l="1"/>
  <c r="AF855" i="2"/>
  <c r="AF857" i="2" s="1"/>
  <c r="AF860" i="2" l="1"/>
  <c r="AG855" i="2"/>
  <c r="AG857" i="2" s="1"/>
  <c r="AG860" i="2" l="1"/>
  <c r="AH855" i="2"/>
  <c r="AH857" i="2" s="1"/>
  <c r="AH860" i="2" l="1"/>
  <c r="O755" i="2" l="1"/>
  <c r="S755" i="2"/>
  <c r="S759" i="2" s="1"/>
  <c r="S761" i="2" s="1"/>
  <c r="T755" i="2"/>
  <c r="T759" i="2" s="1"/>
  <c r="T761" i="2" s="1"/>
  <c r="U755" i="2"/>
  <c r="U759" i="2" s="1"/>
  <c r="U761" i="2" s="1"/>
  <c r="V755" i="2"/>
  <c r="V759" i="2" s="1"/>
  <c r="V761" i="2" s="1"/>
  <c r="W755" i="2"/>
  <c r="W759" i="2" s="1"/>
  <c r="W761" i="2" s="1"/>
  <c r="X755" i="2"/>
  <c r="X759" i="2" s="1"/>
  <c r="X761" i="2" s="1"/>
  <c r="Y755" i="2"/>
  <c r="Y759" i="2" s="1"/>
  <c r="Y761" i="2" s="1"/>
  <c r="Z755" i="2"/>
  <c r="Z759" i="2" s="1"/>
  <c r="Z761" i="2" s="1"/>
  <c r="AA755" i="2"/>
  <c r="AA759" i="2" s="1"/>
  <c r="AA761" i="2" s="1"/>
  <c r="AB755" i="2"/>
  <c r="AB759" i="2" s="1"/>
  <c r="AB761" i="2" s="1"/>
  <c r="AC755" i="2"/>
  <c r="AC759" i="2" s="1"/>
  <c r="AC761" i="2" s="1"/>
  <c r="AD755" i="2"/>
  <c r="AD759" i="2" s="1"/>
  <c r="AD761" i="2" s="1"/>
  <c r="AE755" i="2"/>
  <c r="AE759" i="2" s="1"/>
  <c r="AE761" i="2" s="1"/>
  <c r="AF755" i="2"/>
  <c r="AF759" i="2" s="1"/>
  <c r="AF761" i="2" s="1"/>
  <c r="AG755" i="2"/>
  <c r="AG759" i="2" s="1"/>
  <c r="AG761" i="2" s="1"/>
  <c r="AH755" i="2"/>
  <c r="AH759" i="2" s="1"/>
  <c r="AH761" i="2" s="1"/>
  <c r="AG763" i="2" l="1"/>
  <c r="Y763" i="2"/>
  <c r="AF763" i="2"/>
  <c r="X763" i="2"/>
  <c r="AE763" i="2"/>
  <c r="W763" i="2"/>
  <c r="AD763" i="2"/>
  <c r="V763" i="2"/>
  <c r="AC763" i="2"/>
  <c r="U763" i="2"/>
  <c r="AB763" i="2"/>
  <c r="T763" i="2"/>
  <c r="AA763" i="2"/>
  <c r="S763" i="2"/>
  <c r="AH763" i="2"/>
  <c r="Z763" i="2"/>
  <c r="AM755" i="2" a="1"/>
  <c r="AM755" i="2" s="1"/>
  <c r="AN755" i="2" s="1"/>
  <c r="O303" i="2" l="1"/>
  <c r="O299" i="2"/>
  <c r="O262" i="2"/>
  <c r="O255" i="2"/>
  <c r="O263" i="2"/>
  <c r="O300" i="2"/>
  <c r="O264" i="2"/>
  <c r="O296" i="2"/>
  <c r="O261" i="2"/>
  <c r="O298" i="2"/>
  <c r="O301" i="2"/>
  <c r="O257" i="2"/>
  <c r="O302" i="2"/>
  <c r="O289" i="2" l="1"/>
  <c r="O306" i="2"/>
  <c r="O259" i="2"/>
  <c r="O219" i="2"/>
  <c r="P259" i="2"/>
  <c r="P260" i="2"/>
  <c r="P303" i="2"/>
  <c r="O213" i="2"/>
  <c r="P255" i="2"/>
  <c r="P262" i="2"/>
  <c r="O222" i="2"/>
  <c r="O204" i="2"/>
  <c r="P264" i="2"/>
  <c r="P263" i="2"/>
  <c r="O254" i="2"/>
  <c r="O753" i="2"/>
  <c r="O210" i="2"/>
  <c r="P305" i="2"/>
  <c r="P296" i="2"/>
  <c r="O212" i="2"/>
  <c r="P298" i="2"/>
  <c r="P261" i="2"/>
  <c r="O223" i="2"/>
  <c r="O221" i="2"/>
  <c r="P299" i="2"/>
  <c r="P300" i="2"/>
  <c r="O220" i="2"/>
  <c r="O217" i="2"/>
  <c r="P301" i="2"/>
  <c r="O278" i="2"/>
  <c r="P257" i="2"/>
  <c r="P295" i="2"/>
  <c r="P278" i="2"/>
  <c r="O285" i="2"/>
  <c r="P258" i="2"/>
  <c r="O224" i="2"/>
  <c r="O304" i="2"/>
  <c r="O759" i="2" l="1"/>
  <c r="O761" i="2" s="1"/>
  <c r="O218" i="2"/>
  <c r="O297" i="2"/>
  <c r="O214" i="2"/>
  <c r="O293" i="2"/>
  <c r="O284" i="2"/>
  <c r="O215" i="2"/>
  <c r="O294" i="2"/>
  <c r="O256" i="2"/>
  <c r="O288" i="2"/>
  <c r="O295" i="2"/>
  <c r="O258" i="2"/>
  <c r="P306" i="2"/>
  <c r="O226" i="2"/>
  <c r="O305" i="2"/>
  <c r="O286" i="2"/>
  <c r="O260" i="2"/>
  <c r="O290" i="2"/>
  <c r="O267" i="2"/>
  <c r="O287" i="2"/>
  <c r="P284" i="2"/>
  <c r="P227" i="2"/>
  <c r="P254" i="2"/>
  <c r="Q296" i="2"/>
  <c r="Q303" i="2"/>
  <c r="P212" i="2"/>
  <c r="P304" i="2"/>
  <c r="P222" i="2"/>
  <c r="O234" i="2"/>
  <c r="Q299" i="2"/>
  <c r="Q263" i="2"/>
  <c r="P220" i="2"/>
  <c r="P226" i="2"/>
  <c r="P234" i="2"/>
  <c r="Q278" i="2"/>
  <c r="Q298" i="2"/>
  <c r="O203" i="2"/>
  <c r="P224" i="2"/>
  <c r="Q301" i="2"/>
  <c r="Q300" i="2"/>
  <c r="O235" i="2"/>
  <c r="P216" i="2"/>
  <c r="O227" i="2"/>
  <c r="O206" i="2"/>
  <c r="P221" i="2"/>
  <c r="P217" i="2"/>
  <c r="P753" i="2"/>
  <c r="P759" i="2" s="1"/>
  <c r="P761" i="2" s="1"/>
  <c r="O233" i="2"/>
  <c r="O225" i="2"/>
  <c r="Q264" i="2"/>
  <c r="Q255" i="2"/>
  <c r="P219" i="2"/>
  <c r="Q256" i="2"/>
  <c r="P213" i="2"/>
  <c r="P233" i="2"/>
  <c r="Q305" i="2"/>
  <c r="P204" i="2"/>
  <c r="O279" i="2" l="1"/>
  <c r="O605" i="2"/>
  <c r="O79" i="2"/>
  <c r="O468" i="2"/>
  <c r="P218" i="2"/>
  <c r="P297" i="2"/>
  <c r="P293" i="2"/>
  <c r="P286" i="2"/>
  <c r="P288" i="2"/>
  <c r="O211" i="2"/>
  <c r="O209" i="2"/>
  <c r="O467" i="2"/>
  <c r="O216" i="2"/>
  <c r="P267" i="2"/>
  <c r="O767" i="2"/>
  <c r="O763" i="2"/>
  <c r="P289" i="2"/>
  <c r="Q306" i="2"/>
  <c r="O606" i="2"/>
  <c r="P256" i="2"/>
  <c r="O207" i="2"/>
  <c r="P223" i="2"/>
  <c r="P302" i="2"/>
  <c r="O205" i="2"/>
  <c r="P287" i="2"/>
  <c r="P206" i="2"/>
  <c r="P285" i="2"/>
  <c r="P215" i="2"/>
  <c r="P294" i="2"/>
  <c r="P290" i="2"/>
  <c r="O307" i="2"/>
  <c r="O309" i="2" s="1"/>
  <c r="P763" i="2"/>
  <c r="O208" i="2"/>
  <c r="Q262" i="2"/>
  <c r="Q258" i="2"/>
  <c r="Q260" i="2"/>
  <c r="P606" i="2"/>
  <c r="P210" i="2"/>
  <c r="R300" i="2"/>
  <c r="R259" i="2"/>
  <c r="R255" i="2"/>
  <c r="P235" i="2"/>
  <c r="Q227" i="2"/>
  <c r="Q220" i="2"/>
  <c r="R263" i="2"/>
  <c r="R298" i="2"/>
  <c r="R301" i="2"/>
  <c r="Q226" i="2"/>
  <c r="Q213" i="2"/>
  <c r="Q219" i="2"/>
  <c r="Q212" i="2"/>
  <c r="Q753" i="2"/>
  <c r="Q759" i="2" s="1"/>
  <c r="Q761" i="2" s="1"/>
  <c r="Q221" i="2"/>
  <c r="O232" i="2"/>
  <c r="Q285" i="2"/>
  <c r="P203" i="2"/>
  <c r="R264" i="2"/>
  <c r="Q224" i="2"/>
  <c r="Q304" i="2"/>
  <c r="Q254" i="2"/>
  <c r="R305" i="2"/>
  <c r="R299" i="2"/>
  <c r="R296" i="2"/>
  <c r="P225" i="2"/>
  <c r="Q217" i="2"/>
  <c r="R278" i="2"/>
  <c r="R303" i="2"/>
  <c r="Q204" i="2"/>
  <c r="Q222" i="2"/>
  <c r="O882" i="2"/>
  <c r="P468" i="2" l="1"/>
  <c r="P307" i="2"/>
  <c r="O228" i="2"/>
  <c r="O243" i="2" s="1"/>
  <c r="P467" i="2"/>
  <c r="Q214" i="2"/>
  <c r="Q293" i="2"/>
  <c r="P214" i="2"/>
  <c r="Q289" i="2"/>
  <c r="Q259" i="2"/>
  <c r="Q763" i="2"/>
  <c r="Q288" i="2"/>
  <c r="Q223" i="2"/>
  <c r="Q302" i="2"/>
  <c r="O327" i="2"/>
  <c r="P208" i="2"/>
  <c r="Q257" i="2"/>
  <c r="P209" i="2"/>
  <c r="Q286" i="2"/>
  <c r="P207" i="2"/>
  <c r="AM753" i="2" a="1"/>
  <c r="AM753" i="2" s="1"/>
  <c r="AN753" i="2" s="1"/>
  <c r="Q205" i="2"/>
  <c r="Q284" i="2"/>
  <c r="Q295" i="2"/>
  <c r="Q294" i="2"/>
  <c r="O236" i="2"/>
  <c r="P79" i="2"/>
  <c r="P605" i="2"/>
  <c r="Q267" i="2"/>
  <c r="P279" i="2"/>
  <c r="P309" i="2" s="1"/>
  <c r="R306" i="2"/>
  <c r="P211" i="2"/>
  <c r="Q290" i="2"/>
  <c r="P205" i="2"/>
  <c r="R284" i="2"/>
  <c r="Q218" i="2"/>
  <c r="Q297" i="2"/>
  <c r="Q287" i="2"/>
  <c r="Q261" i="2"/>
  <c r="Q279" i="2" s="1"/>
  <c r="R260" i="2"/>
  <c r="R261" i="2"/>
  <c r="R258" i="2"/>
  <c r="Q468" i="2"/>
  <c r="R295" i="2"/>
  <c r="Q203" i="2"/>
  <c r="S296" i="2"/>
  <c r="Q235" i="2"/>
  <c r="S255" i="2"/>
  <c r="S305" i="2"/>
  <c r="S264" i="2"/>
  <c r="O881" i="2"/>
  <c r="Q234" i="2"/>
  <c r="S258" i="2"/>
  <c r="S301" i="2"/>
  <c r="P767" i="2"/>
  <c r="R285" i="2"/>
  <c r="Q225" i="2"/>
  <c r="Q233" i="2"/>
  <c r="R254" i="2"/>
  <c r="O328" i="2"/>
  <c r="S263" i="2"/>
  <c r="P232" i="2"/>
  <c r="P236" i="2" s="1"/>
  <c r="S300" i="2"/>
  <c r="S303" i="2"/>
  <c r="S278" i="2"/>
  <c r="S299" i="2"/>
  <c r="Q206" i="2"/>
  <c r="S298" i="2"/>
  <c r="P328" i="2" l="1"/>
  <c r="R222" i="2"/>
  <c r="R224" i="2"/>
  <c r="S306" i="2"/>
  <c r="R297" i="2"/>
  <c r="Q207" i="2"/>
  <c r="Q215" i="2"/>
  <c r="R257" i="2"/>
  <c r="R279" i="2" s="1"/>
  <c r="R219" i="2"/>
  <c r="R212" i="2"/>
  <c r="R204" i="2"/>
  <c r="R294" i="2"/>
  <c r="R267" i="2"/>
  <c r="R286" i="2"/>
  <c r="Q210" i="2"/>
  <c r="R302" i="2"/>
  <c r="Q79" i="2"/>
  <c r="R221" i="2"/>
  <c r="Q211" i="2"/>
  <c r="R262" i="2"/>
  <c r="R289" i="2"/>
  <c r="R213" i="2"/>
  <c r="S290" i="2"/>
  <c r="R220" i="2"/>
  <c r="Q605" i="2"/>
  <c r="S284" i="2"/>
  <c r="R287" i="2"/>
  <c r="Q208" i="2"/>
  <c r="Q209" i="2"/>
  <c r="P228" i="2"/>
  <c r="P243" i="2" s="1"/>
  <c r="O816" i="2"/>
  <c r="R227" i="2"/>
  <c r="R293" i="2"/>
  <c r="R256" i="2"/>
  <c r="Q216" i="2"/>
  <c r="Q307" i="2"/>
  <c r="Q309" i="2" s="1"/>
  <c r="Q467" i="2"/>
  <c r="Q606" i="2"/>
  <c r="R290" i="2"/>
  <c r="R304" i="2"/>
  <c r="R288" i="2"/>
  <c r="R217" i="2"/>
  <c r="P882" i="2"/>
  <c r="R226" i="2"/>
  <c r="P327" i="2"/>
  <c r="AM79" i="2" a="1"/>
  <c r="AM79" i="2" s="1"/>
  <c r="AN79" i="2" s="1"/>
  <c r="T293" i="2"/>
  <c r="R606" i="2"/>
  <c r="O704" i="2"/>
  <c r="O607" i="2"/>
  <c r="R467" i="2"/>
  <c r="S295" i="2"/>
  <c r="O469" i="2"/>
  <c r="O566" i="2"/>
  <c r="O568" i="2" s="1"/>
  <c r="T301" i="2"/>
  <c r="T296" i="2"/>
  <c r="T303" i="2"/>
  <c r="R203" i="2"/>
  <c r="O69" i="2"/>
  <c r="O428" i="2"/>
  <c r="P881" i="2"/>
  <c r="T278" i="2"/>
  <c r="T298" i="2"/>
  <c r="T299" i="2"/>
  <c r="Q232" i="2"/>
  <c r="Q236" i="2" s="1"/>
  <c r="S285" i="2"/>
  <c r="O980" i="2"/>
  <c r="S254" i="2"/>
  <c r="T305" i="2"/>
  <c r="T264" i="2"/>
  <c r="Q328" i="2"/>
  <c r="T259" i="2"/>
  <c r="T300" i="2"/>
  <c r="T263" i="2"/>
  <c r="T255" i="2"/>
  <c r="Q882" i="2"/>
  <c r="R307" i="2" l="1"/>
  <c r="Q228" i="2"/>
  <c r="Q243" i="2" s="1"/>
  <c r="S213" i="2"/>
  <c r="S204" i="2"/>
  <c r="T306" i="2"/>
  <c r="S224" i="2"/>
  <c r="S297" i="2"/>
  <c r="R209" i="2"/>
  <c r="R309" i="2"/>
  <c r="R205" i="2"/>
  <c r="S221" i="2"/>
  <c r="S219" i="2"/>
  <c r="S226" i="2"/>
  <c r="O982" i="2"/>
  <c r="Q881" i="2"/>
  <c r="O70" i="2"/>
  <c r="S227" i="2"/>
  <c r="R468" i="2"/>
  <c r="R214" i="2"/>
  <c r="S293" i="2"/>
  <c r="S287" i="2"/>
  <c r="S289" i="2"/>
  <c r="P70" i="2"/>
  <c r="O883" i="2"/>
  <c r="R235" i="2"/>
  <c r="S212" i="2"/>
  <c r="O430" i="2"/>
  <c r="S256" i="2"/>
  <c r="S294" i="2"/>
  <c r="R208" i="2"/>
  <c r="R225" i="2"/>
  <c r="R206" i="2"/>
  <c r="S222" i="2"/>
  <c r="O329" i="2"/>
  <c r="R234" i="2"/>
  <c r="S220" i="2"/>
  <c r="R216" i="2"/>
  <c r="S257" i="2"/>
  <c r="O864" i="2"/>
  <c r="S217" i="2"/>
  <c r="R233" i="2"/>
  <c r="O611" i="2"/>
  <c r="S304" i="2"/>
  <c r="S288" i="2"/>
  <c r="S261" i="2"/>
  <c r="R223" i="2"/>
  <c r="R215" i="2"/>
  <c r="O561" i="2"/>
  <c r="O706" i="2"/>
  <c r="R211" i="2"/>
  <c r="S286" i="2"/>
  <c r="S302" i="2"/>
  <c r="R210" i="2"/>
  <c r="O820" i="2"/>
  <c r="O473" i="2"/>
  <c r="R328" i="2"/>
  <c r="R605" i="2"/>
  <c r="T284" i="2"/>
  <c r="S267" i="2"/>
  <c r="S260" i="2"/>
  <c r="S262" i="2"/>
  <c r="S259" i="2"/>
  <c r="R207" i="2"/>
  <c r="R218" i="2"/>
  <c r="T261" i="2"/>
  <c r="T258" i="2"/>
  <c r="P704" i="2"/>
  <c r="P706" i="2" s="1"/>
  <c r="P607" i="2"/>
  <c r="P611" i="2" s="1"/>
  <c r="S468" i="2"/>
  <c r="P566" i="2"/>
  <c r="P568" i="2" s="1"/>
  <c r="P469" i="2"/>
  <c r="P473" i="2" s="1"/>
  <c r="T295" i="2"/>
  <c r="U264" i="2"/>
  <c r="U301" i="2"/>
  <c r="O170" i="2"/>
  <c r="U296" i="2"/>
  <c r="T285" i="2"/>
  <c r="U305" i="2"/>
  <c r="U255" i="2"/>
  <c r="O240" i="2"/>
  <c r="P980" i="2"/>
  <c r="P982" i="2" s="1"/>
  <c r="P69" i="2"/>
  <c r="U298" i="2"/>
  <c r="U278" i="2"/>
  <c r="T254" i="2"/>
  <c r="R232" i="2"/>
  <c r="R236" i="2" s="1"/>
  <c r="U300" i="2"/>
  <c r="U299" i="2"/>
  <c r="U303" i="2"/>
  <c r="U258" i="2"/>
  <c r="Q327" i="2"/>
  <c r="S203" i="2"/>
  <c r="P329" i="2"/>
  <c r="P333" i="2" s="1"/>
  <c r="P428" i="2"/>
  <c r="P430" i="2" s="1"/>
  <c r="U263" i="2"/>
  <c r="R228" i="2" l="1"/>
  <c r="R243" i="2" s="1"/>
  <c r="S279" i="2"/>
  <c r="T219" i="2"/>
  <c r="T221" i="2"/>
  <c r="T227" i="2"/>
  <c r="P883" i="2"/>
  <c r="P887" i="2" s="1"/>
  <c r="R882" i="2"/>
  <c r="T213" i="2"/>
  <c r="S327" i="2"/>
  <c r="U284" i="2"/>
  <c r="T287" i="2"/>
  <c r="S223" i="2"/>
  <c r="T212" i="2"/>
  <c r="T214" i="2"/>
  <c r="T294" i="2"/>
  <c r="T304" i="2"/>
  <c r="S207" i="2"/>
  <c r="U306" i="2"/>
  <c r="R881" i="2"/>
  <c r="T256" i="2"/>
  <c r="S606" i="2"/>
  <c r="T297" i="2"/>
  <c r="S205" i="2"/>
  <c r="T289" i="2"/>
  <c r="T220" i="2"/>
  <c r="S234" i="2"/>
  <c r="T204" i="2"/>
  <c r="O71" i="2"/>
  <c r="S210" i="2"/>
  <c r="T290" i="2"/>
  <c r="S218" i="2"/>
  <c r="T217" i="2"/>
  <c r="S605" i="2"/>
  <c r="S215" i="2"/>
  <c r="T267" i="2"/>
  <c r="T286" i="2"/>
  <c r="T260" i="2"/>
  <c r="S211" i="2"/>
  <c r="O887" i="2"/>
  <c r="Q70" i="2"/>
  <c r="S233" i="2"/>
  <c r="S206" i="2"/>
  <c r="S216" i="2"/>
  <c r="T257" i="2"/>
  <c r="O333" i="2"/>
  <c r="T224" i="2"/>
  <c r="T226" i="2"/>
  <c r="T222" i="2"/>
  <c r="O172" i="2"/>
  <c r="S328" i="2"/>
  <c r="S225" i="2"/>
  <c r="T288" i="2"/>
  <c r="T262" i="2"/>
  <c r="S214" i="2"/>
  <c r="P816" i="2"/>
  <c r="S235" i="2"/>
  <c r="S467" i="2"/>
  <c r="O699" i="2"/>
  <c r="R327" i="2"/>
  <c r="S209" i="2"/>
  <c r="S208" i="2"/>
  <c r="T302" i="2"/>
  <c r="S307" i="2"/>
  <c r="S309" i="2" s="1"/>
  <c r="U261" i="2"/>
  <c r="T606" i="2"/>
  <c r="Q704" i="2"/>
  <c r="Q607" i="2"/>
  <c r="Q611" i="2" s="1"/>
  <c r="P620" i="2"/>
  <c r="T468" i="2"/>
  <c r="Q566" i="2"/>
  <c r="Q568" i="2" s="1"/>
  <c r="Q469" i="2"/>
  <c r="Q473" i="2" s="1"/>
  <c r="U295" i="2"/>
  <c r="T328" i="2"/>
  <c r="O521" i="2"/>
  <c r="O526" i="2" s="1"/>
  <c r="P482" i="2"/>
  <c r="U285" i="2"/>
  <c r="O423" i="2"/>
  <c r="O241" i="2"/>
  <c r="V257" i="2"/>
  <c r="V296" i="2"/>
  <c r="P170" i="2"/>
  <c r="P172" i="2" s="1"/>
  <c r="V258" i="2"/>
  <c r="V298" i="2"/>
  <c r="Q428" i="2"/>
  <c r="Q430" i="2" s="1"/>
  <c r="U254" i="2"/>
  <c r="V301" i="2"/>
  <c r="S232" i="2"/>
  <c r="S236" i="2" s="1"/>
  <c r="T203" i="2"/>
  <c r="V263" i="2"/>
  <c r="V305" i="2"/>
  <c r="Q883" i="2"/>
  <c r="Q980" i="2"/>
  <c r="Q982" i="2" s="1"/>
  <c r="V255" i="2"/>
  <c r="P240" i="2"/>
  <c r="V278" i="2"/>
  <c r="R70" i="2"/>
  <c r="V303" i="2"/>
  <c r="Q767" i="2"/>
  <c r="Q69" i="2"/>
  <c r="V299" i="2"/>
  <c r="O787" i="2"/>
  <c r="V300" i="2"/>
  <c r="V264" i="2"/>
  <c r="T605" i="2" l="1"/>
  <c r="T279" i="2"/>
  <c r="O560" i="2"/>
  <c r="O562" i="2" s="1"/>
  <c r="T307" i="2"/>
  <c r="O698" i="2"/>
  <c r="S228" i="2"/>
  <c r="S243" i="2" s="1"/>
  <c r="T327" i="2"/>
  <c r="O577" i="2"/>
  <c r="U224" i="2"/>
  <c r="P71" i="2"/>
  <c r="P75" i="2" s="1"/>
  <c r="T211" i="2"/>
  <c r="U220" i="2"/>
  <c r="Q329" i="2"/>
  <c r="U221" i="2"/>
  <c r="T467" i="2"/>
  <c r="U287" i="2"/>
  <c r="T216" i="2"/>
  <c r="U226" i="2"/>
  <c r="O975" i="2"/>
  <c r="S882" i="2"/>
  <c r="T234" i="2"/>
  <c r="T205" i="2"/>
  <c r="U294" i="2"/>
  <c r="U259" i="2"/>
  <c r="U257" i="2"/>
  <c r="T223" i="2"/>
  <c r="T233" i="2"/>
  <c r="U222" i="2"/>
  <c r="P864" i="2"/>
  <c r="V306" i="2"/>
  <c r="S881" i="2"/>
  <c r="U297" i="2"/>
  <c r="T225" i="2"/>
  <c r="T209" i="2"/>
  <c r="U260" i="2"/>
  <c r="T210" i="2"/>
  <c r="R69" i="2"/>
  <c r="T235" i="2"/>
  <c r="O535" i="2"/>
  <c r="U293" i="2"/>
  <c r="V284" i="2"/>
  <c r="U289" i="2"/>
  <c r="T207" i="2"/>
  <c r="Q887" i="2"/>
  <c r="U204" i="2"/>
  <c r="U212" i="2"/>
  <c r="U219" i="2"/>
  <c r="O700" i="2"/>
  <c r="O715" i="2" s="1"/>
  <c r="U256" i="2"/>
  <c r="T218" i="2"/>
  <c r="U267" i="2"/>
  <c r="U288" i="2"/>
  <c r="U290" i="2"/>
  <c r="T206" i="2"/>
  <c r="O505" i="2"/>
  <c r="T215" i="2"/>
  <c r="U213" i="2"/>
  <c r="O793" i="2"/>
  <c r="U227" i="2"/>
  <c r="U217" i="2"/>
  <c r="U304" i="2"/>
  <c r="U262" i="2"/>
  <c r="U279" i="2" s="1"/>
  <c r="U302" i="2"/>
  <c r="O75" i="2"/>
  <c r="Q706" i="2"/>
  <c r="U286" i="2"/>
  <c r="T208" i="2"/>
  <c r="P820" i="2"/>
  <c r="R704" i="2"/>
  <c r="R706" i="2" s="1"/>
  <c r="R607" i="2"/>
  <c r="R611" i="2" s="1"/>
  <c r="O617" i="2"/>
  <c r="O659" i="2"/>
  <c r="R469" i="2"/>
  <c r="R473" i="2" s="1"/>
  <c r="R566" i="2"/>
  <c r="R568" i="2" s="1"/>
  <c r="U327" i="2"/>
  <c r="R329" i="2"/>
  <c r="R333" i="2" s="1"/>
  <c r="R428" i="2"/>
  <c r="R430" i="2" s="1"/>
  <c r="P896" i="2"/>
  <c r="O479" i="2"/>
  <c r="T232" i="2"/>
  <c r="T236" i="2" s="1"/>
  <c r="W260" i="2"/>
  <c r="V254" i="2"/>
  <c r="W301" i="2"/>
  <c r="W303" i="2"/>
  <c r="W305" i="2"/>
  <c r="W299" i="2"/>
  <c r="T882" i="2"/>
  <c r="W296" i="2"/>
  <c r="W278" i="2"/>
  <c r="R883" i="2"/>
  <c r="R887" i="2" s="1"/>
  <c r="R980" i="2"/>
  <c r="R982" i="2" s="1"/>
  <c r="P241" i="2"/>
  <c r="W258" i="2"/>
  <c r="W263" i="2"/>
  <c r="U203" i="2"/>
  <c r="W300" i="2"/>
  <c r="O779" i="2"/>
  <c r="Q170" i="2"/>
  <c r="Q172" i="2" s="1"/>
  <c r="S69" i="2"/>
  <c r="W298" i="2"/>
  <c r="W262" i="2"/>
  <c r="W264" i="2"/>
  <c r="W255" i="2"/>
  <c r="Q240" i="2"/>
  <c r="T228" i="2" l="1"/>
  <c r="T243" i="2"/>
  <c r="T309" i="2"/>
  <c r="U307" i="2"/>
  <c r="Q71" i="2"/>
  <c r="S70" i="2"/>
  <c r="O664" i="2"/>
  <c r="O673" i="2" s="1"/>
  <c r="V294" i="2"/>
  <c r="U605" i="2"/>
  <c r="V302" i="2"/>
  <c r="U210" i="2"/>
  <c r="V204" i="2"/>
  <c r="W257" i="2"/>
  <c r="U233" i="2"/>
  <c r="V226" i="2"/>
  <c r="O621" i="2"/>
  <c r="O623" i="2" s="1"/>
  <c r="Q617" i="2"/>
  <c r="V295" i="2"/>
  <c r="V288" i="2"/>
  <c r="U207" i="2"/>
  <c r="U309" i="2"/>
  <c r="O726" i="2"/>
  <c r="O719" i="2"/>
  <c r="U235" i="2"/>
  <c r="O974" i="2"/>
  <c r="V221" i="2"/>
  <c r="V224" i="2"/>
  <c r="W306" i="2"/>
  <c r="V297" i="2"/>
  <c r="V290" i="2"/>
  <c r="U215" i="2"/>
  <c r="V286" i="2"/>
  <c r="V262" i="2"/>
  <c r="U206" i="2"/>
  <c r="U214" i="2"/>
  <c r="O581" i="2"/>
  <c r="O588" i="2"/>
  <c r="V220" i="2"/>
  <c r="V256" i="2"/>
  <c r="V304" i="2"/>
  <c r="U205" i="2"/>
  <c r="V267" i="2"/>
  <c r="V293" i="2"/>
  <c r="V261" i="2"/>
  <c r="U225" i="2"/>
  <c r="O784" i="2"/>
  <c r="O794" i="2" s="1"/>
  <c r="O813" i="2" s="1"/>
  <c r="O863" i="2"/>
  <c r="U234" i="2"/>
  <c r="V213" i="2"/>
  <c r="P560" i="2"/>
  <c r="U467" i="2"/>
  <c r="W284" i="2"/>
  <c r="U209" i="2"/>
  <c r="U211" i="2"/>
  <c r="V259" i="2"/>
  <c r="V217" i="2"/>
  <c r="V227" i="2"/>
  <c r="V219" i="2"/>
  <c r="U218" i="2"/>
  <c r="P698" i="2"/>
  <c r="P479" i="2"/>
  <c r="P483" i="2" s="1"/>
  <c r="P485" i="2" s="1"/>
  <c r="U208" i="2"/>
  <c r="V289" i="2"/>
  <c r="Q333" i="2"/>
  <c r="V212" i="2"/>
  <c r="O165" i="2"/>
  <c r="V285" i="2"/>
  <c r="P561" i="2"/>
  <c r="U328" i="2"/>
  <c r="U468" i="2"/>
  <c r="O643" i="2"/>
  <c r="P617" i="2"/>
  <c r="P621" i="2" s="1"/>
  <c r="P623" i="2" s="1"/>
  <c r="U606" i="2"/>
  <c r="V260" i="2"/>
  <c r="T881" i="2"/>
  <c r="V222" i="2"/>
  <c r="W289" i="2"/>
  <c r="O483" i="2"/>
  <c r="O485" i="2" s="1"/>
  <c r="U216" i="2"/>
  <c r="V287" i="2"/>
  <c r="U223" i="2"/>
  <c r="W259" i="2"/>
  <c r="W302" i="2"/>
  <c r="W261" i="2"/>
  <c r="O339" i="2"/>
  <c r="X293" i="2"/>
  <c r="V606" i="2"/>
  <c r="S607" i="2"/>
  <c r="S611" i="2" s="1"/>
  <c r="S704" i="2"/>
  <c r="S706" i="2" s="1"/>
  <c r="O649" i="2"/>
  <c r="S469" i="2"/>
  <c r="S473" i="2" s="1"/>
  <c r="S566" i="2"/>
  <c r="S568" i="2" s="1"/>
  <c r="W295" i="2"/>
  <c r="V328" i="2"/>
  <c r="S428" i="2"/>
  <c r="S430" i="2" s="1"/>
  <c r="S329" i="2"/>
  <c r="S333" i="2" s="1"/>
  <c r="O383" i="2"/>
  <c r="X264" i="2"/>
  <c r="X305" i="2"/>
  <c r="X299" i="2"/>
  <c r="X255" i="2"/>
  <c r="V203" i="2"/>
  <c r="P787" i="2"/>
  <c r="X303" i="2"/>
  <c r="X298" i="2"/>
  <c r="X258" i="2"/>
  <c r="O367" i="2"/>
  <c r="R240" i="2"/>
  <c r="S883" i="2"/>
  <c r="S887" i="2" s="1"/>
  <c r="S980" i="2"/>
  <c r="S982" i="2" s="1"/>
  <c r="X278" i="2"/>
  <c r="X296" i="2"/>
  <c r="X300" i="2"/>
  <c r="X263" i="2"/>
  <c r="O893" i="2"/>
  <c r="Q241" i="2"/>
  <c r="X301" i="2"/>
  <c r="W254" i="2"/>
  <c r="R170" i="2"/>
  <c r="R172" i="2" s="1"/>
  <c r="O935" i="2"/>
  <c r="P903" i="2"/>
  <c r="O928" i="2"/>
  <c r="W285" i="2"/>
  <c r="U232" i="2"/>
  <c r="U236" i="2" s="1"/>
  <c r="R71" i="2"/>
  <c r="R75" i="2" s="1"/>
  <c r="T70" i="2"/>
  <c r="V307" i="2" l="1"/>
  <c r="V279" i="2"/>
  <c r="V309" i="2" s="1"/>
  <c r="U228" i="2"/>
  <c r="U243" i="2" s="1"/>
  <c r="V468" i="2"/>
  <c r="W210" i="2"/>
  <c r="V235" i="2"/>
  <c r="W220" i="2"/>
  <c r="Q864" i="2"/>
  <c r="W224" i="2"/>
  <c r="P793" i="2"/>
  <c r="W288" i="2"/>
  <c r="P491" i="2"/>
  <c r="P487" i="2"/>
  <c r="O722" i="2"/>
  <c r="P717" i="2"/>
  <c r="W207" i="2"/>
  <c r="W212" i="2"/>
  <c r="U882" i="2"/>
  <c r="W217" i="2"/>
  <c r="O388" i="2"/>
  <c r="O397" i="2" s="1"/>
  <c r="O514" i="2"/>
  <c r="V467" i="2"/>
  <c r="O343" i="2"/>
  <c r="O345" i="2" s="1"/>
  <c r="W304" i="2"/>
  <c r="W267" i="2"/>
  <c r="W286" i="2"/>
  <c r="V223" i="2"/>
  <c r="P629" i="2"/>
  <c r="P625" i="2"/>
  <c r="X257" i="2"/>
  <c r="O164" i="2"/>
  <c r="O422" i="2"/>
  <c r="V216" i="2"/>
  <c r="W293" i="2"/>
  <c r="V211" i="2"/>
  <c r="W287" i="2"/>
  <c r="V209" i="2"/>
  <c r="O897" i="2"/>
  <c r="O899" i="2" s="1"/>
  <c r="W221" i="2"/>
  <c r="V233" i="2"/>
  <c r="P489" i="2"/>
  <c r="V327" i="2"/>
  <c r="V218" i="2"/>
  <c r="P339" i="2"/>
  <c r="P893" i="2"/>
  <c r="P897" i="2" s="1"/>
  <c r="P899" i="2" s="1"/>
  <c r="V208" i="2"/>
  <c r="V206" i="2"/>
  <c r="V225" i="2"/>
  <c r="P579" i="2"/>
  <c r="O584" i="2"/>
  <c r="O976" i="2"/>
  <c r="O991" i="2" s="1"/>
  <c r="Q75" i="2"/>
  <c r="W219" i="2"/>
  <c r="V234" i="2"/>
  <c r="T69" i="2"/>
  <c r="W213" i="2"/>
  <c r="W204" i="2"/>
  <c r="Q479" i="2"/>
  <c r="W294" i="2"/>
  <c r="V210" i="2"/>
  <c r="O629" i="2"/>
  <c r="O625" i="2"/>
  <c r="W227" i="2"/>
  <c r="U881" i="2"/>
  <c r="O940" i="2"/>
  <c r="O949" i="2" s="1"/>
  <c r="W222" i="2"/>
  <c r="W223" i="2"/>
  <c r="W256" i="2"/>
  <c r="W279" i="2" s="1"/>
  <c r="O652" i="2"/>
  <c r="V605" i="2"/>
  <c r="X284" i="2"/>
  <c r="V214" i="2"/>
  <c r="V205" i="2"/>
  <c r="Q816" i="2"/>
  <c r="X306" i="2"/>
  <c r="R479" i="2"/>
  <c r="V207" i="2"/>
  <c r="O824" i="2"/>
  <c r="O823" i="2"/>
  <c r="W226" i="2"/>
  <c r="W297" i="2"/>
  <c r="P627" i="2"/>
  <c r="P699" i="2"/>
  <c r="W290" i="2"/>
  <c r="O919" i="2"/>
  <c r="O491" i="2"/>
  <c r="O487" i="2"/>
  <c r="P562" i="2"/>
  <c r="V215" i="2"/>
  <c r="X302" i="2"/>
  <c r="X261" i="2"/>
  <c r="Q339" i="2"/>
  <c r="T607" i="2"/>
  <c r="T611" i="2" s="1"/>
  <c r="T704" i="2"/>
  <c r="T706" i="2" s="1"/>
  <c r="Q620" i="2"/>
  <c r="O641" i="2"/>
  <c r="O725" i="2" s="1"/>
  <c r="S339" i="2"/>
  <c r="T469" i="2"/>
  <c r="T473" i="2" s="1"/>
  <c r="T566" i="2"/>
  <c r="T568" i="2" s="1"/>
  <c r="X295" i="2"/>
  <c r="T329" i="2"/>
  <c r="T333" i="2" s="1"/>
  <c r="T428" i="2"/>
  <c r="T430" i="2" s="1"/>
  <c r="P521" i="2"/>
  <c r="P526" i="2" s="1"/>
  <c r="Q482" i="2"/>
  <c r="O503" i="2"/>
  <c r="O508" i="2" s="1"/>
  <c r="R767" i="2"/>
  <c r="O81" i="2"/>
  <c r="Y293" i="2"/>
  <c r="S170" i="2"/>
  <c r="S172" i="2" s="1"/>
  <c r="X285" i="2"/>
  <c r="Z302" i="2"/>
  <c r="Y303" i="2"/>
  <c r="Y299" i="2"/>
  <c r="S71" i="2"/>
  <c r="S75" i="2" s="1"/>
  <c r="Y257" i="2"/>
  <c r="T883" i="2"/>
  <c r="T887" i="2" s="1"/>
  <c r="T980" i="2"/>
  <c r="T982" i="2" s="1"/>
  <c r="Y278" i="2"/>
  <c r="S240" i="2"/>
  <c r="Y296" i="2"/>
  <c r="Y301" i="2"/>
  <c r="Y256" i="2"/>
  <c r="Y302" i="2"/>
  <c r="Y260" i="2"/>
  <c r="P779" i="2"/>
  <c r="Y294" i="2"/>
  <c r="Y298" i="2"/>
  <c r="Y263" i="2"/>
  <c r="Y295" i="2"/>
  <c r="Y264" i="2"/>
  <c r="Y305" i="2"/>
  <c r="P342" i="2"/>
  <c r="Y304" i="2"/>
  <c r="Y258" i="2"/>
  <c r="W203" i="2"/>
  <c r="Y259" i="2"/>
  <c r="X254" i="2"/>
  <c r="Y262" i="2"/>
  <c r="O109" i="2"/>
  <c r="V232" i="2"/>
  <c r="P423" i="2"/>
  <c r="Y261" i="2"/>
  <c r="U70" i="2"/>
  <c r="R241" i="2"/>
  <c r="Y300" i="2"/>
  <c r="Y255" i="2"/>
  <c r="V881" i="2"/>
  <c r="O125" i="2"/>
  <c r="V236" i="2" l="1"/>
  <c r="W307" i="2"/>
  <c r="W468" i="2"/>
  <c r="V228" i="2"/>
  <c r="V243" i="2" s="1"/>
  <c r="W309" i="2"/>
  <c r="X220" i="2"/>
  <c r="X222" i="2"/>
  <c r="O85" i="2"/>
  <c r="O87" i="2" s="1"/>
  <c r="W328" i="2"/>
  <c r="O511" i="2"/>
  <c r="O517" i="2" s="1"/>
  <c r="X290" i="2"/>
  <c r="X267" i="2"/>
  <c r="Q483" i="2"/>
  <c r="Q485" i="2" s="1"/>
  <c r="O1002" i="2"/>
  <c r="O995" i="2"/>
  <c r="W214" i="2"/>
  <c r="W235" i="2"/>
  <c r="X214" i="2"/>
  <c r="X286" i="2"/>
  <c r="X288" i="2"/>
  <c r="X260" i="2"/>
  <c r="O130" i="2"/>
  <c r="O139" i="2" s="1"/>
  <c r="X221" i="2"/>
  <c r="Y290" i="2"/>
  <c r="X262" i="2"/>
  <c r="O905" i="2"/>
  <c r="O901" i="2"/>
  <c r="P505" i="2"/>
  <c r="Y306" i="2"/>
  <c r="P975" i="2"/>
  <c r="X227" i="2"/>
  <c r="X226" i="2"/>
  <c r="X204" i="2"/>
  <c r="O646" i="2"/>
  <c r="S617" i="2"/>
  <c r="W205" i="2"/>
  <c r="P81" i="2"/>
  <c r="W216" i="2"/>
  <c r="X259" i="2"/>
  <c r="O376" i="2"/>
  <c r="X223" i="2"/>
  <c r="Z256" i="2"/>
  <c r="P974" i="2"/>
  <c r="X219" i="2"/>
  <c r="Q893" i="2"/>
  <c r="W327" i="2"/>
  <c r="X294" i="2"/>
  <c r="W208" i="2"/>
  <c r="P905" i="2"/>
  <c r="P901" i="2"/>
  <c r="Q621" i="2"/>
  <c r="Q623" i="2" s="1"/>
  <c r="X224" i="2"/>
  <c r="P784" i="2"/>
  <c r="P794" i="2" s="1"/>
  <c r="P813" i="2" s="1"/>
  <c r="P863" i="2"/>
  <c r="Y289" i="2"/>
  <c r="U69" i="2"/>
  <c r="W467" i="2"/>
  <c r="W211" i="2"/>
  <c r="X287" i="2"/>
  <c r="X289" i="2"/>
  <c r="P577" i="2"/>
  <c r="O655" i="2"/>
  <c r="W225" i="2"/>
  <c r="X217" i="2"/>
  <c r="W233" i="2"/>
  <c r="W206" i="2"/>
  <c r="X212" i="2"/>
  <c r="X213" i="2"/>
  <c r="Y285" i="2"/>
  <c r="P535" i="2"/>
  <c r="Q820" i="2"/>
  <c r="P343" i="2"/>
  <c r="P345" i="2" s="1"/>
  <c r="O424" i="2"/>
  <c r="O439" i="2" s="1"/>
  <c r="O353" i="2"/>
  <c r="O347" i="2"/>
  <c r="P93" i="2"/>
  <c r="W234" i="2"/>
  <c r="V882" i="2"/>
  <c r="X256" i="2"/>
  <c r="X279" i="2" s="1"/>
  <c r="X297" i="2"/>
  <c r="W218" i="2"/>
  <c r="Q627" i="2"/>
  <c r="R617" i="2"/>
  <c r="X304" i="2"/>
  <c r="W209" i="2"/>
  <c r="W215" i="2"/>
  <c r="P700" i="2"/>
  <c r="P715" i="2" s="1"/>
  <c r="O166" i="2"/>
  <c r="O181" i="2" s="1"/>
  <c r="P351" i="2"/>
  <c r="Y297" i="2"/>
  <c r="O402" i="2"/>
  <c r="X606" i="2"/>
  <c r="U607" i="2"/>
  <c r="U611" i="2" s="1"/>
  <c r="U704" i="2"/>
  <c r="U706" i="2" s="1"/>
  <c r="P659" i="2"/>
  <c r="X468" i="2"/>
  <c r="X467" i="2"/>
  <c r="U469" i="2"/>
  <c r="U473" i="2" s="1"/>
  <c r="U566" i="2"/>
  <c r="U568" i="2" s="1"/>
  <c r="U329" i="2"/>
  <c r="U333" i="2" s="1"/>
  <c r="U428" i="2"/>
  <c r="U430" i="2" s="1"/>
  <c r="Z257" i="2"/>
  <c r="P84" i="2"/>
  <c r="Z262" i="2"/>
  <c r="S241" i="2"/>
  <c r="Z295" i="2"/>
  <c r="R893" i="2"/>
  <c r="Z258" i="2"/>
  <c r="W232" i="2"/>
  <c r="W236" i="2" s="1"/>
  <c r="Z294" i="2"/>
  <c r="Z305" i="2"/>
  <c r="Y254" i="2"/>
  <c r="Z303" i="2"/>
  <c r="T170" i="2"/>
  <c r="T172" i="2" s="1"/>
  <c r="O925" i="2"/>
  <c r="Z300" i="2"/>
  <c r="X203" i="2"/>
  <c r="Z301" i="2"/>
  <c r="Z299" i="2"/>
  <c r="Z264" i="2"/>
  <c r="U883" i="2"/>
  <c r="U887" i="2" s="1"/>
  <c r="U980" i="2"/>
  <c r="U982" i="2" s="1"/>
  <c r="T71" i="2"/>
  <c r="T75" i="2" s="1"/>
  <c r="Q787" i="2"/>
  <c r="Z255" i="2"/>
  <c r="Z260" i="2"/>
  <c r="Z304" i="2"/>
  <c r="P928" i="2"/>
  <c r="Q903" i="2"/>
  <c r="Z293" i="2"/>
  <c r="Z261" i="2"/>
  <c r="T240" i="2"/>
  <c r="Z278" i="2"/>
  <c r="V70" i="2"/>
  <c r="Z298" i="2"/>
  <c r="W881" i="2"/>
  <c r="Q896" i="2"/>
  <c r="Z296" i="2"/>
  <c r="Z259" i="2"/>
  <c r="Z297" i="2"/>
  <c r="Z263" i="2"/>
  <c r="O587" i="2" l="1"/>
  <c r="W228" i="2"/>
  <c r="W243" i="2" s="1"/>
  <c r="X307" i="2"/>
  <c r="P422" i="2"/>
  <c r="P424" i="2" s="1"/>
  <c r="P439" i="2" s="1"/>
  <c r="X309" i="2"/>
  <c r="X233" i="2"/>
  <c r="O931" i="2"/>
  <c r="Z290" i="2"/>
  <c r="R864" i="2"/>
  <c r="Z289" i="2"/>
  <c r="Y223" i="2"/>
  <c r="P664" i="2"/>
  <c r="P673" i="2" s="1"/>
  <c r="T617" i="2"/>
  <c r="X211" i="2"/>
  <c r="Y287" i="2"/>
  <c r="X208" i="2"/>
  <c r="O656" i="2"/>
  <c r="O675" i="2" s="1"/>
  <c r="Y215" i="2"/>
  <c r="Y206" i="2"/>
  <c r="Z306" i="2"/>
  <c r="O406" i="2"/>
  <c r="X225" i="2"/>
  <c r="X216" i="2"/>
  <c r="Y286" i="2"/>
  <c r="X218" i="2"/>
  <c r="W605" i="2"/>
  <c r="P581" i="2"/>
  <c r="P588" i="2"/>
  <c r="P976" i="2"/>
  <c r="P991" i="2" s="1"/>
  <c r="P85" i="2"/>
  <c r="P87" i="2" s="1"/>
  <c r="Y212" i="2"/>
  <c r="W882" i="2"/>
  <c r="Y213" i="2"/>
  <c r="Y210" i="2"/>
  <c r="Y222" i="2"/>
  <c r="Y284" i="2"/>
  <c r="Y217" i="2"/>
  <c r="P643" i="2"/>
  <c r="P919" i="2"/>
  <c r="O118" i="2"/>
  <c r="Q491" i="2"/>
  <c r="Q487" i="2"/>
  <c r="Z285" i="2"/>
  <c r="X206" i="2"/>
  <c r="P403" i="2"/>
  <c r="P514" i="2"/>
  <c r="T479" i="2"/>
  <c r="X605" i="2"/>
  <c r="X209" i="2"/>
  <c r="X205" i="2"/>
  <c r="O450" i="2"/>
  <c r="O443" i="2"/>
  <c r="Q629" i="2"/>
  <c r="Q625" i="2"/>
  <c r="W606" i="2"/>
  <c r="Y226" i="2"/>
  <c r="Y211" i="2"/>
  <c r="V69" i="2"/>
  <c r="X234" i="2"/>
  <c r="P165" i="2"/>
  <c r="Y218" i="2"/>
  <c r="Q561" i="2"/>
  <c r="O540" i="2"/>
  <c r="O544" i="2" s="1"/>
  <c r="Q489" i="2"/>
  <c r="X328" i="2"/>
  <c r="O678" i="2"/>
  <c r="Y288" i="2"/>
  <c r="P353" i="2"/>
  <c r="P347" i="2"/>
  <c r="Y204" i="2"/>
  <c r="Y225" i="2"/>
  <c r="S479" i="2"/>
  <c r="Q698" i="2"/>
  <c r="P652" i="2"/>
  <c r="R339" i="2"/>
  <c r="X210" i="2"/>
  <c r="Q897" i="2"/>
  <c r="Q899" i="2" s="1"/>
  <c r="O518" i="2"/>
  <c r="X235" i="2"/>
  <c r="Q793" i="2"/>
  <c r="Y220" i="2"/>
  <c r="Y224" i="2"/>
  <c r="Y214" i="2"/>
  <c r="Q81" i="2"/>
  <c r="Y267" i="2"/>
  <c r="Y279" i="2" s="1"/>
  <c r="X215" i="2"/>
  <c r="O192" i="2"/>
  <c r="O185" i="2"/>
  <c r="O95" i="2"/>
  <c r="O89" i="2"/>
  <c r="Y227" i="2"/>
  <c r="Y221" i="2"/>
  <c r="Z223" i="2"/>
  <c r="Y219" i="2"/>
  <c r="Q560" i="2"/>
  <c r="Q562" i="2" s="1"/>
  <c r="X207" i="2"/>
  <c r="P726" i="2"/>
  <c r="P719" i="2"/>
  <c r="P824" i="2"/>
  <c r="P823" i="2"/>
  <c r="O998" i="2"/>
  <c r="P993" i="2"/>
  <c r="Y606" i="2"/>
  <c r="AM606" i="2" s="1" a="1"/>
  <c r="AM606" i="2" s="1"/>
  <c r="AN606" i="2" s="1"/>
  <c r="V607" i="2"/>
  <c r="V611" i="2" s="1"/>
  <c r="V704" i="2"/>
  <c r="V706" i="2" s="1"/>
  <c r="P649" i="2"/>
  <c r="V469" i="2"/>
  <c r="V473" i="2" s="1"/>
  <c r="V566" i="2"/>
  <c r="V568" i="2" s="1"/>
  <c r="V329" i="2"/>
  <c r="V333" i="2" s="1"/>
  <c r="V428" i="2"/>
  <c r="V430" i="2" s="1"/>
  <c r="P503" i="2"/>
  <c r="P508" i="2" s="1"/>
  <c r="AA255" i="2"/>
  <c r="AM255" i="2" s="1" a="1"/>
  <c r="AM255" i="2" s="1"/>
  <c r="AN255" i="2" s="1"/>
  <c r="Z284" i="2"/>
  <c r="AA256" i="2"/>
  <c r="AM256" i="2" s="1" a="1"/>
  <c r="AM256" i="2" s="1"/>
  <c r="AN256" i="2" s="1"/>
  <c r="O373" i="2"/>
  <c r="V883" i="2"/>
  <c r="V887" i="2" s="1"/>
  <c r="V980" i="2"/>
  <c r="V982" i="2" s="1"/>
  <c r="O954" i="2"/>
  <c r="AA296" i="2"/>
  <c r="AM296" i="2" s="1" a="1"/>
  <c r="AM296" i="2" s="1"/>
  <c r="AN296" i="2" s="1"/>
  <c r="U170" i="2"/>
  <c r="U172" i="2" s="1"/>
  <c r="Y203" i="2"/>
  <c r="AA263" i="2"/>
  <c r="AM263" i="2" s="1" a="1"/>
  <c r="AM263" i="2" s="1"/>
  <c r="AN263" i="2" s="1"/>
  <c r="AA261" i="2"/>
  <c r="AM261" i="2" s="1" a="1"/>
  <c r="AM261" i="2" s="1"/>
  <c r="AN261" i="2" s="1"/>
  <c r="AA264" i="2"/>
  <c r="AM264" i="2" s="1" a="1"/>
  <c r="AM264" i="2" s="1"/>
  <c r="AN264" i="2" s="1"/>
  <c r="U71" i="2"/>
  <c r="U75" i="2" s="1"/>
  <c r="AA258" i="2"/>
  <c r="AM258" i="2" s="1" a="1"/>
  <c r="AM258" i="2" s="1"/>
  <c r="AN258" i="2" s="1"/>
  <c r="AA298" i="2"/>
  <c r="AM298" i="2" s="1" a="1"/>
  <c r="AM298" i="2" s="1"/>
  <c r="AN298" i="2" s="1"/>
  <c r="AA300" i="2"/>
  <c r="AM300" i="2" s="1" a="1"/>
  <c r="AM300" i="2" s="1"/>
  <c r="AN300" i="2" s="1"/>
  <c r="AA262" i="2"/>
  <c r="AM262" i="2" s="1" a="1"/>
  <c r="AM262" i="2" s="1"/>
  <c r="AN262" i="2" s="1"/>
  <c r="O917" i="2"/>
  <c r="R81" i="2"/>
  <c r="U240" i="2"/>
  <c r="AA278" i="2"/>
  <c r="AM278" i="2" s="1" a="1"/>
  <c r="AM278" i="2" s="1"/>
  <c r="AN278" i="2" s="1"/>
  <c r="P383" i="2"/>
  <c r="Q779" i="2"/>
  <c r="Z254" i="2"/>
  <c r="AA293" i="2"/>
  <c r="AM293" i="2" s="1" a="1"/>
  <c r="AM293" i="2" s="1"/>
  <c r="AN293" i="2" s="1"/>
  <c r="AA295" i="2"/>
  <c r="AM295" i="2" s="1" a="1"/>
  <c r="AM295" i="2" s="1"/>
  <c r="AN295" i="2" s="1"/>
  <c r="AA299" i="2"/>
  <c r="AM299" i="2" s="1" a="1"/>
  <c r="AM299" i="2" s="1"/>
  <c r="AN299" i="2" s="1"/>
  <c r="AA304" i="2"/>
  <c r="AM304" i="2" s="1" a="1"/>
  <c r="AM304" i="2" s="1"/>
  <c r="AN304" i="2" s="1"/>
  <c r="X232" i="2"/>
  <c r="AA305" i="2"/>
  <c r="AM305" i="2" s="1" a="1"/>
  <c r="AM305" i="2" s="1"/>
  <c r="AN305" i="2" s="1"/>
  <c r="AA259" i="2"/>
  <c r="AM259" i="2" s="1" a="1"/>
  <c r="AM259" i="2" s="1"/>
  <c r="AN259" i="2" s="1"/>
  <c r="AA257" i="2"/>
  <c r="AM257" i="2" s="1" a="1"/>
  <c r="AM257" i="2" s="1"/>
  <c r="AN257" i="2" s="1"/>
  <c r="AA260" i="2"/>
  <c r="AM260" i="2" s="1" a="1"/>
  <c r="AM260" i="2" s="1"/>
  <c r="AN260" i="2" s="1"/>
  <c r="P164" i="2"/>
  <c r="AA301" i="2"/>
  <c r="AM301" i="2" s="1" a="1"/>
  <c r="AM301" i="2" s="1"/>
  <c r="AN301" i="2" s="1"/>
  <c r="AA297" i="2"/>
  <c r="AM297" i="2" s="1" a="1"/>
  <c r="AM297" i="2" s="1"/>
  <c r="AN297" i="2" s="1"/>
  <c r="X882" i="2"/>
  <c r="W69" i="2"/>
  <c r="AA294" i="2"/>
  <c r="AM294" i="2" s="1" a="1"/>
  <c r="AM294" i="2" s="1"/>
  <c r="AN294" i="2" s="1"/>
  <c r="T241" i="2"/>
  <c r="AA303" i="2"/>
  <c r="AM303" i="2" s="1" a="1"/>
  <c r="AM303" i="2" s="1"/>
  <c r="AN303" i="2" s="1"/>
  <c r="AA302" i="2"/>
  <c r="AM302" i="2" s="1" a="1"/>
  <c r="AM302" i="2" s="1"/>
  <c r="AN302" i="2" s="1"/>
  <c r="X236" i="2" l="1"/>
  <c r="X228" i="2"/>
  <c r="X243" i="2" s="1"/>
  <c r="W70" i="2"/>
  <c r="P166" i="2"/>
  <c r="P181" i="2" s="1"/>
  <c r="Z215" i="2"/>
  <c r="Z218" i="2"/>
  <c r="P367" i="2"/>
  <c r="Q514" i="2"/>
  <c r="Y216" i="2"/>
  <c r="Z286" i="2"/>
  <c r="P376" i="2"/>
  <c r="O682" i="2"/>
  <c r="Q784" i="2"/>
  <c r="Q794" i="2" s="1"/>
  <c r="Q813" i="2" s="1"/>
  <c r="Q863" i="2"/>
  <c r="O922" i="2"/>
  <c r="O932" i="2" s="1"/>
  <c r="O951" i="2" s="1"/>
  <c r="AA290" i="2"/>
  <c r="AM290" i="2" s="1" a="1"/>
  <c r="AM290" i="2" s="1"/>
  <c r="AN290" i="2" s="1"/>
  <c r="Z212" i="2"/>
  <c r="O537" i="2"/>
  <c r="P995" i="2"/>
  <c r="P1002" i="2"/>
  <c r="Z213" i="2"/>
  <c r="Z226" i="2"/>
  <c r="Y235" i="2"/>
  <c r="R816" i="2"/>
  <c r="R820" i="2" s="1"/>
  <c r="O958" i="2"/>
  <c r="X327" i="2"/>
  <c r="T339" i="2"/>
  <c r="P678" i="2"/>
  <c r="Z288" i="2"/>
  <c r="Q577" i="2"/>
  <c r="O446" i="2"/>
  <c r="P441" i="2"/>
  <c r="P443" i="2" s="1"/>
  <c r="Z214" i="2"/>
  <c r="AA289" i="2"/>
  <c r="AM289" i="2" s="1" a="1"/>
  <c r="AM289" i="2" s="1"/>
  <c r="AN289" i="2" s="1"/>
  <c r="R627" i="2"/>
  <c r="Y209" i="2"/>
  <c r="Y208" i="2"/>
  <c r="P722" i="2"/>
  <c r="Q717" i="2"/>
  <c r="Y307" i="2"/>
  <c r="Y309" i="2" s="1"/>
  <c r="Z220" i="2"/>
  <c r="Y234" i="2"/>
  <c r="Z227" i="2"/>
  <c r="Z204" i="2"/>
  <c r="Z210" i="2"/>
  <c r="Z217" i="2"/>
  <c r="X881" i="2"/>
  <c r="Q652" i="2"/>
  <c r="Y467" i="2"/>
  <c r="Y327" i="2"/>
  <c r="Q905" i="2"/>
  <c r="Q901" i="2"/>
  <c r="Y205" i="2"/>
  <c r="Q579" i="2"/>
  <c r="P584" i="2"/>
  <c r="P388" i="2"/>
  <c r="P397" i="2" s="1"/>
  <c r="Z206" i="2"/>
  <c r="O379" i="2"/>
  <c r="Q975" i="2"/>
  <c r="Z267" i="2"/>
  <c r="Z279" i="2" s="1"/>
  <c r="O686" i="2"/>
  <c r="O685" i="2"/>
  <c r="AA306" i="2"/>
  <c r="AM306" i="2" s="1" a="1"/>
  <c r="AM306" i="2" s="1"/>
  <c r="AN306" i="2" s="1"/>
  <c r="Z219" i="2"/>
  <c r="AA285" i="2"/>
  <c r="AM285" i="2" s="1" a="1"/>
  <c r="AM285" i="2" s="1"/>
  <c r="AN285" i="2" s="1"/>
  <c r="Q974" i="2"/>
  <c r="Z224" i="2"/>
  <c r="P935" i="2"/>
  <c r="P540" i="2"/>
  <c r="P655" i="2"/>
  <c r="Q699" i="2"/>
  <c r="Q700" i="2" s="1"/>
  <c r="Q715" i="2" s="1"/>
  <c r="P511" i="2"/>
  <c r="P517" i="2" s="1"/>
  <c r="P518" i="2" s="1"/>
  <c r="Z287" i="2"/>
  <c r="Z307" i="2" s="1"/>
  <c r="Y468" i="2"/>
  <c r="AM468" i="2" s="1" a="1"/>
  <c r="AM468" i="2" s="1"/>
  <c r="AN468" i="2" s="1"/>
  <c r="Y328" i="2"/>
  <c r="AM328" i="2" s="1" a="1"/>
  <c r="AM328" i="2" s="1"/>
  <c r="AN328" i="2" s="1"/>
  <c r="Y605" i="2"/>
  <c r="O188" i="2"/>
  <c r="P183" i="2"/>
  <c r="P450" i="2"/>
  <c r="Z221" i="2"/>
  <c r="Z222" i="2"/>
  <c r="Y233" i="2"/>
  <c r="Z211" i="2"/>
  <c r="Z225" i="2"/>
  <c r="Y207" i="2"/>
  <c r="O1001" i="2"/>
  <c r="P95" i="2"/>
  <c r="P89" i="2"/>
  <c r="W607" i="2"/>
  <c r="W611" i="2" s="1"/>
  <c r="W704" i="2"/>
  <c r="W706" i="2" s="1"/>
  <c r="P641" i="2"/>
  <c r="R620" i="2"/>
  <c r="R621" i="2" s="1"/>
  <c r="R623" i="2" s="1"/>
  <c r="W469" i="2"/>
  <c r="W473" i="2" s="1"/>
  <c r="W566" i="2"/>
  <c r="W568" i="2" s="1"/>
  <c r="W428" i="2"/>
  <c r="W430" i="2" s="1"/>
  <c r="W329" i="2"/>
  <c r="W333" i="2" s="1"/>
  <c r="R482" i="2"/>
  <c r="R483" i="2" s="1"/>
  <c r="R485" i="2" s="1"/>
  <c r="Q521" i="2"/>
  <c r="Q526" i="2" s="1"/>
  <c r="R903" i="2"/>
  <c r="V240" i="2"/>
  <c r="R787" i="2"/>
  <c r="R793" i="2" s="1"/>
  <c r="AA284" i="2"/>
  <c r="W883" i="2"/>
  <c r="W887" i="2" s="1"/>
  <c r="W980" i="2"/>
  <c r="W982" i="2" s="1"/>
  <c r="O144" i="2"/>
  <c r="V170" i="2"/>
  <c r="V172" i="2" s="1"/>
  <c r="Z203" i="2"/>
  <c r="Y232" i="2"/>
  <c r="V71" i="2"/>
  <c r="V75" i="2" s="1"/>
  <c r="U241" i="2"/>
  <c r="Q928" i="2"/>
  <c r="S893" i="2"/>
  <c r="T893" i="2"/>
  <c r="AA254" i="2"/>
  <c r="P125" i="2"/>
  <c r="S767" i="2"/>
  <c r="Q342" i="2"/>
  <c r="O365" i="2"/>
  <c r="O449" i="2" s="1"/>
  <c r="O115" i="2"/>
  <c r="Y881" i="2"/>
  <c r="Q423" i="2"/>
  <c r="P925" i="2"/>
  <c r="Y236" i="2" l="1"/>
  <c r="Y228" i="2"/>
  <c r="Y243" i="2" s="1"/>
  <c r="P537" i="2"/>
  <c r="Q726" i="2"/>
  <c r="Q719" i="2"/>
  <c r="Z309" i="2"/>
  <c r="Z233" i="2"/>
  <c r="P130" i="2"/>
  <c r="P139" i="2" s="1"/>
  <c r="AM254" i="2" a="1"/>
  <c r="AM254" i="2" s="1"/>
  <c r="AN254" i="2" s="1"/>
  <c r="Y882" i="2"/>
  <c r="R489" i="2"/>
  <c r="R625" i="2"/>
  <c r="V617" i="2"/>
  <c r="AA288" i="2"/>
  <c r="AM288" i="2" s="1" a="1"/>
  <c r="AM288" i="2" s="1"/>
  <c r="AN288" i="2" s="1"/>
  <c r="Z208" i="2"/>
  <c r="P940" i="2"/>
  <c r="P949" i="2" s="1"/>
  <c r="Q441" i="2"/>
  <c r="P446" i="2"/>
  <c r="Q351" i="2"/>
  <c r="O548" i="2"/>
  <c r="O547" i="2"/>
  <c r="Q343" i="2"/>
  <c r="Q345" i="2" s="1"/>
  <c r="AA227" i="2"/>
  <c r="AM227" i="2" s="1" a="1"/>
  <c r="AM227" i="2" s="1"/>
  <c r="AN227" i="2" s="1"/>
  <c r="AA206" i="2"/>
  <c r="AM206" i="2" s="1" a="1"/>
  <c r="AM206" i="2" s="1"/>
  <c r="AN206" i="2" s="1"/>
  <c r="U339" i="2"/>
  <c r="P185" i="2"/>
  <c r="P192" i="2"/>
  <c r="Z205" i="2"/>
  <c r="P109" i="2"/>
  <c r="AA217" i="2"/>
  <c r="AM217" i="2" s="1" a="1"/>
  <c r="AM217" i="2" s="1"/>
  <c r="AN217" i="2" s="1"/>
  <c r="O148" i="2"/>
  <c r="P954" i="2"/>
  <c r="Q535" i="2"/>
  <c r="AM605" i="2" a="1"/>
  <c r="AM605" i="2" s="1"/>
  <c r="AN605" i="2" s="1"/>
  <c r="P118" i="2"/>
  <c r="O962" i="2"/>
  <c r="O961" i="2"/>
  <c r="AA214" i="2"/>
  <c r="AM214" i="2" s="1" a="1"/>
  <c r="AM214" i="2" s="1"/>
  <c r="AN214" i="2" s="1"/>
  <c r="AA222" i="2"/>
  <c r="AM222" i="2" s="1" a="1"/>
  <c r="AM222" i="2" s="1"/>
  <c r="AN222" i="2" s="1"/>
  <c r="V479" i="2"/>
  <c r="R652" i="2"/>
  <c r="W617" i="2"/>
  <c r="AM327" i="2" a="1"/>
  <c r="AM327" i="2" s="1"/>
  <c r="AN327" i="2" s="1"/>
  <c r="P931" i="2"/>
  <c r="AA221" i="2"/>
  <c r="AM221" i="2" s="1" a="1"/>
  <c r="AM221" i="2" s="1"/>
  <c r="AN221" i="2" s="1"/>
  <c r="R487" i="2"/>
  <c r="AA287" i="2"/>
  <c r="AM287" i="2" s="1" a="1"/>
  <c r="AM287" i="2" s="1"/>
  <c r="AN287" i="2" s="1"/>
  <c r="AM467" i="2" a="1"/>
  <c r="AM467" i="2" s="1"/>
  <c r="AN467" i="2" s="1"/>
  <c r="Q581" i="2"/>
  <c r="Q588" i="2"/>
  <c r="P998" i="2"/>
  <c r="Q993" i="2"/>
  <c r="AA213" i="2"/>
  <c r="AM213" i="2" s="1" a="1"/>
  <c r="AM213" i="2" s="1"/>
  <c r="AN213" i="2" s="1"/>
  <c r="AA211" i="2"/>
  <c r="AM211" i="2" s="1" a="1"/>
  <c r="AM211" i="2" s="1"/>
  <c r="AN211" i="2" s="1"/>
  <c r="O121" i="2"/>
  <c r="AA212" i="2"/>
  <c r="AM212" i="2" s="1" a="1"/>
  <c r="AM212" i="2" s="1"/>
  <c r="AN212" i="2" s="1"/>
  <c r="Z234" i="2"/>
  <c r="X69" i="2"/>
  <c r="Z235" i="2"/>
  <c r="AA224" i="2"/>
  <c r="AM224" i="2" s="1" a="1"/>
  <c r="AM224" i="2" s="1"/>
  <c r="AN224" i="2" s="1"/>
  <c r="AA226" i="2"/>
  <c r="AM226" i="2" s="1" a="1"/>
  <c r="AM226" i="2" s="1"/>
  <c r="AN226" i="2" s="1"/>
  <c r="Q505" i="2"/>
  <c r="P587" i="2"/>
  <c r="Q824" i="2"/>
  <c r="Q823" i="2"/>
  <c r="AA204" i="2"/>
  <c r="AM204" i="2" s="1" a="1"/>
  <c r="AM204" i="2" s="1"/>
  <c r="AN204" i="2" s="1"/>
  <c r="O370" i="2"/>
  <c r="O380" i="2" s="1"/>
  <c r="O399" i="2" s="1"/>
  <c r="X70" i="2"/>
  <c r="AA267" i="2"/>
  <c r="AM267" i="2" s="1" a="1"/>
  <c r="AM267" i="2" s="1"/>
  <c r="AN267" i="2" s="1"/>
  <c r="Z216" i="2"/>
  <c r="Z207" i="2"/>
  <c r="Z209" i="2"/>
  <c r="Q976" i="2"/>
  <c r="Q991" i="2" s="1"/>
  <c r="AA219" i="2"/>
  <c r="AM219" i="2" s="1" a="1"/>
  <c r="AM219" i="2" s="1"/>
  <c r="AN219" i="2" s="1"/>
  <c r="AA218" i="2"/>
  <c r="AM218" i="2" s="1" a="1"/>
  <c r="AM218" i="2" s="1"/>
  <c r="AN218" i="2" s="1"/>
  <c r="AA210" i="2"/>
  <c r="AM210" i="2" s="1" a="1"/>
  <c r="AM210" i="2" s="1"/>
  <c r="AN210" i="2" s="1"/>
  <c r="AA220" i="2"/>
  <c r="AM220" i="2" s="1" a="1"/>
  <c r="AM220" i="2" s="1"/>
  <c r="AN220" i="2" s="1"/>
  <c r="AA215" i="2"/>
  <c r="AM215" i="2" s="1" a="1"/>
  <c r="AM215" i="2" s="1"/>
  <c r="AN215" i="2" s="1"/>
  <c r="AA225" i="2"/>
  <c r="AM225" i="2" s="1" a="1"/>
  <c r="AM225" i="2" s="1"/>
  <c r="AN225" i="2" s="1"/>
  <c r="AA307" i="2"/>
  <c r="AM284" i="2" a="1"/>
  <c r="AM284" i="2" s="1"/>
  <c r="AN284" i="2" s="1"/>
  <c r="AA223" i="2"/>
  <c r="AM223" i="2" s="1" a="1"/>
  <c r="AM223" i="2" s="1"/>
  <c r="AN223" i="2" s="1"/>
  <c r="P646" i="2"/>
  <c r="P656" i="2" s="1"/>
  <c r="P675" i="2" s="1"/>
  <c r="AA286" i="2"/>
  <c r="AM286" i="2" s="1" a="1"/>
  <c r="AM286" i="2" s="1"/>
  <c r="AN286" i="2" s="1"/>
  <c r="P725" i="2"/>
  <c r="Q93" i="2"/>
  <c r="Q376" i="2"/>
  <c r="X704" i="2"/>
  <c r="X706" i="2" s="1"/>
  <c r="X607" i="2"/>
  <c r="X611" i="2" s="1"/>
  <c r="R629" i="2"/>
  <c r="Q659" i="2"/>
  <c r="X469" i="2"/>
  <c r="X473" i="2" s="1"/>
  <c r="X566" i="2"/>
  <c r="X568" i="2" s="1"/>
  <c r="X329" i="2"/>
  <c r="X333" i="2" s="1"/>
  <c r="X428" i="2"/>
  <c r="X430" i="2" s="1"/>
  <c r="Q511" i="2"/>
  <c r="Q517" i="2" s="1"/>
  <c r="R491" i="2"/>
  <c r="P917" i="2"/>
  <c r="P1001" i="2" s="1"/>
  <c r="O107" i="2"/>
  <c r="U893" i="2"/>
  <c r="W71" i="2"/>
  <c r="W75" i="2" s="1"/>
  <c r="W240" i="2"/>
  <c r="X883" i="2"/>
  <c r="X887" i="2" s="1"/>
  <c r="X980" i="2"/>
  <c r="X982" i="2" s="1"/>
  <c r="T81" i="2"/>
  <c r="S81" i="2"/>
  <c r="R896" i="2"/>
  <c r="R897" i="2" s="1"/>
  <c r="R899" i="2" s="1"/>
  <c r="AA203" i="2"/>
  <c r="Z232" i="2"/>
  <c r="Z236" i="2" s="1"/>
  <c r="R779" i="2"/>
  <c r="P373" i="2"/>
  <c r="Q84" i="2"/>
  <c r="W170" i="2"/>
  <c r="W172" i="2" s="1"/>
  <c r="V241" i="2"/>
  <c r="Z228" i="2" l="1"/>
  <c r="Z243" i="2" s="1"/>
  <c r="P379" i="2"/>
  <c r="R975" i="2"/>
  <c r="Z881" i="2"/>
  <c r="R561" i="2"/>
  <c r="W479" i="2"/>
  <c r="R351" i="2"/>
  <c r="R93" i="2"/>
  <c r="AA208" i="2"/>
  <c r="AM208" i="2" s="1" a="1"/>
  <c r="AM208" i="2" s="1"/>
  <c r="AN208" i="2" s="1"/>
  <c r="P686" i="2"/>
  <c r="Q353" i="2"/>
  <c r="Q347" i="2"/>
  <c r="Q85" i="2"/>
  <c r="Q87" i="2" s="1"/>
  <c r="Q165" i="2"/>
  <c r="Q540" i="2"/>
  <c r="AA216" i="2"/>
  <c r="AM216" i="2" s="1" a="1"/>
  <c r="AM216" i="2" s="1"/>
  <c r="AN216" i="2" s="1"/>
  <c r="O410" i="2"/>
  <c r="O409" i="2"/>
  <c r="R579" i="2"/>
  <c r="Q584" i="2"/>
  <c r="P188" i="2"/>
  <c r="Q183" i="2"/>
  <c r="AA279" i="2"/>
  <c r="AA309" i="2" s="1"/>
  <c r="Q722" i="2"/>
  <c r="R717" i="2"/>
  <c r="AA233" i="2"/>
  <c r="R560" i="2"/>
  <c r="U479" i="2"/>
  <c r="Q678" i="2"/>
  <c r="AA207" i="2"/>
  <c r="AM207" i="2" s="1" a="1"/>
  <c r="AM207" i="2" s="1"/>
  <c r="AN207" i="2" s="1"/>
  <c r="Q919" i="2"/>
  <c r="AA234" i="2"/>
  <c r="R901" i="2"/>
  <c r="Y70" i="2"/>
  <c r="Q954" i="2"/>
  <c r="Q643" i="2"/>
  <c r="S627" i="2"/>
  <c r="Q403" i="2"/>
  <c r="S864" i="2"/>
  <c r="Q664" i="2"/>
  <c r="Q673" i="2" s="1"/>
  <c r="Q995" i="2"/>
  <c r="Q1002" i="2"/>
  <c r="P548" i="2"/>
  <c r="U617" i="2"/>
  <c r="AA209" i="2"/>
  <c r="AM209" i="2" s="1" a="1"/>
  <c r="AM209" i="2" s="1"/>
  <c r="AN209" i="2" s="1"/>
  <c r="AA205" i="2"/>
  <c r="AM205" i="2" s="1" a="1"/>
  <c r="AM205" i="2" s="1"/>
  <c r="AN205" i="2" s="1"/>
  <c r="Q422" i="2"/>
  <c r="R784" i="2"/>
  <c r="R794" i="2" s="1"/>
  <c r="R813" i="2" s="1"/>
  <c r="R863" i="2"/>
  <c r="Z882" i="2"/>
  <c r="Q935" i="2"/>
  <c r="R698" i="2"/>
  <c r="P402" i="2"/>
  <c r="AM203" i="2" a="1"/>
  <c r="AM203" i="2" s="1"/>
  <c r="AN203" i="2" s="1"/>
  <c r="Y69" i="2"/>
  <c r="AA235" i="2"/>
  <c r="O112" i="2"/>
  <c r="O122" i="2" s="1"/>
  <c r="O141" i="2" s="1"/>
  <c r="O191" i="2"/>
  <c r="P922" i="2"/>
  <c r="P932" i="2" s="1"/>
  <c r="P951" i="2" s="1"/>
  <c r="Y607" i="2"/>
  <c r="Y704" i="2"/>
  <c r="Y428" i="2"/>
  <c r="Y329" i="2"/>
  <c r="Y469" i="2"/>
  <c r="Y566" i="2"/>
  <c r="Y568" i="2" s="1"/>
  <c r="AM568" i="2" s="1" a="1"/>
  <c r="AM568" i="2" s="1"/>
  <c r="AN568" i="2" s="1"/>
  <c r="Q649" i="2"/>
  <c r="R521" i="2"/>
  <c r="R526" i="2" s="1"/>
  <c r="Q503" i="2"/>
  <c r="Q508" i="2" s="1"/>
  <c r="R423" i="2"/>
  <c r="S903" i="2"/>
  <c r="Q164" i="2"/>
  <c r="AA232" i="2"/>
  <c r="AA236" i="2" s="1"/>
  <c r="X170" i="2"/>
  <c r="X172" i="2" s="1"/>
  <c r="R905" i="2"/>
  <c r="X71" i="2"/>
  <c r="X75" i="2" s="1"/>
  <c r="X240" i="2"/>
  <c r="P115" i="2"/>
  <c r="P365" i="2"/>
  <c r="AA882" i="2"/>
  <c r="AM882" i="2" s="1" a="1"/>
  <c r="AM882" i="2" s="1"/>
  <c r="AN882" i="2" s="1"/>
  <c r="Q367" i="2"/>
  <c r="Q925" i="2"/>
  <c r="Y883" i="2"/>
  <c r="Y887" i="2" s="1"/>
  <c r="Y980" i="2"/>
  <c r="Y982" i="2" s="1"/>
  <c r="W241" i="2"/>
  <c r="AA881" i="2"/>
  <c r="U81" i="2"/>
  <c r="R562" i="2" l="1"/>
  <c r="Z70" i="2"/>
  <c r="R928" i="2"/>
  <c r="AM329" i="2" a="1"/>
  <c r="AM329" i="2" s="1"/>
  <c r="AN329" i="2" s="1"/>
  <c r="Y333" i="2"/>
  <c r="AM607" i="2" a="1"/>
  <c r="AM607" i="2" s="1"/>
  <c r="AN607" i="2" s="1"/>
  <c r="Y611" i="2"/>
  <c r="Q125" i="2"/>
  <c r="Q383" i="2"/>
  <c r="V339" i="2"/>
  <c r="Y430" i="2"/>
  <c r="AM428" i="2" a="1"/>
  <c r="AM428" i="2" s="1"/>
  <c r="AN428" i="2" s="1"/>
  <c r="AB235" i="2"/>
  <c r="P121" i="2"/>
  <c r="S816" i="2"/>
  <c r="S820" i="2" s="1"/>
  <c r="AB233" i="2"/>
  <c r="Q655" i="2"/>
  <c r="P406" i="2"/>
  <c r="R824" i="2"/>
  <c r="R823" i="2"/>
  <c r="Q587" i="2"/>
  <c r="Q118" i="2"/>
  <c r="Z69" i="2"/>
  <c r="Q931" i="2"/>
  <c r="P370" i="2"/>
  <c r="P380" i="2" s="1"/>
  <c r="P399" i="2" s="1"/>
  <c r="P449" i="2"/>
  <c r="Q518" i="2"/>
  <c r="R699" i="2"/>
  <c r="R700" i="2" s="1"/>
  <c r="R715" i="2" s="1"/>
  <c r="P144" i="2"/>
  <c r="Q424" i="2"/>
  <c r="Q439" i="2" s="1"/>
  <c r="AB234" i="2"/>
  <c r="R535" i="2"/>
  <c r="W339" i="2"/>
  <c r="P962" i="2"/>
  <c r="R376" i="2"/>
  <c r="AM881" i="2" a="1"/>
  <c r="AM881" i="2" s="1"/>
  <c r="AN881" i="2" s="1"/>
  <c r="R974" i="2"/>
  <c r="R514" i="2"/>
  <c r="X479" i="2"/>
  <c r="AA228" i="2"/>
  <c r="AA243" i="2" s="1"/>
  <c r="E243" i="2" s="1"/>
  <c r="P1008" i="2" s="1"/>
  <c r="Q940" i="2"/>
  <c r="Q949" i="2" s="1"/>
  <c r="Q166" i="2"/>
  <c r="Q181" i="2" s="1"/>
  <c r="X617" i="2"/>
  <c r="Q998" i="2"/>
  <c r="R993" i="2"/>
  <c r="R577" i="2"/>
  <c r="AM469" i="2" a="1"/>
  <c r="AM469" i="2" s="1"/>
  <c r="AN469" i="2" s="1"/>
  <c r="Y473" i="2"/>
  <c r="Y706" i="2"/>
  <c r="AM704" i="2" a="1"/>
  <c r="AM704" i="2" s="1"/>
  <c r="AN704" i="2" s="1"/>
  <c r="O152" i="2"/>
  <c r="O151" i="2"/>
  <c r="Q95" i="2"/>
  <c r="Q89" i="2"/>
  <c r="AF617" i="2"/>
  <c r="AG617" i="2"/>
  <c r="AH617" i="2"/>
  <c r="S620" i="2"/>
  <c r="S621" i="2" s="1"/>
  <c r="S623" i="2" s="1"/>
  <c r="Q641" i="2"/>
  <c r="S482" i="2"/>
  <c r="S483" i="2" s="1"/>
  <c r="S485" i="2" s="1"/>
  <c r="W893" i="2"/>
  <c r="S787" i="2"/>
  <c r="S793" i="2" s="1"/>
  <c r="T767" i="2"/>
  <c r="Y170" i="2"/>
  <c r="Y172" i="2" s="1"/>
  <c r="Q917" i="2"/>
  <c r="Q1001" i="2" s="1"/>
  <c r="X241" i="2"/>
  <c r="Y71" i="2"/>
  <c r="Y75" i="2" s="1"/>
  <c r="Z883" i="2"/>
  <c r="Z887" i="2" s="1"/>
  <c r="Z980" i="2"/>
  <c r="Z982" i="2" s="1"/>
  <c r="P107" i="2"/>
  <c r="R935" i="2"/>
  <c r="R940" i="2" s="1"/>
  <c r="R949" i="2" s="1"/>
  <c r="R342" i="2"/>
  <c r="R343" i="2" s="1"/>
  <c r="R345" i="2" s="1"/>
  <c r="Q402" i="2"/>
  <c r="Q406" i="2" s="1"/>
  <c r="Y240" i="2"/>
  <c r="AB232" i="2"/>
  <c r="AB236" i="2" l="1"/>
  <c r="R726" i="2"/>
  <c r="R719" i="2"/>
  <c r="R165" i="2"/>
  <c r="AC235" i="2"/>
  <c r="R678" i="2"/>
  <c r="AE617" i="2"/>
  <c r="Y617" i="2"/>
  <c r="R581" i="2"/>
  <c r="R588" i="2"/>
  <c r="Q109" i="2"/>
  <c r="AA69" i="2"/>
  <c r="Q192" i="2"/>
  <c r="Q185" i="2"/>
  <c r="Q388" i="2"/>
  <c r="Q397" i="2" s="1"/>
  <c r="S625" i="2"/>
  <c r="AA617" i="2"/>
  <c r="AC617" i="2"/>
  <c r="Q130" i="2"/>
  <c r="Q139" i="2" s="1"/>
  <c r="R118" i="2"/>
  <c r="V81" i="2"/>
  <c r="V893" i="2"/>
  <c r="Z617" i="2"/>
  <c r="R976" i="2"/>
  <c r="R991" i="2" s="1"/>
  <c r="Q537" i="2"/>
  <c r="R919" i="2"/>
  <c r="R540" i="2"/>
  <c r="S561" i="2"/>
  <c r="S652" i="2"/>
  <c r="Q450" i="2"/>
  <c r="Q443" i="2"/>
  <c r="AC234" i="2"/>
  <c r="Q922" i="2"/>
  <c r="Q932" i="2" s="1"/>
  <c r="Q951" i="2" s="1"/>
  <c r="AB617" i="2"/>
  <c r="AD617" i="2"/>
  <c r="R403" i="2"/>
  <c r="R505" i="2"/>
  <c r="S487" i="2"/>
  <c r="S489" i="2"/>
  <c r="Q646" i="2"/>
  <c r="Q656" i="2" s="1"/>
  <c r="Q675" i="2" s="1"/>
  <c r="Q725" i="2"/>
  <c r="S351" i="2"/>
  <c r="S93" i="2"/>
  <c r="P410" i="2"/>
  <c r="P409" i="2"/>
  <c r="R347" i="2"/>
  <c r="P112" i="2"/>
  <c r="P122" i="2" s="1"/>
  <c r="P141" i="2" s="1"/>
  <c r="P191" i="2"/>
  <c r="AC233" i="2"/>
  <c r="AA70" i="2"/>
  <c r="AM70" i="2" s="1" a="1"/>
  <c r="AM70" i="2" s="1"/>
  <c r="AN70" i="2" s="1"/>
  <c r="AD339" i="2"/>
  <c r="T351" i="2"/>
  <c r="AE339" i="2"/>
  <c r="R659" i="2"/>
  <c r="R649" i="2"/>
  <c r="S629" i="2"/>
  <c r="X339" i="2"/>
  <c r="R511" i="2"/>
  <c r="R517" i="2" s="1"/>
  <c r="S491" i="2"/>
  <c r="R383" i="2"/>
  <c r="R388" i="2" s="1"/>
  <c r="R397" i="2" s="1"/>
  <c r="S423" i="2"/>
  <c r="W81" i="2"/>
  <c r="Z170" i="2"/>
  <c r="Z172" i="2" s="1"/>
  <c r="AC232" i="2"/>
  <c r="AC236" i="2" s="1"/>
  <c r="Z240" i="2"/>
  <c r="Y241" i="2"/>
  <c r="X893" i="2"/>
  <c r="Z71" i="2"/>
  <c r="Z75" i="2" s="1"/>
  <c r="S779" i="2"/>
  <c r="S896" i="2"/>
  <c r="S897" i="2" s="1"/>
  <c r="S899" i="2" s="1"/>
  <c r="Q144" i="2"/>
  <c r="Q373" i="2"/>
  <c r="AA883" i="2"/>
  <c r="AA980" i="2"/>
  <c r="R84" i="2"/>
  <c r="R85" i="2" s="1"/>
  <c r="R87" i="2" s="1"/>
  <c r="R353" i="2"/>
  <c r="Q379" i="2" l="1"/>
  <c r="AD235" i="2"/>
  <c r="S560" i="2"/>
  <c r="S562" i="2" s="1"/>
  <c r="S577" i="2" s="1"/>
  <c r="Y339" i="2"/>
  <c r="R655" i="2"/>
  <c r="AG339" i="2"/>
  <c r="P152" i="2"/>
  <c r="Q686" i="2"/>
  <c r="S579" i="2"/>
  <c r="R584" i="2"/>
  <c r="R954" i="2"/>
  <c r="S928" i="2"/>
  <c r="AB339" i="2"/>
  <c r="S698" i="2"/>
  <c r="T627" i="2"/>
  <c r="R995" i="2"/>
  <c r="R1002" i="2"/>
  <c r="R183" i="2"/>
  <c r="Q188" i="2"/>
  <c r="S975" i="2"/>
  <c r="AF339" i="2"/>
  <c r="AA339" i="2"/>
  <c r="R441" i="2"/>
  <c r="Q446" i="2"/>
  <c r="AM69" i="2" a="1"/>
  <c r="AM69" i="2" s="1"/>
  <c r="AN69" i="2" s="1"/>
  <c r="AD234" i="2"/>
  <c r="T864" i="2"/>
  <c r="AD233" i="2"/>
  <c r="T903" i="2"/>
  <c r="AH339" i="2"/>
  <c r="AM617" i="2" a="1"/>
  <c r="AM617" i="2" s="1"/>
  <c r="AN617" i="2" s="1"/>
  <c r="T93" i="2"/>
  <c r="R722" i="2"/>
  <c r="S717" i="2"/>
  <c r="R664" i="2"/>
  <c r="R673" i="2" s="1"/>
  <c r="R89" i="2"/>
  <c r="AA982" i="2"/>
  <c r="AM980" i="2" a="1"/>
  <c r="AM980" i="2" s="1"/>
  <c r="AN980" i="2" s="1"/>
  <c r="R422" i="2"/>
  <c r="R424" i="2" s="1"/>
  <c r="R439" i="2" s="1"/>
  <c r="S901" i="2"/>
  <c r="S784" i="2"/>
  <c r="S794" i="2" s="1"/>
  <c r="S813" i="2" s="1"/>
  <c r="S863" i="2"/>
  <c r="T489" i="2"/>
  <c r="R643" i="2"/>
  <c r="Z339" i="2"/>
  <c r="Q548" i="2"/>
  <c r="AM883" i="2" a="1"/>
  <c r="AM883" i="2" s="1"/>
  <c r="AN883" i="2" s="1"/>
  <c r="AA887" i="2"/>
  <c r="S514" i="2"/>
  <c r="AC339" i="2"/>
  <c r="Q962" i="2"/>
  <c r="AH479" i="2"/>
  <c r="R641" i="2"/>
  <c r="R646" i="2" s="1"/>
  <c r="R656" i="2" s="1"/>
  <c r="R675" i="2" s="1"/>
  <c r="R503" i="2"/>
  <c r="R508" i="2" s="1"/>
  <c r="S521" i="2"/>
  <c r="S526" i="2" s="1"/>
  <c r="S535" i="2" s="1"/>
  <c r="S505" i="2"/>
  <c r="AA71" i="2"/>
  <c r="AM71" i="2" s="1" a="1"/>
  <c r="AM71" i="2" s="1"/>
  <c r="AN71" i="2" s="1"/>
  <c r="AD232" i="2"/>
  <c r="R367" i="2"/>
  <c r="X81" i="2"/>
  <c r="Q365" i="2"/>
  <c r="Q115" i="2"/>
  <c r="AA240" i="2"/>
  <c r="S905" i="2"/>
  <c r="R164" i="2"/>
  <c r="Z241" i="2"/>
  <c r="AA170" i="2"/>
  <c r="R925" i="2"/>
  <c r="R931" i="2" s="1"/>
  <c r="AD236" i="2" l="1"/>
  <c r="R125" i="2"/>
  <c r="AM339" i="2" a="1"/>
  <c r="AM339" i="2" s="1"/>
  <c r="AN339" i="2" s="1"/>
  <c r="AE235" i="2"/>
  <c r="Z479" i="2"/>
  <c r="AB479" i="2"/>
  <c r="AF479" i="2"/>
  <c r="R587" i="2"/>
  <c r="S581" i="2"/>
  <c r="S588" i="2"/>
  <c r="AE234" i="2"/>
  <c r="R518" i="2"/>
  <c r="U903" i="2"/>
  <c r="S699" i="2"/>
  <c r="S700" i="2" s="1"/>
  <c r="S715" i="2" s="1"/>
  <c r="S403" i="2"/>
  <c r="R166" i="2"/>
  <c r="R181" i="2" s="1"/>
  <c r="AA479" i="2"/>
  <c r="AD479" i="2"/>
  <c r="R95" i="2"/>
  <c r="R725" i="2"/>
  <c r="Q370" i="2"/>
  <c r="Q380" i="2" s="1"/>
  <c r="Q399" i="2" s="1"/>
  <c r="AE233" i="2"/>
  <c r="T928" i="2"/>
  <c r="S824" i="2"/>
  <c r="S823" i="2"/>
  <c r="AA75" i="2"/>
  <c r="AA172" i="2"/>
  <c r="AM170" i="2" a="1"/>
  <c r="AM170" i="2" s="1"/>
  <c r="AN170" i="2" s="1"/>
  <c r="S376" i="2"/>
  <c r="AE479" i="2"/>
  <c r="S974" i="2"/>
  <c r="S976" i="2" s="1"/>
  <c r="S991" i="2" s="1"/>
  <c r="U627" i="2"/>
  <c r="Q121" i="2"/>
  <c r="T816" i="2"/>
  <c r="T820" i="2" s="1"/>
  <c r="T652" i="2"/>
  <c r="AG479" i="2"/>
  <c r="AC479" i="2"/>
  <c r="R443" i="2"/>
  <c r="R450" i="2"/>
  <c r="Q449" i="2"/>
  <c r="S993" i="2"/>
  <c r="R998" i="2"/>
  <c r="R686" i="2"/>
  <c r="T620" i="2"/>
  <c r="T621" i="2" s="1"/>
  <c r="T623" i="2" s="1"/>
  <c r="T482" i="2"/>
  <c r="T483" i="2" s="1"/>
  <c r="T485" i="2" s="1"/>
  <c r="Z893" i="2"/>
  <c r="R917" i="2"/>
  <c r="R922" i="2" s="1"/>
  <c r="R932" i="2" s="1"/>
  <c r="R951" i="2" s="1"/>
  <c r="AA241" i="2"/>
  <c r="AB240" i="2"/>
  <c r="S342" i="2"/>
  <c r="S343" i="2" s="1"/>
  <c r="S345" i="2" s="1"/>
  <c r="R402" i="2"/>
  <c r="R406" i="2" s="1"/>
  <c r="AG893" i="2"/>
  <c r="T787" i="2"/>
  <c r="T793" i="2" s="1"/>
  <c r="AE893" i="2"/>
  <c r="Q107" i="2"/>
  <c r="U767" i="2"/>
  <c r="AF893" i="2"/>
  <c r="S935" i="2"/>
  <c r="S940" i="2" s="1"/>
  <c r="S949" i="2" s="1"/>
  <c r="AE232" i="2"/>
  <c r="S383" i="2"/>
  <c r="S388" i="2" s="1"/>
  <c r="S397" i="2" s="1"/>
  <c r="AE236" i="2" l="1"/>
  <c r="R446" i="2"/>
  <c r="S441" i="2"/>
  <c r="S584" i="2"/>
  <c r="T579" i="2"/>
  <c r="Q112" i="2"/>
  <c r="Q122" i="2" s="1"/>
  <c r="Q141" i="2" s="1"/>
  <c r="Q191" i="2"/>
  <c r="AF234" i="2"/>
  <c r="T561" i="2"/>
  <c r="T376" i="2"/>
  <c r="AF233" i="2"/>
  <c r="AF235" i="2"/>
  <c r="Y479" i="2"/>
  <c r="R185" i="2"/>
  <c r="R192" i="2"/>
  <c r="S919" i="2"/>
  <c r="T487" i="2"/>
  <c r="U489" i="2"/>
  <c r="R1001" i="2"/>
  <c r="S995" i="2"/>
  <c r="S1002" i="2"/>
  <c r="S726" i="2"/>
  <c r="S719" i="2"/>
  <c r="R109" i="2"/>
  <c r="T514" i="2"/>
  <c r="T403" i="2"/>
  <c r="Q410" i="2"/>
  <c r="Q409" i="2"/>
  <c r="R537" i="2"/>
  <c r="S540" i="2"/>
  <c r="S678" i="2"/>
  <c r="S347" i="2"/>
  <c r="S165" i="2"/>
  <c r="S118" i="2"/>
  <c r="U93" i="2"/>
  <c r="R130" i="2"/>
  <c r="R139" i="2" s="1"/>
  <c r="T625" i="2"/>
  <c r="U351" i="2"/>
  <c r="T629" i="2"/>
  <c r="T560" i="2"/>
  <c r="T562" i="2" s="1"/>
  <c r="T577" i="2" s="1"/>
  <c r="T491" i="2"/>
  <c r="S511" i="2"/>
  <c r="S517" i="2" s="1"/>
  <c r="R962" i="2"/>
  <c r="AE81" i="2"/>
  <c r="AB241" i="2"/>
  <c r="AC240" i="2"/>
  <c r="AE240" i="2"/>
  <c r="AG81" i="2"/>
  <c r="S353" i="2"/>
  <c r="S84" i="2"/>
  <c r="S85" i="2" s="1"/>
  <c r="S87" i="2" s="1"/>
  <c r="T423" i="2"/>
  <c r="R373" i="2"/>
  <c r="AF81" i="2"/>
  <c r="T896" i="2"/>
  <c r="T897" i="2" s="1"/>
  <c r="T899" i="2" s="1"/>
  <c r="T779" i="2"/>
  <c r="AF232" i="2"/>
  <c r="AF236" i="2" s="1"/>
  <c r="R144" i="2"/>
  <c r="Z81" i="2"/>
  <c r="Y893" i="2"/>
  <c r="AM479" i="2" l="1" a="1"/>
  <c r="AM479" i="2" s="1"/>
  <c r="AN479" i="2" s="1"/>
  <c r="U864" i="2"/>
  <c r="T784" i="2"/>
  <c r="T794" i="2" s="1"/>
  <c r="T813" i="2" s="1"/>
  <c r="T863" i="2"/>
  <c r="AG234" i="2"/>
  <c r="U652" i="2"/>
  <c r="AG233" i="2"/>
  <c r="T698" i="2"/>
  <c r="AH81" i="2"/>
  <c r="AH893" i="2"/>
  <c r="T118" i="2"/>
  <c r="S722" i="2"/>
  <c r="T717" i="2"/>
  <c r="T901" i="2"/>
  <c r="S89" i="2"/>
  <c r="AC81" i="2"/>
  <c r="AC893" i="2"/>
  <c r="AG235" i="2"/>
  <c r="S954" i="2"/>
  <c r="AA893" i="2"/>
  <c r="T581" i="2"/>
  <c r="S643" i="2"/>
  <c r="S422" i="2"/>
  <c r="S424" i="2" s="1"/>
  <c r="S439" i="2" s="1"/>
  <c r="AB893" i="2"/>
  <c r="T993" i="2"/>
  <c r="S998" i="2"/>
  <c r="S183" i="2"/>
  <c r="R188" i="2"/>
  <c r="R379" i="2"/>
  <c r="V903" i="2"/>
  <c r="T975" i="2"/>
  <c r="AD81" i="2"/>
  <c r="AD893" i="2"/>
  <c r="S125" i="2"/>
  <c r="S659" i="2"/>
  <c r="S664" i="2" s="1"/>
  <c r="S673" i="2" s="1"/>
  <c r="U403" i="2"/>
  <c r="U928" i="2"/>
  <c r="R548" i="2"/>
  <c r="U376" i="2"/>
  <c r="V627" i="2"/>
  <c r="Q152" i="2"/>
  <c r="V351" i="2"/>
  <c r="S649" i="2"/>
  <c r="S655" i="2" s="1"/>
  <c r="U514" i="2"/>
  <c r="T521" i="2"/>
  <c r="T526" i="2" s="1"/>
  <c r="T535" i="2" s="1"/>
  <c r="S503" i="2"/>
  <c r="T383" i="2"/>
  <c r="T388" i="2" s="1"/>
  <c r="T397" i="2" s="1"/>
  <c r="Y81" i="2"/>
  <c r="AF240" i="2"/>
  <c r="AD240" i="2"/>
  <c r="S925" i="2"/>
  <c r="S931" i="2" s="1"/>
  <c r="AG232" i="2"/>
  <c r="AC241" i="2"/>
  <c r="S164" i="2"/>
  <c r="S166" i="2" s="1"/>
  <c r="S181" i="2" s="1"/>
  <c r="R365" i="2"/>
  <c r="T905" i="2"/>
  <c r="R115" i="2"/>
  <c r="R121" i="2" s="1"/>
  <c r="S367" i="2"/>
  <c r="AG236" i="2" l="1"/>
  <c r="T588" i="2"/>
  <c r="T699" i="2"/>
  <c r="U579" i="2"/>
  <c r="T584" i="2"/>
  <c r="AB81" i="2"/>
  <c r="T824" i="2"/>
  <c r="T823" i="2"/>
  <c r="V489" i="2"/>
  <c r="S130" i="2"/>
  <c r="S139" i="2" s="1"/>
  <c r="R370" i="2"/>
  <c r="R380" i="2" s="1"/>
  <c r="R399" i="2" s="1"/>
  <c r="R449" i="2"/>
  <c r="T974" i="2"/>
  <c r="T976" i="2" s="1"/>
  <c r="T991" i="2" s="1"/>
  <c r="AH233" i="2"/>
  <c r="AM233" i="2" s="1" a="1"/>
  <c r="AM233" i="2" s="1"/>
  <c r="AN233" i="2" s="1"/>
  <c r="S450" i="2"/>
  <c r="S443" i="2"/>
  <c r="S95" i="2"/>
  <c r="AM893" i="2" a="1"/>
  <c r="AM893" i="2" s="1"/>
  <c r="AN893" i="2" s="1"/>
  <c r="S185" i="2"/>
  <c r="AH235" i="2"/>
  <c r="AM235" i="2" s="1" a="1"/>
  <c r="AM235" i="2" s="1"/>
  <c r="AN235" i="2" s="1"/>
  <c r="AH234" i="2"/>
  <c r="AM234" i="2" s="1" a="1"/>
  <c r="AM234" i="2" s="1"/>
  <c r="AN234" i="2" s="1"/>
  <c r="AA81" i="2"/>
  <c r="AM81" i="2" s="1" a="1"/>
  <c r="AM81" i="2" s="1"/>
  <c r="AN81" i="2" s="1"/>
  <c r="S508" i="2"/>
  <c r="S518" i="2" s="1"/>
  <c r="S537" i="2" s="1"/>
  <c r="S587" i="2"/>
  <c r="T505" i="2"/>
  <c r="V93" i="2"/>
  <c r="U816" i="2"/>
  <c r="U820" i="2" s="1"/>
  <c r="T700" i="2"/>
  <c r="T715" i="2" s="1"/>
  <c r="U620" i="2"/>
  <c r="U621" i="2" s="1"/>
  <c r="U623" i="2" s="1"/>
  <c r="S641" i="2"/>
  <c r="U482" i="2"/>
  <c r="U483" i="2" s="1"/>
  <c r="U485" i="2" s="1"/>
  <c r="U423" i="2"/>
  <c r="V928" i="2"/>
  <c r="T935" i="2"/>
  <c r="T940" i="2" s="1"/>
  <c r="T949" i="2" s="1"/>
  <c r="W903" i="2"/>
  <c r="U787" i="2"/>
  <c r="U793" i="2" s="1"/>
  <c r="S192" i="2"/>
  <c r="AG240" i="2"/>
  <c r="AD241" i="2"/>
  <c r="S917" i="2"/>
  <c r="S402" i="2"/>
  <c r="S406" i="2" s="1"/>
  <c r="T342" i="2"/>
  <c r="T343" i="2" s="1"/>
  <c r="T345" i="2" s="1"/>
  <c r="AH232" i="2"/>
  <c r="V767" i="2"/>
  <c r="R107" i="2"/>
  <c r="S109" i="2" l="1"/>
  <c r="T165" i="2"/>
  <c r="R112" i="2"/>
  <c r="R122" i="2" s="1"/>
  <c r="R141" i="2" s="1"/>
  <c r="R191" i="2"/>
  <c r="T678" i="2"/>
  <c r="T1002" i="2"/>
  <c r="T995" i="2"/>
  <c r="S922" i="2"/>
  <c r="S932" i="2" s="1"/>
  <c r="S951" i="2" s="1"/>
  <c r="S1001" i="2"/>
  <c r="T347" i="2"/>
  <c r="T540" i="2"/>
  <c r="S646" i="2"/>
  <c r="S656" i="2" s="1"/>
  <c r="S675" i="2" s="1"/>
  <c r="S725" i="2"/>
  <c r="T919" i="2"/>
  <c r="U487" i="2"/>
  <c r="U561" i="2"/>
  <c r="S446" i="2"/>
  <c r="T441" i="2"/>
  <c r="R410" i="2"/>
  <c r="R409" i="2"/>
  <c r="AH236" i="2"/>
  <c r="AM232" i="2" a="1"/>
  <c r="AM232" i="2" s="1"/>
  <c r="AN232" i="2" s="1"/>
  <c r="U625" i="2"/>
  <c r="T719" i="2"/>
  <c r="T726" i="2"/>
  <c r="T183" i="2"/>
  <c r="S188" i="2"/>
  <c r="U975" i="2"/>
  <c r="W627" i="2"/>
  <c r="S548" i="2"/>
  <c r="V652" i="2"/>
  <c r="U118" i="2"/>
  <c r="U629" i="2"/>
  <c r="T659" i="2"/>
  <c r="T664" i="2" s="1"/>
  <c r="T673" i="2" s="1"/>
  <c r="U491" i="2"/>
  <c r="T511" i="2"/>
  <c r="T517" i="2" s="1"/>
  <c r="U383" i="2"/>
  <c r="U388" i="2" s="1"/>
  <c r="U397" i="2" s="1"/>
  <c r="U896" i="2"/>
  <c r="U897" i="2" s="1"/>
  <c r="U899" i="2" s="1"/>
  <c r="T84" i="2"/>
  <c r="T85" i="2" s="1"/>
  <c r="T87" i="2" s="1"/>
  <c r="T353" i="2"/>
  <c r="S373" i="2"/>
  <c r="S379" i="2" s="1"/>
  <c r="T422" i="2"/>
  <c r="T424" i="2" s="1"/>
  <c r="T439" i="2" s="1"/>
  <c r="AH240" i="2"/>
  <c r="AM240" i="2" s="1" a="1"/>
  <c r="AM240" i="2" s="1"/>
  <c r="AN240" i="2" s="1"/>
  <c r="S144" i="2"/>
  <c r="AE241" i="2"/>
  <c r="U779" i="2"/>
  <c r="W489" i="2" l="1"/>
  <c r="V403" i="2"/>
  <c r="T89" i="2"/>
  <c r="X627" i="2"/>
  <c r="T722" i="2"/>
  <c r="U717" i="2"/>
  <c r="R152" i="2"/>
  <c r="U901" i="2"/>
  <c r="S962" i="2"/>
  <c r="U698" i="2"/>
  <c r="V376" i="2"/>
  <c r="U993" i="2"/>
  <c r="T998" i="2"/>
  <c r="U784" i="2"/>
  <c r="U794" i="2" s="1"/>
  <c r="U813" i="2" s="1"/>
  <c r="U863" i="2"/>
  <c r="V864" i="2"/>
  <c r="S686" i="2"/>
  <c r="T443" i="2"/>
  <c r="T643" i="2"/>
  <c r="W93" i="2"/>
  <c r="T954" i="2"/>
  <c r="U560" i="2"/>
  <c r="U562" i="2" s="1"/>
  <c r="U577" i="2" s="1"/>
  <c r="V514" i="2"/>
  <c r="W351" i="2"/>
  <c r="T649" i="2"/>
  <c r="T655" i="2" s="1"/>
  <c r="T125" i="2"/>
  <c r="T130" i="2" s="1"/>
  <c r="T139" i="2" s="1"/>
  <c r="V118" i="2"/>
  <c r="T503" i="2"/>
  <c r="U521" i="2"/>
  <c r="U526" i="2" s="1"/>
  <c r="U535" i="2" s="1"/>
  <c r="V423" i="2"/>
  <c r="U905" i="2"/>
  <c r="T925" i="2"/>
  <c r="T931" i="2" s="1"/>
  <c r="AF241" i="2"/>
  <c r="T367" i="2"/>
  <c r="T164" i="2"/>
  <c r="T166" i="2" s="1"/>
  <c r="T181" i="2" s="1"/>
  <c r="W928" i="2"/>
  <c r="S115" i="2"/>
  <c r="S121" i="2" s="1"/>
  <c r="U935" i="2"/>
  <c r="U940" i="2" s="1"/>
  <c r="U949" i="2" s="1"/>
  <c r="X903" i="2"/>
  <c r="S365" i="2"/>
  <c r="U974" i="2"/>
  <c r="U976" i="2" s="1"/>
  <c r="U991" i="2" s="1"/>
  <c r="S370" i="2" l="1"/>
  <c r="S380" i="2" s="1"/>
  <c r="S399" i="2" s="1"/>
  <c r="S449" i="2"/>
  <c r="T185" i="2"/>
  <c r="U699" i="2"/>
  <c r="U700" i="2" s="1"/>
  <c r="U715" i="2" s="1"/>
  <c r="X351" i="2"/>
  <c r="T95" i="2"/>
  <c r="U995" i="2"/>
  <c r="W403" i="2"/>
  <c r="U588" i="2"/>
  <c r="U581" i="2"/>
  <c r="U441" i="2"/>
  <c r="T446" i="2"/>
  <c r="V816" i="2"/>
  <c r="V820" i="2" s="1"/>
  <c r="U505" i="2"/>
  <c r="T508" i="2"/>
  <c r="T518" i="2" s="1"/>
  <c r="T537" i="2" s="1"/>
  <c r="T587" i="2"/>
  <c r="W652" i="2"/>
  <c r="T450" i="2"/>
  <c r="U824" i="2"/>
  <c r="U823" i="2"/>
  <c r="V620" i="2"/>
  <c r="V621" i="2" s="1"/>
  <c r="V623" i="2" s="1"/>
  <c r="T641" i="2"/>
  <c r="W514" i="2"/>
  <c r="V482" i="2"/>
  <c r="V483" i="2" s="1"/>
  <c r="V485" i="2" s="1"/>
  <c r="V787" i="2"/>
  <c r="V793" i="2" s="1"/>
  <c r="T192" i="2"/>
  <c r="AG241" i="2"/>
  <c r="W767" i="2"/>
  <c r="T402" i="2"/>
  <c r="T406" i="2" s="1"/>
  <c r="U342" i="2"/>
  <c r="U343" i="2" s="1"/>
  <c r="U345" i="2" s="1"/>
  <c r="T917" i="2"/>
  <c r="S107" i="2"/>
  <c r="U719" i="2" l="1"/>
  <c r="U726" i="2"/>
  <c r="S112" i="2"/>
  <c r="S122" i="2" s="1"/>
  <c r="S141" i="2" s="1"/>
  <c r="S191" i="2"/>
  <c r="X489" i="2"/>
  <c r="U165" i="2"/>
  <c r="X93" i="2"/>
  <c r="V487" i="2"/>
  <c r="Y627" i="2"/>
  <c r="T646" i="2"/>
  <c r="T656" i="2" s="1"/>
  <c r="T675" i="2" s="1"/>
  <c r="T725" i="2"/>
  <c r="W376" i="2"/>
  <c r="V975" i="2"/>
  <c r="X652" i="2"/>
  <c r="U998" i="2"/>
  <c r="V993" i="2"/>
  <c r="T109" i="2"/>
  <c r="V625" i="2"/>
  <c r="U1002" i="2"/>
  <c r="U919" i="2"/>
  <c r="T922" i="2"/>
  <c r="T932" i="2" s="1"/>
  <c r="T951" i="2" s="1"/>
  <c r="T1001" i="2"/>
  <c r="U183" i="2"/>
  <c r="T188" i="2"/>
  <c r="U347" i="2"/>
  <c r="U540" i="2"/>
  <c r="U678" i="2"/>
  <c r="V579" i="2"/>
  <c r="U584" i="2"/>
  <c r="V561" i="2"/>
  <c r="U125" i="2"/>
  <c r="U130" i="2" s="1"/>
  <c r="U139" i="2" s="1"/>
  <c r="U659" i="2"/>
  <c r="U664" i="2" s="1"/>
  <c r="U673" i="2" s="1"/>
  <c r="T548" i="2"/>
  <c r="S409" i="2"/>
  <c r="S410" i="2"/>
  <c r="U643" i="2"/>
  <c r="U649" i="2"/>
  <c r="U655" i="2" s="1"/>
  <c r="V629" i="2"/>
  <c r="U511" i="2"/>
  <c r="U517" i="2" s="1"/>
  <c r="V491" i="2"/>
  <c r="T373" i="2"/>
  <c r="T379" i="2" s="1"/>
  <c r="U84" i="2"/>
  <c r="U85" i="2" s="1"/>
  <c r="U87" i="2" s="1"/>
  <c r="U353" i="2"/>
  <c r="V779" i="2"/>
  <c r="W423" i="2"/>
  <c r="AH241" i="2"/>
  <c r="AM241" i="2" s="1" a="1"/>
  <c r="AM241" i="2" s="1"/>
  <c r="AN241" i="2" s="1"/>
  <c r="V896" i="2"/>
  <c r="V897" i="2" s="1"/>
  <c r="V899" i="2" s="1"/>
  <c r="T144" i="2"/>
  <c r="U422" i="2" l="1"/>
  <c r="U424" i="2" s="1"/>
  <c r="U439" i="2" s="1"/>
  <c r="U443" i="2" s="1"/>
  <c r="V901" i="2"/>
  <c r="Y903" i="2"/>
  <c r="X403" i="2"/>
  <c r="V698" i="2"/>
  <c r="T686" i="2"/>
  <c r="W864" i="2"/>
  <c r="V784" i="2"/>
  <c r="V794" i="2" s="1"/>
  <c r="V813" i="2" s="1"/>
  <c r="V863" i="2"/>
  <c r="U89" i="2"/>
  <c r="V560" i="2"/>
  <c r="V562" i="2" s="1"/>
  <c r="V577" i="2" s="1"/>
  <c r="X376" i="2"/>
  <c r="T962" i="2"/>
  <c r="S152" i="2"/>
  <c r="U954" i="2"/>
  <c r="V383" i="2"/>
  <c r="V388" i="2" s="1"/>
  <c r="V397" i="2" s="1"/>
  <c r="V699" i="2"/>
  <c r="X928" i="2"/>
  <c r="W118" i="2"/>
  <c r="U722" i="2"/>
  <c r="V717" i="2"/>
  <c r="U641" i="2"/>
  <c r="U646" i="2" s="1"/>
  <c r="U656" i="2" s="1"/>
  <c r="U675" i="2" s="1"/>
  <c r="X514" i="2"/>
  <c r="U503" i="2"/>
  <c r="U164" i="2"/>
  <c r="U166" i="2" s="1"/>
  <c r="U181" i="2" s="1"/>
  <c r="U367" i="2"/>
  <c r="T365" i="2"/>
  <c r="U925" i="2"/>
  <c r="U931" i="2" s="1"/>
  <c r="V905" i="2"/>
  <c r="T115" i="2"/>
  <c r="T121" i="2" s="1"/>
  <c r="V935" i="2"/>
  <c r="V940" i="2" s="1"/>
  <c r="V949" i="2" s="1"/>
  <c r="Y928" i="2" l="1"/>
  <c r="Z627" i="2"/>
  <c r="V823" i="2"/>
  <c r="V824" i="2"/>
  <c r="V441" i="2"/>
  <c r="U446" i="2"/>
  <c r="W816" i="2"/>
  <c r="W820" i="2" s="1"/>
  <c r="U185" i="2"/>
  <c r="Z903" i="2"/>
  <c r="V505" i="2"/>
  <c r="Y652" i="2"/>
  <c r="W561" i="2"/>
  <c r="V974" i="2"/>
  <c r="V976" i="2" s="1"/>
  <c r="V991" i="2" s="1"/>
  <c r="V521" i="2"/>
  <c r="V526" i="2" s="1"/>
  <c r="V535" i="2" s="1"/>
  <c r="Y489" i="2"/>
  <c r="U725" i="2"/>
  <c r="T370" i="2"/>
  <c r="T380" i="2" s="1"/>
  <c r="T399" i="2" s="1"/>
  <c r="T449" i="2"/>
  <c r="V643" i="2"/>
  <c r="V165" i="2"/>
  <c r="V588" i="2"/>
  <c r="V581" i="2"/>
  <c r="U508" i="2"/>
  <c r="U518" i="2" s="1"/>
  <c r="U537" i="2" s="1"/>
  <c r="U587" i="2"/>
  <c r="Y351" i="2"/>
  <c r="Y93" i="2"/>
  <c r="U95" i="2"/>
  <c r="V700" i="2"/>
  <c r="V715" i="2" s="1"/>
  <c r="U450" i="2"/>
  <c r="U686" i="2"/>
  <c r="W620" i="2"/>
  <c r="W621" i="2" s="1"/>
  <c r="W623" i="2" s="1"/>
  <c r="X118" i="2"/>
  <c r="W482" i="2"/>
  <c r="W483" i="2" s="1"/>
  <c r="W485" i="2" s="1"/>
  <c r="U192" i="2"/>
  <c r="T107" i="2"/>
  <c r="V342" i="2"/>
  <c r="V343" i="2" s="1"/>
  <c r="V345" i="2" s="1"/>
  <c r="X767" i="2"/>
  <c r="W383" i="2"/>
  <c r="W388" i="2" s="1"/>
  <c r="W397" i="2" s="1"/>
  <c r="W975" i="2"/>
  <c r="U917" i="2"/>
  <c r="W787" i="2"/>
  <c r="W793" i="2" s="1"/>
  <c r="U402" i="2"/>
  <c r="U406" i="2" s="1"/>
  <c r="V540" i="2" l="1"/>
  <c r="V678" i="2"/>
  <c r="Z351" i="2"/>
  <c r="T112" i="2"/>
  <c r="T122" i="2" s="1"/>
  <c r="T141" i="2" s="1"/>
  <c r="T191" i="2"/>
  <c r="Y376" i="2"/>
  <c r="W625" i="2"/>
  <c r="W699" i="2"/>
  <c r="U548" i="2"/>
  <c r="U922" i="2"/>
  <c r="U932" i="2" s="1"/>
  <c r="U951" i="2" s="1"/>
  <c r="U1001" i="2"/>
  <c r="W487" i="2"/>
  <c r="V659" i="2"/>
  <c r="V664" i="2" s="1"/>
  <c r="V673" i="2" s="1"/>
  <c r="V719" i="2"/>
  <c r="V726" i="2"/>
  <c r="W579" i="2"/>
  <c r="V584" i="2"/>
  <c r="T409" i="2"/>
  <c r="T410" i="2"/>
  <c r="U109" i="2"/>
  <c r="V1002" i="2"/>
  <c r="V995" i="2"/>
  <c r="U188" i="2"/>
  <c r="V183" i="2"/>
  <c r="V347" i="2"/>
  <c r="V919" i="2"/>
  <c r="Z376" i="2"/>
  <c r="W629" i="2"/>
  <c r="V649" i="2"/>
  <c r="V655" i="2" s="1"/>
  <c r="Z489" i="2"/>
  <c r="Y514" i="2"/>
  <c r="V511" i="2"/>
  <c r="V517" i="2" s="1"/>
  <c r="W491" i="2"/>
  <c r="W779" i="2"/>
  <c r="W896" i="2"/>
  <c r="W897" i="2" s="1"/>
  <c r="W899" i="2" s="1"/>
  <c r="U144" i="2"/>
  <c r="Z928" i="2"/>
  <c r="X423" i="2"/>
  <c r="V353" i="2"/>
  <c r="V84" i="2"/>
  <c r="V85" i="2" s="1"/>
  <c r="V87" i="2" s="1"/>
  <c r="U373" i="2"/>
  <c r="U379" i="2" s="1"/>
  <c r="V422" i="2" l="1"/>
  <c r="V424" i="2" s="1"/>
  <c r="V439" i="2" s="1"/>
  <c r="V443" i="2" s="1"/>
  <c r="AA903" i="2"/>
  <c r="AA627" i="2"/>
  <c r="T152" i="2"/>
  <c r="W901" i="2"/>
  <c r="V954" i="2"/>
  <c r="Z652" i="2"/>
  <c r="W717" i="2"/>
  <c r="V722" i="2"/>
  <c r="W698" i="2"/>
  <c r="W700" i="2" s="1"/>
  <c r="W715" i="2" s="1"/>
  <c r="X864" i="2"/>
  <c r="W521" i="2"/>
  <c r="W526" i="2" s="1"/>
  <c r="W535" i="2" s="1"/>
  <c r="X561" i="2"/>
  <c r="V89" i="2"/>
  <c r="W165" i="2"/>
  <c r="W784" i="2"/>
  <c r="W794" i="2" s="1"/>
  <c r="W813" i="2" s="1"/>
  <c r="W863" i="2"/>
  <c r="W560" i="2"/>
  <c r="W562" i="2" s="1"/>
  <c r="W577" i="2" s="1"/>
  <c r="V125" i="2"/>
  <c r="V130" i="2" s="1"/>
  <c r="V139" i="2" s="1"/>
  <c r="Y403" i="2"/>
  <c r="V998" i="2"/>
  <c r="W993" i="2"/>
  <c r="U962" i="2"/>
  <c r="Z93" i="2"/>
  <c r="V641" i="2"/>
  <c r="V646" i="2" s="1"/>
  <c r="V656" i="2" s="1"/>
  <c r="V675" i="2" s="1"/>
  <c r="W659" i="2"/>
  <c r="W664" i="2" s="1"/>
  <c r="W673" i="2" s="1"/>
  <c r="Y118" i="2"/>
  <c r="V503" i="2"/>
  <c r="W935" i="2"/>
  <c r="W940" i="2" s="1"/>
  <c r="W949" i="2" s="1"/>
  <c r="X383" i="2"/>
  <c r="X388" i="2" s="1"/>
  <c r="X397" i="2" s="1"/>
  <c r="W905" i="2"/>
  <c r="U115" i="2"/>
  <c r="U121" i="2" s="1"/>
  <c r="V164" i="2"/>
  <c r="V166" i="2" s="1"/>
  <c r="V181" i="2" s="1"/>
  <c r="U365" i="2"/>
  <c r="V367" i="2"/>
  <c r="V925" i="2"/>
  <c r="V931" i="2" s="1"/>
  <c r="W643" i="2" l="1"/>
  <c r="Z403" i="2"/>
  <c r="W823" i="2"/>
  <c r="W824" i="2"/>
  <c r="W726" i="2"/>
  <c r="W719" i="2"/>
  <c r="V185" i="2"/>
  <c r="V725" i="2"/>
  <c r="U370" i="2"/>
  <c r="U380" i="2" s="1"/>
  <c r="U399" i="2" s="1"/>
  <c r="U449" i="2"/>
  <c r="X975" i="2"/>
  <c r="W505" i="2"/>
  <c r="X816" i="2"/>
  <c r="X820" i="2" s="1"/>
  <c r="V508" i="2"/>
  <c r="V518" i="2" s="1"/>
  <c r="V537" i="2" s="1"/>
  <c r="V587" i="2"/>
  <c r="V450" i="2"/>
  <c r="V446" i="2"/>
  <c r="W441" i="2"/>
  <c r="AA652" i="2"/>
  <c r="W581" i="2"/>
  <c r="W588" i="2"/>
  <c r="W974" i="2"/>
  <c r="W976" i="2" s="1"/>
  <c r="W991" i="2" s="1"/>
  <c r="V95" i="2"/>
  <c r="AA351" i="2"/>
  <c r="X620" i="2"/>
  <c r="X621" i="2" s="1"/>
  <c r="X623" i="2" s="1"/>
  <c r="V686" i="2"/>
  <c r="AA489" i="2"/>
  <c r="Z514" i="2"/>
  <c r="X521" i="2"/>
  <c r="X526" i="2" s="1"/>
  <c r="X535" i="2" s="1"/>
  <c r="X482" i="2"/>
  <c r="X483" i="2" s="1"/>
  <c r="X485" i="2" s="1"/>
  <c r="Y423" i="2"/>
  <c r="X787" i="2"/>
  <c r="X793" i="2" s="1"/>
  <c r="V192" i="2"/>
  <c r="V402" i="2"/>
  <c r="V406" i="2" s="1"/>
  <c r="W342" i="2"/>
  <c r="W343" i="2" s="1"/>
  <c r="W345" i="2" s="1"/>
  <c r="Y767" i="2"/>
  <c r="U107" i="2"/>
  <c r="V917" i="2"/>
  <c r="V109" i="2" l="1"/>
  <c r="AA928" i="2"/>
  <c r="AB903" i="2"/>
  <c r="X625" i="2"/>
  <c r="W722" i="2"/>
  <c r="X717" i="2"/>
  <c r="X579" i="2"/>
  <c r="W584" i="2"/>
  <c r="X487" i="2"/>
  <c r="W678" i="2"/>
  <c r="W125" i="2"/>
  <c r="W130" i="2" s="1"/>
  <c r="W139" i="2" s="1"/>
  <c r="V548" i="2"/>
  <c r="W347" i="2"/>
  <c r="W540" i="2"/>
  <c r="U409" i="2"/>
  <c r="U410" i="2"/>
  <c r="AB627" i="2"/>
  <c r="W1002" i="2"/>
  <c r="W995" i="2"/>
  <c r="W919" i="2"/>
  <c r="V922" i="2"/>
  <c r="V932" i="2" s="1"/>
  <c r="V951" i="2" s="1"/>
  <c r="V1001" i="2"/>
  <c r="AA93" i="2"/>
  <c r="W183" i="2"/>
  <c r="V188" i="2"/>
  <c r="U112" i="2"/>
  <c r="U122" i="2" s="1"/>
  <c r="U141" i="2" s="1"/>
  <c r="U191" i="2"/>
  <c r="X699" i="2"/>
  <c r="X629" i="2"/>
  <c r="W649" i="2"/>
  <c r="W655" i="2" s="1"/>
  <c r="Z118" i="2"/>
  <c r="W511" i="2"/>
  <c r="W517" i="2" s="1"/>
  <c r="X491" i="2"/>
  <c r="W84" i="2"/>
  <c r="W85" i="2" s="1"/>
  <c r="W87" i="2" s="1"/>
  <c r="W353" i="2"/>
  <c r="V144" i="2"/>
  <c r="X896" i="2"/>
  <c r="X897" i="2" s="1"/>
  <c r="X899" i="2" s="1"/>
  <c r="V373" i="2"/>
  <c r="V379" i="2" s="1"/>
  <c r="X779" i="2"/>
  <c r="X935" i="2"/>
  <c r="X940" i="2" s="1"/>
  <c r="X949" i="2" s="1"/>
  <c r="X698" i="2" l="1"/>
  <c r="X700" i="2" s="1"/>
  <c r="X715" i="2" s="1"/>
  <c r="X901" i="2"/>
  <c r="X165" i="2"/>
  <c r="W422" i="2"/>
  <c r="W424" i="2" s="1"/>
  <c r="W439" i="2" s="1"/>
  <c r="W89" i="2"/>
  <c r="X560" i="2"/>
  <c r="X562" i="2" s="1"/>
  <c r="X577" i="2" s="1"/>
  <c r="Y864" i="2"/>
  <c r="W954" i="2"/>
  <c r="AA403" i="2"/>
  <c r="V962" i="2"/>
  <c r="X784" i="2"/>
  <c r="X794" i="2" s="1"/>
  <c r="X813" i="2" s="1"/>
  <c r="X863" i="2"/>
  <c r="X719" i="2"/>
  <c r="AC627" i="2"/>
  <c r="AA376" i="2"/>
  <c r="U152" i="2"/>
  <c r="Y561" i="2"/>
  <c r="AB351" i="2"/>
  <c r="W998" i="2"/>
  <c r="X993" i="2"/>
  <c r="AD627" i="2"/>
  <c r="W641" i="2"/>
  <c r="AA514" i="2"/>
  <c r="W503" i="2"/>
  <c r="AC903" i="2"/>
  <c r="V115" i="2"/>
  <c r="V121" i="2" s="1"/>
  <c r="W164" i="2"/>
  <c r="W166" i="2" s="1"/>
  <c r="W181" i="2" s="1"/>
  <c r="X905" i="2"/>
  <c r="Y975" i="2"/>
  <c r="W367" i="2"/>
  <c r="V365" i="2"/>
  <c r="Y383" i="2"/>
  <c r="Y388" i="2" s="1"/>
  <c r="Y397" i="2" s="1"/>
  <c r="W925" i="2"/>
  <c r="W931" i="2" s="1"/>
  <c r="X726" i="2" l="1"/>
  <c r="X722" i="2"/>
  <c r="Y717" i="2"/>
  <c r="AB928" i="2"/>
  <c r="AB489" i="2"/>
  <c r="W95" i="2"/>
  <c r="X974" i="2"/>
  <c r="X976" i="2" s="1"/>
  <c r="X991" i="2" s="1"/>
  <c r="W508" i="2"/>
  <c r="W518" i="2" s="1"/>
  <c r="W537" i="2" s="1"/>
  <c r="W587" i="2"/>
  <c r="W450" i="2"/>
  <c r="W443" i="2"/>
  <c r="Y816" i="2"/>
  <c r="Y820" i="2" s="1"/>
  <c r="W185" i="2"/>
  <c r="W646" i="2"/>
  <c r="W656" i="2" s="1"/>
  <c r="W675" i="2" s="1"/>
  <c r="W725" i="2"/>
  <c r="X824" i="2"/>
  <c r="X823" i="2"/>
  <c r="X505" i="2"/>
  <c r="AB93" i="2"/>
  <c r="X125" i="2"/>
  <c r="X130" i="2" s="1"/>
  <c r="X139" i="2" s="1"/>
  <c r="X659" i="2"/>
  <c r="X664" i="2" s="1"/>
  <c r="X673" i="2" s="1"/>
  <c r="AB652" i="2"/>
  <c r="V370" i="2"/>
  <c r="V380" i="2" s="1"/>
  <c r="V399" i="2" s="1"/>
  <c r="V449" i="2"/>
  <c r="X643" i="2"/>
  <c r="X581" i="2"/>
  <c r="X588" i="2"/>
  <c r="AB376" i="2"/>
  <c r="AE627" i="2"/>
  <c r="Y620" i="2"/>
  <c r="Y621" i="2" s="1"/>
  <c r="Y623" i="2" s="1"/>
  <c r="AC489" i="2"/>
  <c r="AA118" i="2"/>
  <c r="Y482" i="2"/>
  <c r="Y483" i="2" s="1"/>
  <c r="Y485" i="2" s="1"/>
  <c r="Y521" i="2"/>
  <c r="Y526" i="2" s="1"/>
  <c r="Y535" i="2" s="1"/>
  <c r="Z423" i="2"/>
  <c r="W402" i="2"/>
  <c r="W406" i="2" s="1"/>
  <c r="W192" i="2"/>
  <c r="Y787" i="2"/>
  <c r="Y793" i="2" s="1"/>
  <c r="Z767" i="2"/>
  <c r="W917" i="2"/>
  <c r="V107" i="2"/>
  <c r="X342" i="2"/>
  <c r="X343" i="2" s="1"/>
  <c r="X345" i="2" s="1"/>
  <c r="X919" i="2" l="1"/>
  <c r="X678" i="2"/>
  <c r="AB403" i="2"/>
  <c r="V410" i="2"/>
  <c r="V409" i="2"/>
  <c r="W109" i="2"/>
  <c r="AD903" i="2"/>
  <c r="Y699" i="2"/>
  <c r="AC351" i="2"/>
  <c r="AC93" i="2"/>
  <c r="V112" i="2"/>
  <c r="V122" i="2" s="1"/>
  <c r="V141" i="2" s="1"/>
  <c r="V191" i="2"/>
  <c r="AC928" i="2"/>
  <c r="W446" i="2"/>
  <c r="X441" i="2"/>
  <c r="Y625" i="2"/>
  <c r="Y579" i="2"/>
  <c r="X584" i="2"/>
  <c r="AC652" i="2"/>
  <c r="W686" i="2"/>
  <c r="W548" i="2"/>
  <c r="X347" i="2"/>
  <c r="W922" i="2"/>
  <c r="W932" i="2" s="1"/>
  <c r="W951" i="2" s="1"/>
  <c r="W1001" i="2"/>
  <c r="X540" i="2"/>
  <c r="Y487" i="2"/>
  <c r="W188" i="2"/>
  <c r="X183" i="2"/>
  <c r="X995" i="2"/>
  <c r="X1002" i="2"/>
  <c r="Y659" i="2"/>
  <c r="Y664" i="2" s="1"/>
  <c r="Y673" i="2" s="1"/>
  <c r="X649" i="2"/>
  <c r="X655" i="2" s="1"/>
  <c r="Y629" i="2"/>
  <c r="X511" i="2"/>
  <c r="X517" i="2" s="1"/>
  <c r="Y491" i="2"/>
  <c r="Y779" i="2"/>
  <c r="Y935" i="2"/>
  <c r="Y940" i="2" s="1"/>
  <c r="Y949" i="2" s="1"/>
  <c r="X353" i="2"/>
  <c r="X84" i="2"/>
  <c r="X85" i="2" s="1"/>
  <c r="X87" i="2" s="1"/>
  <c r="Y896" i="2"/>
  <c r="Y897" i="2" s="1"/>
  <c r="Y899" i="2" s="1"/>
  <c r="W144" i="2"/>
  <c r="W373" i="2"/>
  <c r="W379" i="2" s="1"/>
  <c r="AD928" i="2"/>
  <c r="Y560" i="2" l="1"/>
  <c r="Y562" i="2" s="1"/>
  <c r="Y577" i="2" s="1"/>
  <c r="Z561" i="2"/>
  <c r="AB514" i="2"/>
  <c r="X954" i="2"/>
  <c r="Y901" i="2"/>
  <c r="Y784" i="2"/>
  <c r="Y794" i="2" s="1"/>
  <c r="Y813" i="2" s="1"/>
  <c r="Y863" i="2"/>
  <c r="X89" i="2"/>
  <c r="Y165" i="2"/>
  <c r="X422" i="2"/>
  <c r="X424" i="2" s="1"/>
  <c r="X439" i="2" s="1"/>
  <c r="AD652" i="2"/>
  <c r="V152" i="2"/>
  <c r="AD351" i="2"/>
  <c r="Y698" i="2"/>
  <c r="Y700" i="2" s="1"/>
  <c r="Y715" i="2" s="1"/>
  <c r="X998" i="2"/>
  <c r="Y993" i="2"/>
  <c r="AE903" i="2"/>
  <c r="Z864" i="2"/>
  <c r="W962" i="2"/>
  <c r="AF627" i="2"/>
  <c r="X641" i="2"/>
  <c r="Y643" i="2"/>
  <c r="AD489" i="2"/>
  <c r="X503" i="2"/>
  <c r="Y125" i="2"/>
  <c r="Y130" i="2" s="1"/>
  <c r="Y139" i="2" s="1"/>
  <c r="X164" i="2"/>
  <c r="X166" i="2" s="1"/>
  <c r="X181" i="2" s="1"/>
  <c r="W365" i="2"/>
  <c r="X925" i="2"/>
  <c r="X931" i="2" s="1"/>
  <c r="Z383" i="2"/>
  <c r="Z388" i="2" s="1"/>
  <c r="Z397" i="2" s="1"/>
  <c r="W115" i="2"/>
  <c r="W121" i="2" s="1"/>
  <c r="Y974" i="2"/>
  <c r="Y976" i="2" s="1"/>
  <c r="Y991" i="2" s="1"/>
  <c r="Y905" i="2"/>
  <c r="X367" i="2"/>
  <c r="Z975" i="2"/>
  <c r="Y995" i="2" l="1"/>
  <c r="X646" i="2"/>
  <c r="X656" i="2" s="1"/>
  <c r="X675" i="2" s="1"/>
  <c r="X725" i="2"/>
  <c r="AE652" i="2"/>
  <c r="X185" i="2"/>
  <c r="X508" i="2"/>
  <c r="X518" i="2" s="1"/>
  <c r="X537" i="2" s="1"/>
  <c r="X587" i="2"/>
  <c r="X95" i="2"/>
  <c r="Y505" i="2"/>
  <c r="Z699" i="2"/>
  <c r="Y726" i="2"/>
  <c r="Y719" i="2"/>
  <c r="AD93" i="2"/>
  <c r="W370" i="2"/>
  <c r="W380" i="2" s="1"/>
  <c r="W399" i="2" s="1"/>
  <c r="W449" i="2"/>
  <c r="AC514" i="2"/>
  <c r="AC376" i="2"/>
  <c r="X450" i="2"/>
  <c r="X443" i="2"/>
  <c r="AB118" i="2"/>
  <c r="AC403" i="2"/>
  <c r="Y824" i="2"/>
  <c r="Y823" i="2"/>
  <c r="Z816" i="2"/>
  <c r="Z820" i="2" s="1"/>
  <c r="AD403" i="2"/>
  <c r="Y581" i="2"/>
  <c r="Y588" i="2"/>
  <c r="AG627" i="2"/>
  <c r="Z620" i="2"/>
  <c r="Z621" i="2" s="1"/>
  <c r="Z623" i="2" s="1"/>
  <c r="Z482" i="2"/>
  <c r="Z483" i="2" s="1"/>
  <c r="Z485" i="2" s="1"/>
  <c r="Z521" i="2"/>
  <c r="Z526" i="2" s="1"/>
  <c r="Z535" i="2" s="1"/>
  <c r="AA767" i="2"/>
  <c r="X917" i="2"/>
  <c r="X402" i="2"/>
  <c r="X406" i="2" s="1"/>
  <c r="AF903" i="2"/>
  <c r="AA423" i="2"/>
  <c r="Y342" i="2"/>
  <c r="Y343" i="2" s="1"/>
  <c r="Y345" i="2" s="1"/>
  <c r="W107" i="2"/>
  <c r="Z787" i="2"/>
  <c r="Z793" i="2" s="1"/>
  <c r="X192" i="2"/>
  <c r="AD376" i="2" l="1"/>
  <c r="Z487" i="2"/>
  <c r="W112" i="2"/>
  <c r="W122" i="2" s="1"/>
  <c r="W141" i="2" s="1"/>
  <c r="W191" i="2"/>
  <c r="Y919" i="2"/>
  <c r="Z165" i="2"/>
  <c r="X188" i="2"/>
  <c r="Y183" i="2"/>
  <c r="X922" i="2"/>
  <c r="X932" i="2" s="1"/>
  <c r="X951" i="2" s="1"/>
  <c r="X1001" i="2"/>
  <c r="Z625" i="2"/>
  <c r="Y347" i="2"/>
  <c r="AE928" i="2"/>
  <c r="AE351" i="2"/>
  <c r="W410" i="2"/>
  <c r="W409" i="2"/>
  <c r="AC118" i="2"/>
  <c r="Y441" i="2"/>
  <c r="X446" i="2"/>
  <c r="X686" i="2"/>
  <c r="Y540" i="2"/>
  <c r="Z579" i="2"/>
  <c r="Y584" i="2"/>
  <c r="Y722" i="2"/>
  <c r="Z717" i="2"/>
  <c r="Y1002" i="2"/>
  <c r="X109" i="2"/>
  <c r="Y678" i="2"/>
  <c r="X548" i="2"/>
  <c r="Y998" i="2"/>
  <c r="Z993" i="2"/>
  <c r="AE489" i="2"/>
  <c r="Z659" i="2"/>
  <c r="Z664" i="2" s="1"/>
  <c r="Z673" i="2" s="1"/>
  <c r="Y649" i="2"/>
  <c r="Y655" i="2" s="1"/>
  <c r="Z629" i="2"/>
  <c r="Z491" i="2"/>
  <c r="Y511" i="2"/>
  <c r="Y517" i="2" s="1"/>
  <c r="Y353" i="2"/>
  <c r="Y84" i="2"/>
  <c r="Y85" i="2" s="1"/>
  <c r="Y87" i="2" s="1"/>
  <c r="X373" i="2"/>
  <c r="X379" i="2" s="1"/>
  <c r="X144" i="2"/>
  <c r="Z779" i="2"/>
  <c r="Z896" i="2"/>
  <c r="Z897" i="2" s="1"/>
  <c r="Z899" i="2" s="1"/>
  <c r="Z935" i="2"/>
  <c r="Z940" i="2" s="1"/>
  <c r="Z949" i="2" s="1"/>
  <c r="Z784" i="2" l="1"/>
  <c r="Z794" i="2" s="1"/>
  <c r="Z813" i="2" s="1"/>
  <c r="Z863" i="2"/>
  <c r="AA864" i="2"/>
  <c r="Y422" i="2"/>
  <c r="Y424" i="2" s="1"/>
  <c r="Y439" i="2" s="1"/>
  <c r="Z698" i="2"/>
  <c r="Z700" i="2" s="1"/>
  <c r="Z715" i="2" s="1"/>
  <c r="Y954" i="2"/>
  <c r="AF652" i="2"/>
  <c r="AE93" i="2"/>
  <c r="Z901" i="2"/>
  <c r="X962" i="2"/>
  <c r="AA561" i="2"/>
  <c r="W152" i="2"/>
  <c r="Y89" i="2"/>
  <c r="Z560" i="2"/>
  <c r="Z562" i="2" s="1"/>
  <c r="Z577" i="2" s="1"/>
  <c r="AD514" i="2"/>
  <c r="AE376" i="2"/>
  <c r="AE514" i="2"/>
  <c r="Y641" i="2"/>
  <c r="Y503" i="2"/>
  <c r="Z125" i="2"/>
  <c r="Z130" i="2" s="1"/>
  <c r="Z139" i="2" s="1"/>
  <c r="AA975" i="2"/>
  <c r="Y925" i="2"/>
  <c r="Y931" i="2" s="1"/>
  <c r="Y367" i="2"/>
  <c r="Y164" i="2"/>
  <c r="Y166" i="2" s="1"/>
  <c r="Y181" i="2" s="1"/>
  <c r="Z905" i="2"/>
  <c r="AF928" i="2"/>
  <c r="X365" i="2"/>
  <c r="AA383" i="2"/>
  <c r="AA388" i="2" s="1"/>
  <c r="AA397" i="2" s="1"/>
  <c r="X115" i="2"/>
  <c r="X121" i="2" s="1"/>
  <c r="Y508" i="2" l="1"/>
  <c r="Y518" i="2" s="1"/>
  <c r="Y537" i="2" s="1"/>
  <c r="Y587" i="2"/>
  <c r="Z643" i="2"/>
  <c r="Y95" i="2"/>
  <c r="Z726" i="2"/>
  <c r="Z719" i="2"/>
  <c r="AG652" i="2"/>
  <c r="Y450" i="2"/>
  <c r="Y443" i="2"/>
  <c r="Z974" i="2"/>
  <c r="Z976" i="2" s="1"/>
  <c r="Z991" i="2" s="1"/>
  <c r="Y646" i="2"/>
  <c r="Y656" i="2" s="1"/>
  <c r="Y675" i="2" s="1"/>
  <c r="Y725" i="2"/>
  <c r="AF351" i="2"/>
  <c r="Z505" i="2"/>
  <c r="AA816" i="2"/>
  <c r="AA820" i="2" s="1"/>
  <c r="X370" i="2"/>
  <c r="X380" i="2" s="1"/>
  <c r="X399" i="2" s="1"/>
  <c r="X449" i="2"/>
  <c r="Y185" i="2"/>
  <c r="AA699" i="2"/>
  <c r="AD118" i="2"/>
  <c r="AE403" i="2"/>
  <c r="Z581" i="2"/>
  <c r="Z588" i="2"/>
  <c r="Z824" i="2"/>
  <c r="Z823" i="2"/>
  <c r="AF489" i="2"/>
  <c r="AH627" i="2"/>
  <c r="AA659" i="2"/>
  <c r="AA664" i="2" s="1"/>
  <c r="AA673" i="2" s="1"/>
  <c r="AA620" i="2"/>
  <c r="AA621" i="2" s="1"/>
  <c r="AA623" i="2" s="1"/>
  <c r="AE118" i="2"/>
  <c r="AA482" i="2"/>
  <c r="AA483" i="2" s="1"/>
  <c r="AA485" i="2" s="1"/>
  <c r="AA521" i="2"/>
  <c r="AA526" i="2" s="1"/>
  <c r="AA535" i="2" s="1"/>
  <c r="X107" i="2"/>
  <c r="Z342" i="2"/>
  <c r="Z343" i="2" s="1"/>
  <c r="Z345" i="2" s="1"/>
  <c r="Y192" i="2"/>
  <c r="Y917" i="2"/>
  <c r="AA787" i="2"/>
  <c r="AA793" i="2" s="1"/>
  <c r="Y402" i="2"/>
  <c r="Y406" i="2" s="1"/>
  <c r="AB423" i="2"/>
  <c r="AB767" i="2"/>
  <c r="Y922" i="2" l="1"/>
  <c r="Y932" i="2" s="1"/>
  <c r="Y951" i="2" s="1"/>
  <c r="Y1001" i="2"/>
  <c r="AA165" i="2"/>
  <c r="Z540" i="2"/>
  <c r="Z678" i="2"/>
  <c r="AH652" i="2"/>
  <c r="AM652" i="2" s="1" a="1"/>
  <c r="AM652" i="2" s="1"/>
  <c r="AN652" i="2" s="1"/>
  <c r="Z722" i="2"/>
  <c r="AA717" i="2"/>
  <c r="Z919" i="2"/>
  <c r="AA625" i="2"/>
  <c r="Z183" i="2"/>
  <c r="Y188" i="2"/>
  <c r="Y686" i="2"/>
  <c r="Y109" i="2"/>
  <c r="AA579" i="2"/>
  <c r="Z584" i="2"/>
  <c r="Z995" i="2"/>
  <c r="Z1002" i="2"/>
  <c r="AG903" i="2"/>
  <c r="Z347" i="2"/>
  <c r="X410" i="2"/>
  <c r="X409" i="2"/>
  <c r="Z441" i="2"/>
  <c r="Y446" i="2"/>
  <c r="X112" i="2"/>
  <c r="X122" i="2" s="1"/>
  <c r="X141" i="2" s="1"/>
  <c r="X191" i="2"/>
  <c r="AA487" i="2"/>
  <c r="AF93" i="2"/>
  <c r="Y548" i="2"/>
  <c r="AG489" i="2"/>
  <c r="AF376" i="2"/>
  <c r="Z649" i="2"/>
  <c r="Z655" i="2" s="1"/>
  <c r="AA629" i="2"/>
  <c r="AA491" i="2"/>
  <c r="AA560" i="2"/>
  <c r="AA562" i="2" s="1"/>
  <c r="AA577" i="2" s="1"/>
  <c r="Z511" i="2"/>
  <c r="Z517" i="2" s="1"/>
  <c r="AA935" i="2"/>
  <c r="AA940" i="2" s="1"/>
  <c r="AA949" i="2" s="1"/>
  <c r="Z353" i="2"/>
  <c r="Z84" i="2"/>
  <c r="Z85" i="2" s="1"/>
  <c r="Z87" i="2" s="1"/>
  <c r="AA896" i="2"/>
  <c r="AA897" i="2" s="1"/>
  <c r="AA899" i="2" s="1"/>
  <c r="AA779" i="2"/>
  <c r="Y373" i="2"/>
  <c r="Y379" i="2" s="1"/>
  <c r="Y144" i="2"/>
  <c r="Z89" i="2" l="1"/>
  <c r="AA784" i="2"/>
  <c r="AA794" i="2" s="1"/>
  <c r="AA813" i="2" s="1"/>
  <c r="AA863" i="2"/>
  <c r="AF403" i="2"/>
  <c r="X152" i="2"/>
  <c r="AB561" i="2"/>
  <c r="AB699" i="2"/>
  <c r="AA901" i="2"/>
  <c r="AA993" i="2"/>
  <c r="Z998" i="2"/>
  <c r="Z422" i="2"/>
  <c r="Z424" i="2" s="1"/>
  <c r="Z439" i="2" s="1"/>
  <c r="AB864" i="2"/>
  <c r="AA698" i="2"/>
  <c r="AA700" i="2" s="1"/>
  <c r="AA715" i="2" s="1"/>
  <c r="AG928" i="2"/>
  <c r="Z954" i="2"/>
  <c r="AA581" i="2"/>
  <c r="AG351" i="2"/>
  <c r="AG93" i="2"/>
  <c r="Y962" i="2"/>
  <c r="AB659" i="2"/>
  <c r="AB664" i="2" s="1"/>
  <c r="AB673" i="2" s="1"/>
  <c r="Z641" i="2"/>
  <c r="Z503" i="2"/>
  <c r="AA905" i="2"/>
  <c r="AB975" i="2"/>
  <c r="AB383" i="2"/>
  <c r="AB388" i="2" s="1"/>
  <c r="AB397" i="2" s="1"/>
  <c r="AA125" i="2"/>
  <c r="AA130" i="2" s="1"/>
  <c r="AA139" i="2" s="1"/>
  <c r="Y115" i="2"/>
  <c r="Y121" i="2" s="1"/>
  <c r="Z164" i="2"/>
  <c r="Z166" i="2" s="1"/>
  <c r="Z181" i="2" s="1"/>
  <c r="Z367" i="2"/>
  <c r="Z925" i="2"/>
  <c r="Z931" i="2" s="1"/>
  <c r="Y365" i="2"/>
  <c r="AA588" i="2" l="1"/>
  <c r="AH928" i="2"/>
  <c r="AM928" i="2" s="1" a="1"/>
  <c r="AM928" i="2" s="1"/>
  <c r="AN928" i="2" s="1"/>
  <c r="Z508" i="2"/>
  <c r="Z518" i="2" s="1"/>
  <c r="Z537" i="2" s="1"/>
  <c r="Z587" i="2"/>
  <c r="AF514" i="2"/>
  <c r="AA584" i="2"/>
  <c r="AB579" i="2"/>
  <c r="Z443" i="2"/>
  <c r="Z450" i="2"/>
  <c r="AA974" i="2"/>
  <c r="AA976" i="2" s="1"/>
  <c r="AA991" i="2" s="1"/>
  <c r="AA824" i="2"/>
  <c r="AA823" i="2"/>
  <c r="AA505" i="2"/>
  <c r="Z185" i="2"/>
  <c r="Z646" i="2"/>
  <c r="Z656" i="2" s="1"/>
  <c r="Z675" i="2" s="1"/>
  <c r="Z725" i="2"/>
  <c r="AH903" i="2"/>
  <c r="AA643" i="2"/>
  <c r="Y370" i="2"/>
  <c r="Y380" i="2" s="1"/>
  <c r="Y399" i="2" s="1"/>
  <c r="Y449" i="2"/>
  <c r="AB816" i="2"/>
  <c r="AB820" i="2" s="1"/>
  <c r="AG376" i="2"/>
  <c r="AA726" i="2"/>
  <c r="AA719" i="2"/>
  <c r="Z95" i="2"/>
  <c r="AH489" i="2"/>
  <c r="AB620" i="2"/>
  <c r="AB621" i="2" s="1"/>
  <c r="AB623" i="2" s="1"/>
  <c r="AB482" i="2"/>
  <c r="AB483" i="2" s="1"/>
  <c r="AB485" i="2" s="1"/>
  <c r="AB521" i="2"/>
  <c r="AB526" i="2" s="1"/>
  <c r="AB535" i="2" s="1"/>
  <c r="Y107" i="2"/>
  <c r="AA342" i="2"/>
  <c r="AA343" i="2" s="1"/>
  <c r="AA345" i="2" s="1"/>
  <c r="AB787" i="2"/>
  <c r="AB793" i="2" s="1"/>
  <c r="AC767" i="2"/>
  <c r="Z917" i="2"/>
  <c r="Z192" i="2"/>
  <c r="AC423" i="2"/>
  <c r="Z402" i="2"/>
  <c r="Z406" i="2" s="1"/>
  <c r="Z922" i="2" l="1"/>
  <c r="Z932" i="2" s="1"/>
  <c r="Z951" i="2" s="1"/>
  <c r="Z1001" i="2"/>
  <c r="AB625" i="2"/>
  <c r="AA347" i="2"/>
  <c r="AA722" i="2"/>
  <c r="AB717" i="2"/>
  <c r="Z109" i="2"/>
  <c r="AA919" i="2"/>
  <c r="AB487" i="2"/>
  <c r="AA995" i="2"/>
  <c r="AA1002" i="2"/>
  <c r="Y112" i="2"/>
  <c r="Y122" i="2" s="1"/>
  <c r="Y141" i="2" s="1"/>
  <c r="Y191" i="2"/>
  <c r="AA540" i="2"/>
  <c r="AG403" i="2"/>
  <c r="Z686" i="2"/>
  <c r="AB165" i="2"/>
  <c r="AG514" i="2"/>
  <c r="AA678" i="2"/>
  <c r="Z188" i="2"/>
  <c r="AA183" i="2"/>
  <c r="Z446" i="2"/>
  <c r="AA441" i="2"/>
  <c r="AC699" i="2"/>
  <c r="AH351" i="2"/>
  <c r="AH93" i="2"/>
  <c r="AF118" i="2"/>
  <c r="Y410" i="2"/>
  <c r="Y409" i="2"/>
  <c r="Z548" i="2"/>
  <c r="AB698" i="2"/>
  <c r="AB700" i="2" s="1"/>
  <c r="AB715" i="2" s="1"/>
  <c r="AA649" i="2"/>
  <c r="AA655" i="2" s="1"/>
  <c r="AB629" i="2"/>
  <c r="AA511" i="2"/>
  <c r="AA517" i="2" s="1"/>
  <c r="AB491" i="2"/>
  <c r="AC383" i="2"/>
  <c r="AC388" i="2" s="1"/>
  <c r="AC397" i="2" s="1"/>
  <c r="Z373" i="2"/>
  <c r="Z379" i="2" s="1"/>
  <c r="AB779" i="2"/>
  <c r="AB896" i="2"/>
  <c r="AB897" i="2" s="1"/>
  <c r="AB899" i="2" s="1"/>
  <c r="AA84" i="2"/>
  <c r="AA85" i="2" s="1"/>
  <c r="AA87" i="2" s="1"/>
  <c r="AA353" i="2"/>
  <c r="Z144" i="2"/>
  <c r="AB560" i="2" l="1"/>
  <c r="AB562" i="2" s="1"/>
  <c r="AB577" i="2" s="1"/>
  <c r="AC975" i="2"/>
  <c r="AB784" i="2"/>
  <c r="AB794" i="2" s="1"/>
  <c r="AB813" i="2" s="1"/>
  <c r="AB863" i="2"/>
  <c r="AB581" i="2"/>
  <c r="AB719" i="2"/>
  <c r="AH514" i="2"/>
  <c r="AM514" i="2" s="1" a="1"/>
  <c r="AM514" i="2" s="1"/>
  <c r="AN514" i="2" s="1"/>
  <c r="AB935" i="2"/>
  <c r="AB940" i="2" s="1"/>
  <c r="AB949" i="2" s="1"/>
  <c r="AH403" i="2"/>
  <c r="AM403" i="2" s="1" a="1"/>
  <c r="AM403" i="2" s="1"/>
  <c r="AN403" i="2" s="1"/>
  <c r="AC561" i="2"/>
  <c r="AG118" i="2"/>
  <c r="AH376" i="2"/>
  <c r="AM376" i="2" s="1" a="1"/>
  <c r="AM376" i="2" s="1"/>
  <c r="AN376" i="2" s="1"/>
  <c r="AA89" i="2"/>
  <c r="Y152" i="2"/>
  <c r="AA954" i="2"/>
  <c r="AB901" i="2"/>
  <c r="AC864" i="2"/>
  <c r="AA998" i="2"/>
  <c r="AB993" i="2"/>
  <c r="AA422" i="2"/>
  <c r="AA424" i="2" s="1"/>
  <c r="AA439" i="2" s="1"/>
  <c r="Z962" i="2"/>
  <c r="AA641" i="2"/>
  <c r="AC659" i="2"/>
  <c r="AC664" i="2" s="1"/>
  <c r="AC673" i="2" s="1"/>
  <c r="AA503" i="2"/>
  <c r="AD423" i="2"/>
  <c r="AC935" i="2"/>
  <c r="AC940" i="2" s="1"/>
  <c r="AC949" i="2" s="1"/>
  <c r="Z365" i="2"/>
  <c r="AA367" i="2"/>
  <c r="AB905" i="2"/>
  <c r="AA164" i="2"/>
  <c r="AA166" i="2" s="1"/>
  <c r="AA181" i="2" s="1"/>
  <c r="AA925" i="2"/>
  <c r="AA931" i="2" s="1"/>
  <c r="Z115" i="2"/>
  <c r="Z121" i="2" s="1"/>
  <c r="AA185" i="2" l="1"/>
  <c r="AC165" i="2"/>
  <c r="AA508" i="2"/>
  <c r="AA518" i="2" s="1"/>
  <c r="AA537" i="2" s="1"/>
  <c r="AA587" i="2"/>
  <c r="AA646" i="2"/>
  <c r="AA656" i="2" s="1"/>
  <c r="AA675" i="2" s="1"/>
  <c r="AA725" i="2"/>
  <c r="AB726" i="2"/>
  <c r="AB722" i="2"/>
  <c r="AC717" i="2"/>
  <c r="AA95" i="2"/>
  <c r="AC579" i="2"/>
  <c r="AB584" i="2"/>
  <c r="AB974" i="2"/>
  <c r="AB976" i="2" s="1"/>
  <c r="AB991" i="2" s="1"/>
  <c r="AB505" i="2"/>
  <c r="AB643" i="2"/>
  <c r="AA443" i="2"/>
  <c r="AA450" i="2"/>
  <c r="AB588" i="2"/>
  <c r="AB125" i="2"/>
  <c r="AB130" i="2" s="1"/>
  <c r="AB139" i="2" s="1"/>
  <c r="AC816" i="2"/>
  <c r="AC820" i="2" s="1"/>
  <c r="Z370" i="2"/>
  <c r="Z380" i="2" s="1"/>
  <c r="Z399" i="2" s="1"/>
  <c r="Z449" i="2"/>
  <c r="AB824" i="2"/>
  <c r="AB823" i="2"/>
  <c r="AH118" i="2"/>
  <c r="AM118" i="2" s="1" a="1"/>
  <c r="AM118" i="2" s="1"/>
  <c r="AN118" i="2" s="1"/>
  <c r="AC620" i="2"/>
  <c r="AC621" i="2" s="1"/>
  <c r="AC623" i="2" s="1"/>
  <c r="AC482" i="2"/>
  <c r="AC483" i="2" s="1"/>
  <c r="AC485" i="2" s="1"/>
  <c r="Z107" i="2"/>
  <c r="AA917" i="2"/>
  <c r="AA192" i="2"/>
  <c r="AA402" i="2"/>
  <c r="AA406" i="2" s="1"/>
  <c r="AD767" i="2"/>
  <c r="AC787" i="2"/>
  <c r="AC793" i="2" s="1"/>
  <c r="AB342" i="2"/>
  <c r="AB343" i="2" s="1"/>
  <c r="AB345" i="2" s="1"/>
  <c r="AC625" i="2" l="1"/>
  <c r="AA686" i="2"/>
  <c r="AC521" i="2"/>
  <c r="AC526" i="2" s="1"/>
  <c r="AC535" i="2" s="1"/>
  <c r="AA446" i="2"/>
  <c r="AB441" i="2"/>
  <c r="AD975" i="2"/>
  <c r="Z410" i="2"/>
  <c r="Z409" i="2"/>
  <c r="AA548" i="2"/>
  <c r="AB347" i="2"/>
  <c r="AA922" i="2"/>
  <c r="AA932" i="2" s="1"/>
  <c r="AA951" i="2" s="1"/>
  <c r="AA1001" i="2"/>
  <c r="AD561" i="2"/>
  <c r="AB919" i="2"/>
  <c r="Z112" i="2"/>
  <c r="Z122" i="2" s="1"/>
  <c r="Z141" i="2" s="1"/>
  <c r="Z191" i="2"/>
  <c r="AB540" i="2"/>
  <c r="AB678" i="2"/>
  <c r="AD699" i="2"/>
  <c r="AA188" i="2"/>
  <c r="AB183" i="2"/>
  <c r="AA109" i="2"/>
  <c r="AC487" i="2"/>
  <c r="AB1002" i="2"/>
  <c r="AB995" i="2"/>
  <c r="AC629" i="2"/>
  <c r="AB649" i="2"/>
  <c r="AB655" i="2" s="1"/>
  <c r="AB511" i="2"/>
  <c r="AB517" i="2" s="1"/>
  <c r="AC491" i="2"/>
  <c r="AE423" i="2"/>
  <c r="AD935" i="2"/>
  <c r="AD940" i="2" s="1"/>
  <c r="AD949" i="2" s="1"/>
  <c r="AC779" i="2"/>
  <c r="AA373" i="2"/>
  <c r="AA379" i="2" s="1"/>
  <c r="AB353" i="2"/>
  <c r="AB84" i="2"/>
  <c r="AB85" i="2" s="1"/>
  <c r="AB87" i="2" s="1"/>
  <c r="AA144" i="2"/>
  <c r="AC896" i="2"/>
  <c r="AC897" i="2" s="1"/>
  <c r="AC899" i="2" s="1"/>
  <c r="AB422" i="2" l="1"/>
  <c r="AB424" i="2" s="1"/>
  <c r="AB439" i="2" s="1"/>
  <c r="AB443" i="2" s="1"/>
  <c r="AC698" i="2"/>
  <c r="AC700" i="2" s="1"/>
  <c r="AC715" i="2" s="1"/>
  <c r="AC719" i="2"/>
  <c r="AC993" i="2"/>
  <c r="AB998" i="2"/>
  <c r="Z152" i="2"/>
  <c r="AD383" i="2"/>
  <c r="AD388" i="2" s="1"/>
  <c r="AD397" i="2" s="1"/>
  <c r="AD864" i="2"/>
  <c r="AD165" i="2"/>
  <c r="AB89" i="2"/>
  <c r="AB954" i="2"/>
  <c r="AC560" i="2"/>
  <c r="AC562" i="2" s="1"/>
  <c r="AC577" i="2" s="1"/>
  <c r="AA962" i="2"/>
  <c r="AC901" i="2"/>
  <c r="AC784" i="2"/>
  <c r="AC794" i="2" s="1"/>
  <c r="AC813" i="2" s="1"/>
  <c r="AC863" i="2"/>
  <c r="AC125" i="2"/>
  <c r="AC130" i="2" s="1"/>
  <c r="AC139" i="2" s="1"/>
  <c r="AB641" i="2"/>
  <c r="AB503" i="2"/>
  <c r="AD521" i="2"/>
  <c r="AD526" i="2" s="1"/>
  <c r="AD535" i="2" s="1"/>
  <c r="AB925" i="2"/>
  <c r="AB931" i="2" s="1"/>
  <c r="AB164" i="2"/>
  <c r="AB166" i="2" s="1"/>
  <c r="AB181" i="2" s="1"/>
  <c r="AA115" i="2"/>
  <c r="AA121" i="2" s="1"/>
  <c r="AA365" i="2"/>
  <c r="AC905" i="2"/>
  <c r="AB367" i="2"/>
  <c r="AD816" i="2" l="1"/>
  <c r="AD820" i="2" s="1"/>
  <c r="AC505" i="2"/>
  <c r="AB95" i="2"/>
  <c r="AE699" i="2"/>
  <c r="AC974" i="2"/>
  <c r="AC976" i="2" s="1"/>
  <c r="AC991" i="2" s="1"/>
  <c r="AC588" i="2"/>
  <c r="AC581" i="2"/>
  <c r="AC643" i="2"/>
  <c r="AC824" i="2"/>
  <c r="AC823" i="2"/>
  <c r="AB185" i="2"/>
  <c r="AB508" i="2"/>
  <c r="AB518" i="2" s="1"/>
  <c r="AB537" i="2" s="1"/>
  <c r="AB587" i="2"/>
  <c r="AB646" i="2"/>
  <c r="AB656" i="2" s="1"/>
  <c r="AB675" i="2" s="1"/>
  <c r="AB725" i="2"/>
  <c r="AC441" i="2"/>
  <c r="AB446" i="2"/>
  <c r="AD659" i="2"/>
  <c r="AD664" i="2" s="1"/>
  <c r="AD673" i="2" s="1"/>
  <c r="AB450" i="2"/>
  <c r="AC726" i="2"/>
  <c r="AA370" i="2"/>
  <c r="AA380" i="2" s="1"/>
  <c r="AA399" i="2" s="1"/>
  <c r="AA449" i="2"/>
  <c r="AE975" i="2"/>
  <c r="AC722" i="2"/>
  <c r="AD717" i="2"/>
  <c r="AD620" i="2"/>
  <c r="AD621" i="2" s="1"/>
  <c r="AD623" i="2" s="1"/>
  <c r="AD482" i="2"/>
  <c r="AD483" i="2" s="1"/>
  <c r="AD485" i="2" s="1"/>
  <c r="AD125" i="2"/>
  <c r="AD130" i="2" s="1"/>
  <c r="AD139" i="2" s="1"/>
  <c r="AE935" i="2"/>
  <c r="AE940" i="2" s="1"/>
  <c r="AE949" i="2" s="1"/>
  <c r="AB192" i="2"/>
  <c r="AC342" i="2"/>
  <c r="AC343" i="2" s="1"/>
  <c r="AC345" i="2" s="1"/>
  <c r="AD787" i="2"/>
  <c r="AD793" i="2" s="1"/>
  <c r="AB402" i="2"/>
  <c r="AB406" i="2" s="1"/>
  <c r="AF423" i="2"/>
  <c r="AE767" i="2"/>
  <c r="AB917" i="2"/>
  <c r="AA107" i="2"/>
  <c r="AC347" i="2" l="1"/>
  <c r="AC1002" i="2"/>
  <c r="AC995" i="2"/>
  <c r="AD625" i="2"/>
  <c r="AC678" i="2"/>
  <c r="AC919" i="2"/>
  <c r="AC540" i="2"/>
  <c r="AB922" i="2"/>
  <c r="AB932" i="2" s="1"/>
  <c r="AB951" i="2" s="1"/>
  <c r="AB1001" i="2"/>
  <c r="AA409" i="2"/>
  <c r="AA410" i="2"/>
  <c r="AD487" i="2"/>
  <c r="AB686" i="2"/>
  <c r="AB548" i="2"/>
  <c r="AD579" i="2"/>
  <c r="AC584" i="2"/>
  <c r="AA112" i="2"/>
  <c r="AA122" i="2" s="1"/>
  <c r="AA141" i="2" s="1"/>
  <c r="AA191" i="2"/>
  <c r="AB109" i="2"/>
  <c r="AE383" i="2"/>
  <c r="AE388" i="2" s="1"/>
  <c r="AE397" i="2" s="1"/>
  <c r="AE561" i="2"/>
  <c r="AC183" i="2"/>
  <c r="AB188" i="2"/>
  <c r="AC649" i="2"/>
  <c r="AC655" i="2" s="1"/>
  <c r="AD629" i="2"/>
  <c r="AE659" i="2"/>
  <c r="AE664" i="2" s="1"/>
  <c r="AE673" i="2" s="1"/>
  <c r="AE521" i="2"/>
  <c r="AE526" i="2" s="1"/>
  <c r="AE535" i="2" s="1"/>
  <c r="AD491" i="2"/>
  <c r="AC511" i="2"/>
  <c r="AC517" i="2" s="1"/>
  <c r="AC353" i="2"/>
  <c r="AC84" i="2"/>
  <c r="AC85" i="2" s="1"/>
  <c r="AC87" i="2" s="1"/>
  <c r="AD779" i="2"/>
  <c r="AB144" i="2"/>
  <c r="AD896" i="2"/>
  <c r="AD897" i="2" s="1"/>
  <c r="AD899" i="2" s="1"/>
  <c r="AB373" i="2"/>
  <c r="AB379" i="2" s="1"/>
  <c r="AD698" i="2" l="1"/>
  <c r="AD700" i="2" s="1"/>
  <c r="AD715" i="2" s="1"/>
  <c r="AC89" i="2"/>
  <c r="AC954" i="2"/>
  <c r="AB962" i="2"/>
  <c r="AE864" i="2"/>
  <c r="AF975" i="2"/>
  <c r="AC998" i="2"/>
  <c r="AD993" i="2"/>
  <c r="AD901" i="2"/>
  <c r="AC422" i="2"/>
  <c r="AC424" i="2" s="1"/>
  <c r="AC439" i="2" s="1"/>
  <c r="AD560" i="2"/>
  <c r="AD562" i="2" s="1"/>
  <c r="AD577" i="2" s="1"/>
  <c r="AA152" i="2"/>
  <c r="AD784" i="2"/>
  <c r="AD794" i="2" s="1"/>
  <c r="AD813" i="2" s="1"/>
  <c r="AD863" i="2"/>
  <c r="AE165" i="2"/>
  <c r="AC641" i="2"/>
  <c r="AC503" i="2"/>
  <c r="AG423" i="2"/>
  <c r="AB365" i="2"/>
  <c r="AB115" i="2"/>
  <c r="AB121" i="2" s="1"/>
  <c r="AC164" i="2"/>
  <c r="AC166" i="2" s="1"/>
  <c r="AC181" i="2" s="1"/>
  <c r="AD905" i="2"/>
  <c r="AC367" i="2"/>
  <c r="AC925" i="2"/>
  <c r="AC931" i="2" s="1"/>
  <c r="AC185" i="2" l="1"/>
  <c r="AC646" i="2"/>
  <c r="AC656" i="2" s="1"/>
  <c r="AC675" i="2" s="1"/>
  <c r="AC725" i="2"/>
  <c r="AD643" i="2"/>
  <c r="AD823" i="2"/>
  <c r="AD824" i="2"/>
  <c r="AF383" i="2"/>
  <c r="AF388" i="2" s="1"/>
  <c r="AF397" i="2" s="1"/>
  <c r="AE125" i="2"/>
  <c r="AE130" i="2" s="1"/>
  <c r="AE139" i="2" s="1"/>
  <c r="AF561" i="2"/>
  <c r="AD588" i="2"/>
  <c r="AD581" i="2"/>
  <c r="AD974" i="2"/>
  <c r="AD976" i="2" s="1"/>
  <c r="AD991" i="2" s="1"/>
  <c r="AD505" i="2"/>
  <c r="AC443" i="2"/>
  <c r="AC450" i="2"/>
  <c r="AC95" i="2"/>
  <c r="AE816" i="2"/>
  <c r="AE820" i="2" s="1"/>
  <c r="AB370" i="2"/>
  <c r="AB380" i="2" s="1"/>
  <c r="AB399" i="2" s="1"/>
  <c r="AB449" i="2"/>
  <c r="AC508" i="2"/>
  <c r="AC518" i="2" s="1"/>
  <c r="AC537" i="2" s="1"/>
  <c r="AC587" i="2"/>
  <c r="AF699" i="2"/>
  <c r="AD719" i="2"/>
  <c r="AD726" i="2"/>
  <c r="AE620" i="2"/>
  <c r="AE621" i="2" s="1"/>
  <c r="AE623" i="2" s="1"/>
  <c r="AE482" i="2"/>
  <c r="AE483" i="2" s="1"/>
  <c r="AE485" i="2" s="1"/>
  <c r="AC402" i="2"/>
  <c r="AC406" i="2" s="1"/>
  <c r="AC192" i="2"/>
  <c r="AB107" i="2"/>
  <c r="AE787" i="2"/>
  <c r="AE793" i="2" s="1"/>
  <c r="AD342" i="2"/>
  <c r="AD343" i="2" s="1"/>
  <c r="AD345" i="2" s="1"/>
  <c r="AF935" i="2"/>
  <c r="AF940" i="2" s="1"/>
  <c r="AF949" i="2" s="1"/>
  <c r="AF767" i="2"/>
  <c r="AC917" i="2"/>
  <c r="AD347" i="2" l="1"/>
  <c r="AE717" i="2"/>
  <c r="AD722" i="2"/>
  <c r="AF165" i="2"/>
  <c r="AE625" i="2"/>
  <c r="AD919" i="2"/>
  <c r="AD540" i="2"/>
  <c r="AD441" i="2"/>
  <c r="AC446" i="2"/>
  <c r="AD678" i="2"/>
  <c r="AC548" i="2"/>
  <c r="AC686" i="2"/>
  <c r="AC922" i="2"/>
  <c r="AC932" i="2" s="1"/>
  <c r="AC951" i="2" s="1"/>
  <c r="AC1001" i="2"/>
  <c r="AE487" i="2"/>
  <c r="AB410" i="2"/>
  <c r="AB409" i="2"/>
  <c r="AD1002" i="2"/>
  <c r="AD995" i="2"/>
  <c r="AC188" i="2"/>
  <c r="AD183" i="2"/>
  <c r="AC109" i="2"/>
  <c r="AB112" i="2"/>
  <c r="AB122" i="2" s="1"/>
  <c r="AB141" i="2" s="1"/>
  <c r="AB191" i="2"/>
  <c r="AH423" i="2"/>
  <c r="AM423" i="2" s="1" a="1"/>
  <c r="AM423" i="2" s="1"/>
  <c r="AN423" i="2" s="1"/>
  <c r="AE579" i="2"/>
  <c r="AD584" i="2"/>
  <c r="AE629" i="2"/>
  <c r="AD649" i="2"/>
  <c r="AD655" i="2" s="1"/>
  <c r="AF659" i="2"/>
  <c r="AF664" i="2" s="1"/>
  <c r="AF673" i="2" s="1"/>
  <c r="AD511" i="2"/>
  <c r="AD517" i="2" s="1"/>
  <c r="AE491" i="2"/>
  <c r="AE779" i="2"/>
  <c r="AG975" i="2"/>
  <c r="AE896" i="2"/>
  <c r="AE897" i="2" s="1"/>
  <c r="AE899" i="2" s="1"/>
  <c r="AH383" i="2"/>
  <c r="AD353" i="2"/>
  <c r="AD84" i="2"/>
  <c r="AD85" i="2" s="1"/>
  <c r="AD87" i="2" s="1"/>
  <c r="AC373" i="2"/>
  <c r="AC379" i="2" s="1"/>
  <c r="AC144" i="2"/>
  <c r="AE901" i="2" l="1"/>
  <c r="AE560" i="2"/>
  <c r="AE562" i="2" s="1"/>
  <c r="AE577" i="2" s="1"/>
  <c r="AG561" i="2"/>
  <c r="AF521" i="2"/>
  <c r="AF526" i="2" s="1"/>
  <c r="AF535" i="2" s="1"/>
  <c r="AC962" i="2"/>
  <c r="AD998" i="2"/>
  <c r="AE993" i="2"/>
  <c r="AG383" i="2"/>
  <c r="AG388" i="2" s="1"/>
  <c r="AG397" i="2" s="1"/>
  <c r="AD954" i="2"/>
  <c r="AF864" i="2"/>
  <c r="AE784" i="2"/>
  <c r="AE794" i="2" s="1"/>
  <c r="AE813" i="2" s="1"/>
  <c r="AE863" i="2"/>
  <c r="AB152" i="2"/>
  <c r="AD422" i="2"/>
  <c r="AD424" i="2" s="1"/>
  <c r="AD439" i="2" s="1"/>
  <c r="AH388" i="2"/>
  <c r="AH397" i="2" s="1"/>
  <c r="AD89" i="2"/>
  <c r="AE698" i="2"/>
  <c r="AE700" i="2" s="1"/>
  <c r="AE715" i="2" s="1"/>
  <c r="AD641" i="2"/>
  <c r="AD503" i="2"/>
  <c r="AD925" i="2"/>
  <c r="AD931" i="2" s="1"/>
  <c r="AD164" i="2"/>
  <c r="AD166" i="2" s="1"/>
  <c r="AD181" i="2" s="1"/>
  <c r="AC365" i="2"/>
  <c r="AD367" i="2"/>
  <c r="AE905" i="2"/>
  <c r="AC115" i="2"/>
  <c r="AC121" i="2" s="1"/>
  <c r="AD646" i="2" l="1"/>
  <c r="AD656" i="2" s="1"/>
  <c r="AD675" i="2" s="1"/>
  <c r="AD725" i="2"/>
  <c r="AE643" i="2"/>
  <c r="AG699" i="2"/>
  <c r="AE726" i="2"/>
  <c r="AE719" i="2"/>
  <c r="AD508" i="2"/>
  <c r="AD518" i="2" s="1"/>
  <c r="AD537" i="2" s="1"/>
  <c r="AD587" i="2"/>
  <c r="AF816" i="2"/>
  <c r="AF820" i="2" s="1"/>
  <c r="AC370" i="2"/>
  <c r="AC380" i="2" s="1"/>
  <c r="AC399" i="2" s="1"/>
  <c r="AC449" i="2"/>
  <c r="AD95" i="2"/>
  <c r="AE823" i="2"/>
  <c r="AE824" i="2"/>
  <c r="AE505" i="2"/>
  <c r="AF125" i="2"/>
  <c r="AF130" i="2" s="1"/>
  <c r="AF139" i="2" s="1"/>
  <c r="AE974" i="2"/>
  <c r="AE976" i="2" s="1"/>
  <c r="AE991" i="2" s="1"/>
  <c r="AM383" i="2" a="1"/>
  <c r="AM383" i="2" s="1"/>
  <c r="AN383" i="2" s="1"/>
  <c r="AE581" i="2"/>
  <c r="AE588" i="2"/>
  <c r="AD185" i="2"/>
  <c r="AD443" i="2"/>
  <c r="AD450" i="2"/>
  <c r="AF620" i="2"/>
  <c r="AF621" i="2" s="1"/>
  <c r="AF623" i="2" s="1"/>
  <c r="AF482" i="2"/>
  <c r="AF483" i="2" s="1"/>
  <c r="AF485" i="2" s="1"/>
  <c r="AD192" i="2"/>
  <c r="AG935" i="2"/>
  <c r="AG940" i="2" s="1"/>
  <c r="AG949" i="2" s="1"/>
  <c r="AF787" i="2"/>
  <c r="AF793" i="2" s="1"/>
  <c r="AD402" i="2"/>
  <c r="AD406" i="2" s="1"/>
  <c r="AE342" i="2"/>
  <c r="AE343" i="2" s="1"/>
  <c r="AE345" i="2" s="1"/>
  <c r="AG767" i="2"/>
  <c r="AD917" i="2"/>
  <c r="AC107" i="2"/>
  <c r="AE722" i="2" l="1"/>
  <c r="AF717" i="2"/>
  <c r="AF487" i="2"/>
  <c r="AE678" i="2"/>
  <c r="AE1002" i="2"/>
  <c r="AE995" i="2"/>
  <c r="AH561" i="2"/>
  <c r="AC112" i="2"/>
  <c r="AC122" i="2" s="1"/>
  <c r="AC141" i="2" s="1"/>
  <c r="AC191" i="2"/>
  <c r="AF625" i="2"/>
  <c r="AC409" i="2"/>
  <c r="AC410" i="2"/>
  <c r="AD446" i="2"/>
  <c r="AE441" i="2"/>
  <c r="AE919" i="2"/>
  <c r="AG165" i="2"/>
  <c r="AE183" i="2"/>
  <c r="AD188" i="2"/>
  <c r="AD109" i="2"/>
  <c r="AD922" i="2"/>
  <c r="AD932" i="2" s="1"/>
  <c r="AD951" i="2" s="1"/>
  <c r="AD1001" i="2"/>
  <c r="AE540" i="2"/>
  <c r="AF579" i="2"/>
  <c r="AE584" i="2"/>
  <c r="AE347" i="2"/>
  <c r="AG521" i="2"/>
  <c r="AG526" i="2" s="1"/>
  <c r="AG535" i="2" s="1"/>
  <c r="AD548" i="2"/>
  <c r="AD686" i="2"/>
  <c r="AF629" i="2"/>
  <c r="AE649" i="2"/>
  <c r="AE655" i="2" s="1"/>
  <c r="AE511" i="2"/>
  <c r="AE517" i="2" s="1"/>
  <c r="AF491" i="2"/>
  <c r="AD373" i="2"/>
  <c r="AD379" i="2" s="1"/>
  <c r="AE353" i="2"/>
  <c r="AE84" i="2"/>
  <c r="AE85" i="2" s="1"/>
  <c r="AE87" i="2" s="1"/>
  <c r="AH975" i="2"/>
  <c r="AM975" i="2" s="1" a="1"/>
  <c r="AM975" i="2" s="1"/>
  <c r="AN975" i="2" s="1"/>
  <c r="AF779" i="2"/>
  <c r="AD144" i="2"/>
  <c r="AF896" i="2"/>
  <c r="AF897" i="2" s="1"/>
  <c r="AF899" i="2" s="1"/>
  <c r="AF560" i="2" l="1"/>
  <c r="AF562" i="2" s="1"/>
  <c r="AF577" i="2" s="1"/>
  <c r="AG125" i="2"/>
  <c r="AG130" i="2" s="1"/>
  <c r="AG139" i="2" s="1"/>
  <c r="AG659" i="2"/>
  <c r="AG664" i="2" s="1"/>
  <c r="AG673" i="2" s="1"/>
  <c r="AH521" i="2"/>
  <c r="AH526" i="2" s="1"/>
  <c r="AF784" i="2"/>
  <c r="AF794" i="2" s="1"/>
  <c r="AF813" i="2" s="1"/>
  <c r="AF863" i="2"/>
  <c r="AF698" i="2"/>
  <c r="AF700" i="2" s="1"/>
  <c r="AF715" i="2" s="1"/>
  <c r="AD962" i="2"/>
  <c r="AG864" i="2"/>
  <c r="AE89" i="2"/>
  <c r="AC152" i="2"/>
  <c r="AF901" i="2"/>
  <c r="AE954" i="2"/>
  <c r="AE422" i="2"/>
  <c r="AE424" i="2" s="1"/>
  <c r="AE439" i="2" s="1"/>
  <c r="AE998" i="2"/>
  <c r="AF993" i="2"/>
  <c r="AE641" i="2"/>
  <c r="AE503" i="2"/>
  <c r="AD365" i="2"/>
  <c r="AD115" i="2"/>
  <c r="AD121" i="2" s="1"/>
  <c r="AE925" i="2"/>
  <c r="AE931" i="2" s="1"/>
  <c r="AE164" i="2"/>
  <c r="AE166" i="2" s="1"/>
  <c r="AE181" i="2" s="1"/>
  <c r="AF905" i="2"/>
  <c r="AE367" i="2"/>
  <c r="AF974" i="2" l="1"/>
  <c r="AF976" i="2" s="1"/>
  <c r="AF991" i="2" s="1"/>
  <c r="AE450" i="2"/>
  <c r="AE443" i="2"/>
  <c r="AF505" i="2"/>
  <c r="AF824" i="2"/>
  <c r="AF823" i="2"/>
  <c r="AE95" i="2"/>
  <c r="AH535" i="2"/>
  <c r="AM526" i="2" a="1"/>
  <c r="AM526" i="2" s="1"/>
  <c r="AN526" i="2" s="1"/>
  <c r="AG816" i="2"/>
  <c r="AG820" i="2" s="1"/>
  <c r="AH699" i="2"/>
  <c r="AM699" i="2" s="1" a="1"/>
  <c r="AM699" i="2" s="1"/>
  <c r="AN699" i="2" s="1"/>
  <c r="AE185" i="2"/>
  <c r="AD370" i="2"/>
  <c r="AD380" i="2" s="1"/>
  <c r="AD399" i="2" s="1"/>
  <c r="AD449" i="2"/>
  <c r="AE508" i="2"/>
  <c r="AE518" i="2" s="1"/>
  <c r="AE537" i="2" s="1"/>
  <c r="AE587" i="2"/>
  <c r="AF643" i="2"/>
  <c r="AE646" i="2"/>
  <c r="AE656" i="2" s="1"/>
  <c r="AE675" i="2" s="1"/>
  <c r="AE725" i="2"/>
  <c r="AF726" i="2"/>
  <c r="AF719" i="2"/>
  <c r="AF581" i="2"/>
  <c r="AF588" i="2"/>
  <c r="AG620" i="2"/>
  <c r="AG621" i="2" s="1"/>
  <c r="AG623" i="2" s="1"/>
  <c r="AG482" i="2"/>
  <c r="AG483" i="2" s="1"/>
  <c r="AG485" i="2" s="1"/>
  <c r="AH935" i="2"/>
  <c r="AD107" i="2"/>
  <c r="AE192" i="2"/>
  <c r="AE917" i="2"/>
  <c r="AH767" i="2"/>
  <c r="E767" i="2" s="1"/>
  <c r="K1012" i="2" s="1"/>
  <c r="AF342" i="2"/>
  <c r="AF343" i="2" s="1"/>
  <c r="AF345" i="2" s="1"/>
  <c r="AE402" i="2"/>
  <c r="AE406" i="2" s="1"/>
  <c r="AG787" i="2"/>
  <c r="AG793" i="2" s="1"/>
  <c r="AF347" i="2" l="1"/>
  <c r="AE922" i="2"/>
  <c r="AE932" i="2" s="1"/>
  <c r="AE951" i="2" s="1"/>
  <c r="AE1001" i="2"/>
  <c r="AE686" i="2"/>
  <c r="AF540" i="2"/>
  <c r="AH165" i="2"/>
  <c r="AM165" i="2" s="1" a="1"/>
  <c r="AM165" i="2" s="1"/>
  <c r="AN165" i="2" s="1"/>
  <c r="AG487" i="2"/>
  <c r="AF678" i="2"/>
  <c r="AG579" i="2"/>
  <c r="AF584" i="2"/>
  <c r="AE548" i="2"/>
  <c r="AH940" i="2"/>
  <c r="AH949" i="2" s="1"/>
  <c r="AM935" i="2" a="1"/>
  <c r="AM935" i="2" s="1"/>
  <c r="AN935" i="2" s="1"/>
  <c r="AG625" i="2"/>
  <c r="AF722" i="2"/>
  <c r="AG717" i="2"/>
  <c r="AE446" i="2"/>
  <c r="AF441" i="2"/>
  <c r="AF919" i="2"/>
  <c r="AD409" i="2"/>
  <c r="AD410" i="2"/>
  <c r="AD112" i="2"/>
  <c r="AD122" i="2" s="1"/>
  <c r="AD141" i="2" s="1"/>
  <c r="AD191" i="2"/>
  <c r="AE109" i="2"/>
  <c r="AE188" i="2"/>
  <c r="AF183" i="2"/>
  <c r="AF995" i="2"/>
  <c r="AF1002" i="2"/>
  <c r="AG629" i="2"/>
  <c r="AF649" i="2"/>
  <c r="AF655" i="2" s="1"/>
  <c r="AF511" i="2"/>
  <c r="AF517" i="2" s="1"/>
  <c r="AG491" i="2"/>
  <c r="AF353" i="2"/>
  <c r="AF84" i="2"/>
  <c r="AF85" i="2" s="1"/>
  <c r="AF87" i="2" s="1"/>
  <c r="AG896" i="2"/>
  <c r="AG897" i="2" s="1"/>
  <c r="AG899" i="2" s="1"/>
  <c r="AE144" i="2"/>
  <c r="AE373" i="2"/>
  <c r="AE379" i="2" s="1"/>
  <c r="AG779" i="2"/>
  <c r="AG901" i="2" l="1"/>
  <c r="AF89" i="2"/>
  <c r="AH816" i="2"/>
  <c r="AG698" i="2"/>
  <c r="AG700" i="2" s="1"/>
  <c r="AG715" i="2" s="1"/>
  <c r="AD152" i="2"/>
  <c r="AE962" i="2"/>
  <c r="AH864" i="2"/>
  <c r="E864" i="2" s="1"/>
  <c r="O1012" i="2" s="1"/>
  <c r="AG784" i="2"/>
  <c r="AG794" i="2" s="1"/>
  <c r="AG813" i="2" s="1"/>
  <c r="AG863" i="2"/>
  <c r="AF422" i="2"/>
  <c r="AF424" i="2" s="1"/>
  <c r="AF439" i="2" s="1"/>
  <c r="AG560" i="2"/>
  <c r="AG562" i="2" s="1"/>
  <c r="AG577" i="2" s="1"/>
  <c r="AH125" i="2"/>
  <c r="AH659" i="2"/>
  <c r="AF998" i="2"/>
  <c r="AG993" i="2"/>
  <c r="AF954" i="2"/>
  <c r="AF641" i="2"/>
  <c r="AF503" i="2"/>
  <c r="AE115" i="2"/>
  <c r="AE121" i="2" s="1"/>
  <c r="AE365" i="2"/>
  <c r="AF164" i="2"/>
  <c r="AF166" i="2" s="1"/>
  <c r="AF181" i="2" s="1"/>
  <c r="AF925" i="2"/>
  <c r="AF931" i="2" s="1"/>
  <c r="AG905" i="2"/>
  <c r="AF367" i="2"/>
  <c r="AG643" i="2" l="1"/>
  <c r="AH664" i="2"/>
  <c r="AH673" i="2" s="1"/>
  <c r="AM659" i="2" a="1"/>
  <c r="AM659" i="2" s="1"/>
  <c r="AN659" i="2" s="1"/>
  <c r="AH130" i="2"/>
  <c r="AH139" i="2" s="1"/>
  <c r="AM125" i="2" a="1"/>
  <c r="AM125" i="2" s="1"/>
  <c r="AN125" i="2" s="1"/>
  <c r="AF185" i="2"/>
  <c r="AG505" i="2"/>
  <c r="AG581" i="2"/>
  <c r="AG588" i="2"/>
  <c r="AF646" i="2"/>
  <c r="AF656" i="2" s="1"/>
  <c r="AF675" i="2" s="1"/>
  <c r="AF725" i="2"/>
  <c r="AF450" i="2"/>
  <c r="AF443" i="2"/>
  <c r="AF95" i="2"/>
  <c r="AF508" i="2"/>
  <c r="AF518" i="2" s="1"/>
  <c r="AF537" i="2" s="1"/>
  <c r="AF587" i="2"/>
  <c r="AG726" i="2"/>
  <c r="AG719" i="2"/>
  <c r="AG974" i="2"/>
  <c r="AG976" i="2" s="1"/>
  <c r="AG991" i="2" s="1"/>
  <c r="AE370" i="2"/>
  <c r="AE380" i="2" s="1"/>
  <c r="AE399" i="2" s="1"/>
  <c r="AE449" i="2"/>
  <c r="AG824" i="2"/>
  <c r="AG823" i="2"/>
  <c r="AH820" i="2"/>
  <c r="AM816" i="2" a="1"/>
  <c r="AM816" i="2" s="1"/>
  <c r="AN816" i="2" s="1"/>
  <c r="AH620" i="2"/>
  <c r="AH482" i="2"/>
  <c r="AE107" i="2"/>
  <c r="AG342" i="2"/>
  <c r="AG343" i="2" s="1"/>
  <c r="AG345" i="2" s="1"/>
  <c r="AH787" i="2"/>
  <c r="AF402" i="2"/>
  <c r="AF406" i="2" s="1"/>
  <c r="AF917" i="2"/>
  <c r="AF192" i="2"/>
  <c r="AG347" i="2" l="1"/>
  <c r="AE409" i="2"/>
  <c r="AE410" i="2"/>
  <c r="AF922" i="2"/>
  <c r="AF932" i="2" s="1"/>
  <c r="AF951" i="2" s="1"/>
  <c r="AF1001" i="2"/>
  <c r="AF109" i="2"/>
  <c r="AG995" i="2"/>
  <c r="AG1002" i="2"/>
  <c r="AF188" i="2"/>
  <c r="AG183" i="2"/>
  <c r="AG722" i="2"/>
  <c r="AH717" i="2"/>
  <c r="AF686" i="2"/>
  <c r="AE112" i="2"/>
  <c r="AE122" i="2" s="1"/>
  <c r="AE141" i="2" s="1"/>
  <c r="AE191" i="2"/>
  <c r="AF548" i="2"/>
  <c r="AH579" i="2"/>
  <c r="AG584" i="2"/>
  <c r="AG919" i="2"/>
  <c r="AH793" i="2"/>
  <c r="AM787" i="2" a="1"/>
  <c r="AM787" i="2" s="1"/>
  <c r="AN787" i="2" s="1"/>
  <c r="AG540" i="2"/>
  <c r="AM620" i="2" a="1"/>
  <c r="AM620" i="2" s="1"/>
  <c r="AN620" i="2" s="1"/>
  <c r="AH621" i="2"/>
  <c r="AH623" i="2" s="1"/>
  <c r="AM482" i="2" a="1"/>
  <c r="AM482" i="2" s="1"/>
  <c r="AN482" i="2" s="1"/>
  <c r="AH483" i="2"/>
  <c r="AH485" i="2" s="1"/>
  <c r="AG678" i="2"/>
  <c r="AG441" i="2"/>
  <c r="AF446" i="2"/>
  <c r="AG649" i="2"/>
  <c r="AG655" i="2" s="1"/>
  <c r="AG511" i="2"/>
  <c r="AG517" i="2" s="1"/>
  <c r="AH779" i="2"/>
  <c r="AG353" i="2"/>
  <c r="AG84" i="2"/>
  <c r="AG85" i="2" s="1"/>
  <c r="AG87" i="2" s="1"/>
  <c r="AF144" i="2"/>
  <c r="AF373" i="2"/>
  <c r="AF379" i="2" s="1"/>
  <c r="AH896" i="2"/>
  <c r="AG89" i="2" l="1"/>
  <c r="AF962" i="2"/>
  <c r="AH784" i="2"/>
  <c r="AH794" i="2" s="1"/>
  <c r="AH813" i="2" s="1"/>
  <c r="AH863" i="2"/>
  <c r="E863" i="2" s="1"/>
  <c r="N1012" i="2" s="1"/>
  <c r="AM779" i="2" a="1"/>
  <c r="AM779" i="2" s="1"/>
  <c r="AN779" i="2" s="1"/>
  <c r="AG954" i="2"/>
  <c r="AM896" i="2" a="1"/>
  <c r="AM896" i="2" s="1"/>
  <c r="AN896" i="2" s="1"/>
  <c r="AH897" i="2"/>
  <c r="AH899" i="2" s="1"/>
  <c r="AH560" i="2"/>
  <c r="AH562" i="2" s="1"/>
  <c r="AH491" i="2"/>
  <c r="E491" i="2" s="1"/>
  <c r="K1010" i="2" s="1"/>
  <c r="AH487" i="2"/>
  <c r="AE152" i="2"/>
  <c r="AH505" i="2"/>
  <c r="AM505" i="2" s="1" a="1"/>
  <c r="AM505" i="2" s="1"/>
  <c r="AN505" i="2" s="1"/>
  <c r="AG422" i="2"/>
  <c r="AG424" i="2" s="1"/>
  <c r="AG439" i="2" s="1"/>
  <c r="AH643" i="2"/>
  <c r="AM643" i="2" s="1" a="1"/>
  <c r="AM643" i="2" s="1"/>
  <c r="AN643" i="2" s="1"/>
  <c r="AH698" i="2"/>
  <c r="AH629" i="2"/>
  <c r="E629" i="2" s="1"/>
  <c r="K1011" i="2" s="1"/>
  <c r="AH625" i="2"/>
  <c r="AG998" i="2"/>
  <c r="AH993" i="2"/>
  <c r="AG641" i="2"/>
  <c r="AG503" i="2"/>
  <c r="AG164" i="2"/>
  <c r="AG166" i="2" s="1"/>
  <c r="AG181" i="2" s="1"/>
  <c r="AH974" i="2"/>
  <c r="AG367" i="2"/>
  <c r="AF365" i="2"/>
  <c r="AF115" i="2"/>
  <c r="AF121" i="2" s="1"/>
  <c r="AG925" i="2"/>
  <c r="AG931" i="2" s="1"/>
  <c r="AH824" i="2" l="1"/>
  <c r="E824" i="2" s="1"/>
  <c r="M1012" i="2" s="1"/>
  <c r="AH823" i="2"/>
  <c r="E823" i="2" s="1"/>
  <c r="L1012" i="2" s="1"/>
  <c r="AH976" i="2"/>
  <c r="AH991" i="2" s="1"/>
  <c r="AM974" i="2" a="1"/>
  <c r="AM974" i="2" s="1"/>
  <c r="AN974" i="2" s="1"/>
  <c r="AH577" i="2"/>
  <c r="AM562" i="2" a="1"/>
  <c r="AM562" i="2" s="1"/>
  <c r="AN562" i="2" s="1"/>
  <c r="AH540" i="2"/>
  <c r="AG450" i="2"/>
  <c r="AG443" i="2"/>
  <c r="AH905" i="2"/>
  <c r="E905" i="2" s="1"/>
  <c r="K1013" i="2" s="1"/>
  <c r="AH901" i="2"/>
  <c r="AG508" i="2"/>
  <c r="AG518" i="2" s="1"/>
  <c r="AG537" i="2" s="1"/>
  <c r="AG587" i="2"/>
  <c r="AG646" i="2"/>
  <c r="AG656" i="2" s="1"/>
  <c r="AG675" i="2" s="1"/>
  <c r="AG725" i="2"/>
  <c r="AH919" i="2"/>
  <c r="AM919" i="2" s="1" a="1"/>
  <c r="AM919" i="2" s="1"/>
  <c r="AN919" i="2" s="1"/>
  <c r="AG185" i="2"/>
  <c r="AF370" i="2"/>
  <c r="AF380" i="2" s="1"/>
  <c r="AF399" i="2" s="1"/>
  <c r="AF449" i="2"/>
  <c r="AH678" i="2"/>
  <c r="AH700" i="2"/>
  <c r="AH715" i="2" s="1"/>
  <c r="AM698" i="2" a="1"/>
  <c r="AM698" i="2" s="1"/>
  <c r="AN698" i="2" s="1"/>
  <c r="AG95" i="2"/>
  <c r="AH342" i="2"/>
  <c r="AG917" i="2"/>
  <c r="AG402" i="2"/>
  <c r="AG406" i="2" s="1"/>
  <c r="AF107" i="2"/>
  <c r="AG192" i="2"/>
  <c r="AH954" i="2" l="1"/>
  <c r="AF410" i="2"/>
  <c r="AF409" i="2"/>
  <c r="AG686" i="2"/>
  <c r="AM342" i="2" a="1"/>
  <c r="AM342" i="2" s="1"/>
  <c r="AN342" i="2" s="1"/>
  <c r="AH343" i="2"/>
  <c r="AH345" i="2" s="1"/>
  <c r="AH183" i="2"/>
  <c r="AG188" i="2"/>
  <c r="AG548" i="2"/>
  <c r="AH581" i="2"/>
  <c r="AH588" i="2"/>
  <c r="E588" i="2" s="1"/>
  <c r="O1010" i="2" s="1"/>
  <c r="AG109" i="2"/>
  <c r="AH726" i="2"/>
  <c r="E726" i="2" s="1"/>
  <c r="O1011" i="2" s="1"/>
  <c r="AH719" i="2"/>
  <c r="AH995" i="2"/>
  <c r="AH1002" i="2"/>
  <c r="E1002" i="2" s="1"/>
  <c r="O1013" i="2" s="1"/>
  <c r="AG922" i="2"/>
  <c r="AG932" i="2" s="1"/>
  <c r="AG951" i="2" s="1"/>
  <c r="AG1001" i="2"/>
  <c r="AM678" i="2" a="1"/>
  <c r="AM678" i="2" s="1"/>
  <c r="AN678" i="2" s="1"/>
  <c r="AH441" i="2"/>
  <c r="AG446" i="2"/>
  <c r="E1012" i="2"/>
  <c r="AF112" i="2"/>
  <c r="AF122" i="2" s="1"/>
  <c r="AF141" i="2" s="1"/>
  <c r="AF191" i="2"/>
  <c r="AH649" i="2"/>
  <c r="AH511" i="2"/>
  <c r="AH517" i="2" s="1"/>
  <c r="AM517" i="2" s="1" a="1"/>
  <c r="AM517" i="2" s="1"/>
  <c r="AN517" i="2" s="1"/>
  <c r="AG144" i="2"/>
  <c r="AH367" i="2"/>
  <c r="AM367" i="2" s="1" a="1"/>
  <c r="AM367" i="2" s="1"/>
  <c r="AN367" i="2" s="1"/>
  <c r="AH84" i="2"/>
  <c r="AG373" i="2"/>
  <c r="AG379" i="2" s="1"/>
  <c r="AH422" i="2" l="1"/>
  <c r="AM84" i="2" a="1"/>
  <c r="AM84" i="2" s="1"/>
  <c r="AN84" i="2" s="1"/>
  <c r="AH85" i="2"/>
  <c r="AH87" i="2" s="1"/>
  <c r="AF152" i="2"/>
  <c r="AG962" i="2"/>
  <c r="AH584" i="2"/>
  <c r="AM584" i="2" s="1" a="1"/>
  <c r="AM584" i="2" s="1"/>
  <c r="AN584" i="2" s="1"/>
  <c r="AH998" i="2"/>
  <c r="AH722" i="2"/>
  <c r="AH424" i="2"/>
  <c r="AH439" i="2" s="1"/>
  <c r="AM422" i="2" a="1"/>
  <c r="AM422" i="2" s="1"/>
  <c r="AN422" i="2" s="1"/>
  <c r="AH353" i="2"/>
  <c r="E353" i="2" s="1"/>
  <c r="K1009" i="2" s="1"/>
  <c r="AH347" i="2"/>
  <c r="AH655" i="2"/>
  <c r="AM649" i="2" a="1"/>
  <c r="AM649" i="2" s="1"/>
  <c r="AN649" i="2" s="1"/>
  <c r="AM954" i="2" a="1"/>
  <c r="AM954" i="2" s="1"/>
  <c r="AN954" i="2" s="1"/>
  <c r="AH641" i="2"/>
  <c r="AH503" i="2"/>
  <c r="AH508" i="2" s="1"/>
  <c r="AH925" i="2"/>
  <c r="AG115" i="2"/>
  <c r="AG121" i="2" s="1"/>
  <c r="AH402" i="2"/>
  <c r="AG365" i="2"/>
  <c r="AH164" i="2"/>
  <c r="AH587" i="2" l="1"/>
  <c r="E587" i="2" s="1"/>
  <c r="N1010" i="2" s="1"/>
  <c r="AH166" i="2"/>
  <c r="AH181" i="2" s="1"/>
  <c r="AM164" i="2" a="1"/>
  <c r="AM164" i="2" s="1"/>
  <c r="AN164" i="2" s="1"/>
  <c r="AH646" i="2"/>
  <c r="AH656" i="2" s="1"/>
  <c r="AH675" i="2" s="1"/>
  <c r="AM641" i="2" a="1"/>
  <c r="AM641" i="2" s="1"/>
  <c r="AN641" i="2" s="1"/>
  <c r="AH443" i="2"/>
  <c r="AH450" i="2"/>
  <c r="E450" i="2" s="1"/>
  <c r="O1009" i="2" s="1"/>
  <c r="AG370" i="2"/>
  <c r="AG380" i="2" s="1"/>
  <c r="AG399" i="2" s="1"/>
  <c r="AG449" i="2"/>
  <c r="AH406" i="2"/>
  <c r="AM402" i="2" a="1"/>
  <c r="AM402" i="2" s="1"/>
  <c r="AN402" i="2" s="1"/>
  <c r="AH518" i="2"/>
  <c r="AM508" i="2" a="1"/>
  <c r="AM508" i="2" s="1"/>
  <c r="AN508" i="2" s="1"/>
  <c r="AH725" i="2"/>
  <c r="E725" i="2" s="1"/>
  <c r="N1011" i="2" s="1"/>
  <c r="AH95" i="2"/>
  <c r="E95" i="2" s="1"/>
  <c r="K1008" i="2" s="1"/>
  <c r="AH89" i="2"/>
  <c r="AH109" i="2"/>
  <c r="AM109" i="2" s="1" a="1"/>
  <c r="AM109" i="2" s="1"/>
  <c r="AN109" i="2" s="1"/>
  <c r="AH931" i="2"/>
  <c r="AM925" i="2" a="1"/>
  <c r="AM925" i="2" s="1"/>
  <c r="AN925" i="2" s="1"/>
  <c r="AH917" i="2"/>
  <c r="AH144" i="2"/>
  <c r="AG107" i="2"/>
  <c r="AG410" i="2" l="1"/>
  <c r="AG409" i="2"/>
  <c r="AH446" i="2"/>
  <c r="AH922" i="2"/>
  <c r="AH932" i="2" s="1"/>
  <c r="AH951" i="2" s="1"/>
  <c r="AM917" i="2" a="1"/>
  <c r="AM917" i="2" s="1"/>
  <c r="AN917" i="2" s="1"/>
  <c r="AH1001" i="2"/>
  <c r="E1001" i="2" s="1"/>
  <c r="N1013" i="2" s="1"/>
  <c r="AG112" i="2"/>
  <c r="AG122" i="2" s="1"/>
  <c r="AG141" i="2" s="1"/>
  <c r="AG191" i="2"/>
  <c r="AH537" i="2"/>
  <c r="AM518" i="2" a="1"/>
  <c r="AM518" i="2" s="1"/>
  <c r="AN518" i="2" s="1"/>
  <c r="AH686" i="2"/>
  <c r="E686" i="2" s="1"/>
  <c r="M1011" i="2" s="1"/>
  <c r="AM144" i="2" a="1"/>
  <c r="AM144" i="2" s="1"/>
  <c r="AN144" i="2" s="1"/>
  <c r="AH185" i="2"/>
  <c r="AH192" i="2"/>
  <c r="E192" i="2" s="1"/>
  <c r="O1008" i="2" s="1"/>
  <c r="AH373" i="2"/>
  <c r="P679" i="2"/>
  <c r="P955" i="2"/>
  <c r="P541" i="2"/>
  <c r="P544" i="2" s="1"/>
  <c r="P682" i="2" l="1"/>
  <c r="P685" i="2" s="1"/>
  <c r="AH962" i="2"/>
  <c r="E962" i="2" s="1"/>
  <c r="M1013" i="2" s="1"/>
  <c r="AH379" i="2"/>
  <c r="AM373" i="2" a="1"/>
  <c r="AM373" i="2" s="1"/>
  <c r="AN373" i="2" s="1"/>
  <c r="AH548" i="2"/>
  <c r="E548" i="2" s="1"/>
  <c r="M1010" i="2" s="1"/>
  <c r="P958" i="2"/>
  <c r="P961" i="2" s="1"/>
  <c r="P547" i="2"/>
  <c r="AH188" i="2"/>
  <c r="AG152" i="2"/>
  <c r="AH365" i="2"/>
  <c r="AH115" i="2"/>
  <c r="Q679" i="2"/>
  <c r="Q682" i="2" s="1"/>
  <c r="Q685" i="2" s="1"/>
  <c r="Q955" i="2"/>
  <c r="Q958" i="2" s="1"/>
  <c r="Q961" i="2" s="1"/>
  <c r="Q541" i="2"/>
  <c r="Q544" i="2" s="1"/>
  <c r="Q547" i="2" s="1"/>
  <c r="P145" i="2"/>
  <c r="AH121" i="2" l="1"/>
  <c r="AM115" i="2" a="1"/>
  <c r="AM115" i="2" s="1"/>
  <c r="AN115" i="2" s="1"/>
  <c r="AH370" i="2"/>
  <c r="AH380" i="2" s="1"/>
  <c r="AH399" i="2" s="1"/>
  <c r="AM365" i="2" a="1"/>
  <c r="AM365" i="2" s="1"/>
  <c r="AN365" i="2" s="1"/>
  <c r="AH449" i="2"/>
  <c r="E449" i="2" s="1"/>
  <c r="N1009" i="2" s="1"/>
  <c r="P148" i="2"/>
  <c r="P151" i="2" s="1"/>
  <c r="AH107" i="2"/>
  <c r="R679" i="2"/>
  <c r="R682" i="2" s="1"/>
  <c r="R685" i="2" s="1"/>
  <c r="R541" i="2"/>
  <c r="R544" i="2" s="1"/>
  <c r="R547" i="2" s="1"/>
  <c r="Q145" i="2"/>
  <c r="Q148" i="2" s="1"/>
  <c r="Q151" i="2" s="1"/>
  <c r="R955" i="2"/>
  <c r="R958" i="2" s="1"/>
  <c r="R961" i="2" s="1"/>
  <c r="AH112" i="2" l="1"/>
  <c r="AH122" i="2" s="1"/>
  <c r="AH141" i="2" s="1"/>
  <c r="AM107" i="2" a="1"/>
  <c r="AM107" i="2" s="1"/>
  <c r="AN107" i="2" s="1"/>
  <c r="AH191" i="2"/>
  <c r="E191" i="2" s="1"/>
  <c r="N1008" i="2" s="1"/>
  <c r="AH410" i="2"/>
  <c r="E410" i="2" s="1"/>
  <c r="M1009" i="2" s="1"/>
  <c r="AH409" i="2"/>
  <c r="E409" i="2" s="1"/>
  <c r="L1009" i="2" s="1"/>
  <c r="S679" i="2"/>
  <c r="S682" i="2" s="1"/>
  <c r="S685" i="2" s="1"/>
  <c r="S955" i="2"/>
  <c r="S958" i="2" s="1"/>
  <c r="S961" i="2" s="1"/>
  <c r="S541" i="2"/>
  <c r="S544" i="2" s="1"/>
  <c r="S547" i="2" s="1"/>
  <c r="R145" i="2"/>
  <c r="R148" i="2" s="1"/>
  <c r="R151" i="2" s="1"/>
  <c r="E1009" i="2" l="1"/>
  <c r="AH152" i="2"/>
  <c r="E152" i="2" s="1"/>
  <c r="M1008" i="2" s="1"/>
  <c r="T541" i="2"/>
  <c r="T544" i="2" s="1"/>
  <c r="T547" i="2" s="1"/>
  <c r="T679" i="2"/>
  <c r="T682" i="2" s="1"/>
  <c r="T685" i="2" s="1"/>
  <c r="T955" i="2"/>
  <c r="T958" i="2" s="1"/>
  <c r="T961" i="2" s="1"/>
  <c r="S145" i="2"/>
  <c r="S148" i="2" s="1"/>
  <c r="S151" i="2" s="1"/>
  <c r="U541" i="2" l="1"/>
  <c r="U544" i="2" s="1"/>
  <c r="U547" i="2" s="1"/>
  <c r="T145" i="2"/>
  <c r="T148" i="2" s="1"/>
  <c r="T151" i="2" s="1"/>
  <c r="U955" i="2"/>
  <c r="U958" i="2" s="1"/>
  <c r="U961" i="2" s="1"/>
  <c r="U679" i="2"/>
  <c r="U682" i="2" s="1"/>
  <c r="U685" i="2" s="1"/>
  <c r="V679" i="2" l="1"/>
  <c r="V682" i="2" s="1"/>
  <c r="V685" i="2" s="1"/>
  <c r="V541" i="2"/>
  <c r="V544" i="2" s="1"/>
  <c r="V547" i="2" s="1"/>
  <c r="U145" i="2"/>
  <c r="U148" i="2" s="1"/>
  <c r="U151" i="2" s="1"/>
  <c r="V955" i="2"/>
  <c r="V958" i="2" s="1"/>
  <c r="V961" i="2" s="1"/>
  <c r="W541" i="2" l="1"/>
  <c r="W544" i="2" s="1"/>
  <c r="W547" i="2" s="1"/>
  <c r="V145" i="2"/>
  <c r="V148" i="2" s="1"/>
  <c r="V151" i="2" s="1"/>
  <c r="W955" i="2"/>
  <c r="W958" i="2" s="1"/>
  <c r="W961" i="2" s="1"/>
  <c r="W679" i="2"/>
  <c r="W682" i="2" s="1"/>
  <c r="W685" i="2" s="1"/>
  <c r="X541" i="2" l="1"/>
  <c r="X544" i="2" s="1"/>
  <c r="X547" i="2" s="1"/>
  <c r="W145" i="2"/>
  <c r="W148" i="2" s="1"/>
  <c r="W151" i="2" s="1"/>
  <c r="X679" i="2"/>
  <c r="X682" i="2" s="1"/>
  <c r="X685" i="2" s="1"/>
  <c r="X955" i="2"/>
  <c r="X958" i="2" s="1"/>
  <c r="X961" i="2" s="1"/>
  <c r="Y955" i="2" l="1"/>
  <c r="Y958" i="2" s="1"/>
  <c r="Y961" i="2" s="1"/>
  <c r="Y541" i="2"/>
  <c r="Y544" i="2" s="1"/>
  <c r="Y547" i="2" s="1"/>
  <c r="X145" i="2"/>
  <c r="X148" i="2" s="1"/>
  <c r="X151" i="2" s="1"/>
  <c r="Y679" i="2"/>
  <c r="Y682" i="2" s="1"/>
  <c r="Y685" i="2" s="1"/>
  <c r="Z541" i="2" l="1"/>
  <c r="Z544" i="2" s="1"/>
  <c r="Z547" i="2" s="1"/>
  <c r="Y145" i="2"/>
  <c r="Y148" i="2" s="1"/>
  <c r="Y151" i="2" s="1"/>
  <c r="Z679" i="2"/>
  <c r="Z682" i="2" s="1"/>
  <c r="Z685" i="2" s="1"/>
  <c r="Z955" i="2"/>
  <c r="Z958" i="2" s="1"/>
  <c r="Z961" i="2" s="1"/>
  <c r="Z145" i="2" l="1"/>
  <c r="Z148" i="2" s="1"/>
  <c r="Z151" i="2" s="1"/>
  <c r="AA541" i="2"/>
  <c r="AA544" i="2" s="1"/>
  <c r="AA547" i="2" s="1"/>
  <c r="AA679" i="2"/>
  <c r="AA682" i="2" s="1"/>
  <c r="AA685" i="2" s="1"/>
  <c r="AA955" i="2"/>
  <c r="AA958" i="2" s="1"/>
  <c r="AA961" i="2" s="1"/>
  <c r="AB541" i="2" l="1"/>
  <c r="AB544" i="2" s="1"/>
  <c r="AB547" i="2" s="1"/>
  <c r="AB679" i="2"/>
  <c r="AB682" i="2" s="1"/>
  <c r="AB685" i="2" s="1"/>
  <c r="AB955" i="2"/>
  <c r="AB958" i="2" s="1"/>
  <c r="AB961" i="2" s="1"/>
  <c r="AA145" i="2"/>
  <c r="AA148" i="2" s="1"/>
  <c r="AA151" i="2" s="1"/>
  <c r="AC955" i="2" l="1"/>
  <c r="AC958" i="2" s="1"/>
  <c r="AC961" i="2" s="1"/>
  <c r="AC541" i="2"/>
  <c r="AC544" i="2" s="1"/>
  <c r="AC547" i="2" s="1"/>
  <c r="AC679" i="2"/>
  <c r="AC682" i="2" s="1"/>
  <c r="AC685" i="2" s="1"/>
  <c r="AB145" i="2"/>
  <c r="AB148" i="2" s="1"/>
  <c r="AB151" i="2" s="1"/>
  <c r="AD541" i="2" l="1"/>
  <c r="AD544" i="2" s="1"/>
  <c r="AD547" i="2" s="1"/>
  <c r="AC145" i="2"/>
  <c r="AC148" i="2" s="1"/>
  <c r="AC151" i="2" s="1"/>
  <c r="AD679" i="2"/>
  <c r="AD682" i="2" s="1"/>
  <c r="AD685" i="2" s="1"/>
  <c r="AD955" i="2"/>
  <c r="AD958" i="2" s="1"/>
  <c r="AD961" i="2" s="1"/>
  <c r="AE541" i="2" l="1"/>
  <c r="AE544" i="2" s="1"/>
  <c r="AE547" i="2" s="1"/>
  <c r="AE679" i="2"/>
  <c r="AE682" i="2" s="1"/>
  <c r="AE685" i="2" s="1"/>
  <c r="AD145" i="2"/>
  <c r="AD148" i="2" s="1"/>
  <c r="AD151" i="2" s="1"/>
  <c r="AE955" i="2"/>
  <c r="AE958" i="2" s="1"/>
  <c r="AE961" i="2" s="1"/>
  <c r="AF679" i="2" l="1"/>
  <c r="AF682" i="2" s="1"/>
  <c r="AF685" i="2" s="1"/>
  <c r="AF955" i="2"/>
  <c r="AF958" i="2" s="1"/>
  <c r="AF961" i="2" s="1"/>
  <c r="AF541" i="2"/>
  <c r="AF544" i="2" s="1"/>
  <c r="AF547" i="2" s="1"/>
  <c r="AE145" i="2"/>
  <c r="AE148" i="2" s="1"/>
  <c r="AE151" i="2" s="1"/>
  <c r="AG541" i="2" l="1"/>
  <c r="AG544" i="2" s="1"/>
  <c r="AG547" i="2" s="1"/>
  <c r="AH541" i="2"/>
  <c r="AH544" i="2" s="1"/>
  <c r="AG955" i="2"/>
  <c r="AG958" i="2" s="1"/>
  <c r="AG961" i="2" s="1"/>
  <c r="AH955" i="2"/>
  <c r="AF145" i="2"/>
  <c r="AF148" i="2" s="1"/>
  <c r="AF151" i="2" s="1"/>
  <c r="AG679" i="2"/>
  <c r="AG682" i="2" s="1"/>
  <c r="AG685" i="2" s="1"/>
  <c r="AH679" i="2"/>
  <c r="AH958" i="2" l="1"/>
  <c r="AH961" i="2" s="1"/>
  <c r="E961" i="2" s="1"/>
  <c r="L1013" i="2" s="1"/>
  <c r="E1013" i="2" s="1"/>
  <c r="AM955" i="2" a="1"/>
  <c r="AM955" i="2" s="1"/>
  <c r="AN955" i="2" s="1"/>
  <c r="AM544" i="2" a="1"/>
  <c r="AM544" i="2" s="1"/>
  <c r="AN544" i="2" s="1"/>
  <c r="AH547" i="2"/>
  <c r="E547" i="2" s="1"/>
  <c r="L1010" i="2" s="1"/>
  <c r="E1010" i="2" s="1"/>
  <c r="AH682" i="2"/>
  <c r="AH685" i="2" s="1"/>
  <c r="E685" i="2" s="1"/>
  <c r="L1011" i="2" s="1"/>
  <c r="E1011" i="2" s="1"/>
  <c r="AM679" i="2" a="1"/>
  <c r="AM679" i="2" s="1"/>
  <c r="AN679" i="2" s="1"/>
  <c r="AG145" i="2"/>
  <c r="AG148" i="2" s="1"/>
  <c r="AG151" i="2" s="1"/>
  <c r="AH145" i="2"/>
  <c r="AH148" i="2" l="1"/>
  <c r="AH151" i="2" s="1"/>
  <c r="E151" i="2" s="1"/>
  <c r="L1008" i="2" s="1"/>
  <c r="E1008" i="2" s="1"/>
  <c r="AM145" i="2" a="1"/>
  <c r="AM145" i="2" s="1"/>
  <c r="AN145" i="2" s="1"/>
  <c r="AO29" i="2" s="1"/>
  <c r="E4" i="2" l="1"/>
  <c r="B3" i="2" l="1"/>
  <c r="E3" i="2"/>
  <c r="D1013" i="1" l="1"/>
  <c r="D1012" i="1"/>
  <c r="D1011" i="1"/>
  <c r="D1010" i="1"/>
  <c r="D1009" i="1"/>
  <c r="D1008" i="1"/>
  <c r="M996" i="1"/>
  <c r="N993" i="1"/>
  <c r="K993" i="1"/>
  <c r="AH988" i="1"/>
  <c r="AG988" i="1"/>
  <c r="AF988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AH986" i="1"/>
  <c r="AG986" i="1"/>
  <c r="AF986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AM986" i="1" s="1" a="1"/>
  <c r="AM986" i="1" s="1"/>
  <c r="AN986" i="1" s="1"/>
  <c r="AH985" i="1"/>
  <c r="AG985" i="1"/>
  <c r="AF985" i="1"/>
  <c r="AE985" i="1"/>
  <c r="AD985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K982" i="1"/>
  <c r="AH981" i="1"/>
  <c r="AG981" i="1"/>
  <c r="AF981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AH980" i="1"/>
  <c r="AG980" i="1"/>
  <c r="AF980" i="1"/>
  <c r="AE980" i="1"/>
  <c r="AD980" i="1"/>
  <c r="AC980" i="1"/>
  <c r="AB980" i="1"/>
  <c r="N980" i="1"/>
  <c r="M980" i="1"/>
  <c r="L980" i="1"/>
  <c r="K980" i="1"/>
  <c r="AH979" i="1"/>
  <c r="AH982" i="1" s="1"/>
  <c r="AG979" i="1"/>
  <c r="AG982" i="1" s="1"/>
  <c r="AF979" i="1"/>
  <c r="AF982" i="1" s="1"/>
  <c r="AE979" i="1"/>
  <c r="AE982" i="1" s="1"/>
  <c r="AD979" i="1"/>
  <c r="AD982" i="1" s="1"/>
  <c r="AC979" i="1"/>
  <c r="AC982" i="1" s="1"/>
  <c r="AB979" i="1"/>
  <c r="AB982" i="1" s="1"/>
  <c r="AA979" i="1"/>
  <c r="Z979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N982" i="1" s="1"/>
  <c r="M979" i="1"/>
  <c r="M982" i="1" s="1"/>
  <c r="L979" i="1"/>
  <c r="L982" i="1" s="1"/>
  <c r="K979" i="1"/>
  <c r="N974" i="1"/>
  <c r="M974" i="1"/>
  <c r="L974" i="1"/>
  <c r="K974" i="1"/>
  <c r="AH971" i="1"/>
  <c r="AG971" i="1"/>
  <c r="AF971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C965" i="1"/>
  <c r="AH957" i="1"/>
  <c r="AG957" i="1"/>
  <c r="AF957" i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AH956" i="1"/>
  <c r="AG956" i="1"/>
  <c r="AF956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AM956" i="1" s="1" a="1"/>
  <c r="AM956" i="1" s="1"/>
  <c r="AN956" i="1" s="1"/>
  <c r="O955" i="1"/>
  <c r="N955" i="1"/>
  <c r="M955" i="1"/>
  <c r="L955" i="1"/>
  <c r="K955" i="1"/>
  <c r="N954" i="1"/>
  <c r="N958" i="1" s="1"/>
  <c r="M954" i="1"/>
  <c r="L954" i="1"/>
  <c r="L958" i="1" s="1"/>
  <c r="K954" i="1"/>
  <c r="K958" i="1" s="1"/>
  <c r="AH947" i="1"/>
  <c r="AG947" i="1"/>
  <c r="AF947" i="1"/>
  <c r="AE947" i="1"/>
  <c r="AD947" i="1"/>
  <c r="AC947" i="1"/>
  <c r="AB947" i="1"/>
  <c r="AA947" i="1"/>
  <c r="AA948" i="1" s="1"/>
  <c r="Z947" i="1"/>
  <c r="Y947" i="1"/>
  <c r="X947" i="1"/>
  <c r="W947" i="1"/>
  <c r="V947" i="1"/>
  <c r="U947" i="1"/>
  <c r="T947" i="1"/>
  <c r="S947" i="1"/>
  <c r="S948" i="1" s="1"/>
  <c r="R947" i="1"/>
  <c r="Q947" i="1"/>
  <c r="P947" i="1"/>
  <c r="O947" i="1"/>
  <c r="N947" i="1"/>
  <c r="M947" i="1"/>
  <c r="L947" i="1"/>
  <c r="K947" i="1"/>
  <c r="K948" i="1" s="1"/>
  <c r="AH946" i="1"/>
  <c r="AG946" i="1"/>
  <c r="AF946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AM946" i="1" s="1" a="1"/>
  <c r="AM946" i="1" s="1"/>
  <c r="AN946" i="1" s="1"/>
  <c r="AH945" i="1"/>
  <c r="AG945" i="1"/>
  <c r="AF945" i="1"/>
  <c r="AE945" i="1"/>
  <c r="AD945" i="1"/>
  <c r="AC945" i="1"/>
  <c r="AB945" i="1"/>
  <c r="AA945" i="1"/>
  <c r="Z945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AH944" i="1"/>
  <c r="AG944" i="1"/>
  <c r="AF944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AH943" i="1"/>
  <c r="AH948" i="1" s="1"/>
  <c r="AG943" i="1"/>
  <c r="AF943" i="1"/>
  <c r="AF948" i="1" s="1"/>
  <c r="AE943" i="1"/>
  <c r="AE948" i="1" s="1"/>
  <c r="AD943" i="1"/>
  <c r="AD948" i="1" s="1"/>
  <c r="AC943" i="1"/>
  <c r="AC948" i="1" s="1"/>
  <c r="AB943" i="1"/>
  <c r="AB948" i="1" s="1"/>
  <c r="AA943" i="1"/>
  <c r="Z943" i="1"/>
  <c r="Z948" i="1" s="1"/>
  <c r="Y943" i="1"/>
  <c r="X943" i="1"/>
  <c r="X948" i="1" s="1"/>
  <c r="W943" i="1"/>
  <c r="W948" i="1" s="1"/>
  <c r="V943" i="1"/>
  <c r="V948" i="1" s="1"/>
  <c r="U943" i="1"/>
  <c r="U948" i="1" s="1"/>
  <c r="T943" i="1"/>
  <c r="T948" i="1" s="1"/>
  <c r="S943" i="1"/>
  <c r="R943" i="1"/>
  <c r="R948" i="1" s="1"/>
  <c r="Q943" i="1"/>
  <c r="P943" i="1"/>
  <c r="P948" i="1" s="1"/>
  <c r="O943" i="1"/>
  <c r="O948" i="1" s="1"/>
  <c r="N943" i="1"/>
  <c r="N948" i="1" s="1"/>
  <c r="M943" i="1"/>
  <c r="M948" i="1" s="1"/>
  <c r="L943" i="1"/>
  <c r="L948" i="1" s="1"/>
  <c r="K943" i="1"/>
  <c r="AH939" i="1"/>
  <c r="AG939" i="1"/>
  <c r="AF939" i="1"/>
  <c r="AE939" i="1"/>
  <c r="AD939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AH938" i="1"/>
  <c r="AG938" i="1"/>
  <c r="AF938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AM938" i="1" s="1" a="1"/>
  <c r="AM938" i="1" s="1"/>
  <c r="AN938" i="1" s="1"/>
  <c r="AH937" i="1"/>
  <c r="AG937" i="1"/>
  <c r="AF937" i="1"/>
  <c r="AE937" i="1"/>
  <c r="AD937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AH936" i="1"/>
  <c r="AG936" i="1"/>
  <c r="AF936" i="1"/>
  <c r="AE936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N935" i="1"/>
  <c r="N940" i="1" s="1"/>
  <c r="N949" i="1" s="1"/>
  <c r="M935" i="1"/>
  <c r="L935" i="1"/>
  <c r="K935" i="1"/>
  <c r="K940" i="1" s="1"/>
  <c r="L931" i="1"/>
  <c r="AH930" i="1"/>
  <c r="AG930" i="1"/>
  <c r="AF930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AM930" i="1" s="1" a="1"/>
  <c r="AM930" i="1" s="1"/>
  <c r="AN930" i="1" s="1"/>
  <c r="AH929" i="1"/>
  <c r="AG929" i="1"/>
  <c r="AF929" i="1"/>
  <c r="AE929" i="1"/>
  <c r="AD929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AM929" i="1" s="1" a="1"/>
  <c r="AM929" i="1" s="1"/>
  <c r="AN929" i="1" s="1"/>
  <c r="N928" i="1"/>
  <c r="M928" i="1"/>
  <c r="L928" i="1"/>
  <c r="K928" i="1"/>
  <c r="AH927" i="1"/>
  <c r="AG927" i="1"/>
  <c r="AF927" i="1"/>
  <c r="AE927" i="1"/>
  <c r="AD927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AH926" i="1"/>
  <c r="AG926" i="1"/>
  <c r="AF926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K931" i="1" s="1"/>
  <c r="N925" i="1"/>
  <c r="N931" i="1" s="1"/>
  <c r="M925" i="1"/>
  <c r="L925" i="1"/>
  <c r="K925" i="1"/>
  <c r="N922" i="1"/>
  <c r="N932" i="1" s="1"/>
  <c r="N951" i="1" s="1"/>
  <c r="AH921" i="1"/>
  <c r="AG921" i="1"/>
  <c r="AF921" i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AM921" i="1" s="1" a="1"/>
  <c r="AM921" i="1" s="1"/>
  <c r="AN921" i="1" s="1"/>
  <c r="AH920" i="1"/>
  <c r="AG920" i="1"/>
  <c r="AF920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L922" i="1" s="1"/>
  <c r="L932" i="1" s="1"/>
  <c r="K920" i="1"/>
  <c r="AM920" i="1" s="1" a="1"/>
  <c r="AM920" i="1" s="1"/>
  <c r="AN920" i="1" s="1"/>
  <c r="N919" i="1"/>
  <c r="M919" i="1"/>
  <c r="L919" i="1"/>
  <c r="K919" i="1"/>
  <c r="AH918" i="1"/>
  <c r="AH996" i="1" s="1"/>
  <c r="AG918" i="1"/>
  <c r="AF918" i="1"/>
  <c r="AF996" i="1" s="1"/>
  <c r="AE918" i="1"/>
  <c r="AE996" i="1" s="1"/>
  <c r="AD918" i="1"/>
  <c r="AD996" i="1" s="1"/>
  <c r="AC918" i="1"/>
  <c r="AC996" i="1" s="1"/>
  <c r="AB918" i="1"/>
  <c r="AB996" i="1" s="1"/>
  <c r="AA918" i="1"/>
  <c r="Z918" i="1"/>
  <c r="Z996" i="1" s="1"/>
  <c r="Y918" i="1"/>
  <c r="X918" i="1"/>
  <c r="X996" i="1" s="1"/>
  <c r="W918" i="1"/>
  <c r="W996" i="1" s="1"/>
  <c r="V918" i="1"/>
  <c r="V996" i="1" s="1"/>
  <c r="U918" i="1"/>
  <c r="U996" i="1" s="1"/>
  <c r="T918" i="1"/>
  <c r="T996" i="1" s="1"/>
  <c r="S918" i="1"/>
  <c r="R918" i="1"/>
  <c r="R996" i="1" s="1"/>
  <c r="Q918" i="1"/>
  <c r="P918" i="1"/>
  <c r="P996" i="1" s="1"/>
  <c r="O918" i="1"/>
  <c r="O996" i="1" s="1"/>
  <c r="N918" i="1"/>
  <c r="N996" i="1" s="1"/>
  <c r="M918" i="1"/>
  <c r="L918" i="1"/>
  <c r="L996" i="1" s="1"/>
  <c r="K918" i="1"/>
  <c r="N917" i="1"/>
  <c r="M917" i="1"/>
  <c r="M922" i="1" s="1"/>
  <c r="L917" i="1"/>
  <c r="K917" i="1"/>
  <c r="K922" i="1" s="1"/>
  <c r="AH914" i="1"/>
  <c r="AG914" i="1"/>
  <c r="AF914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C908" i="1"/>
  <c r="O903" i="1"/>
  <c r="N903" i="1"/>
  <c r="M903" i="1"/>
  <c r="L903" i="1"/>
  <c r="N897" i="1"/>
  <c r="O896" i="1"/>
  <c r="N896" i="1"/>
  <c r="M896" i="1"/>
  <c r="L896" i="1"/>
  <c r="K896" i="1"/>
  <c r="AH895" i="1"/>
  <c r="AG895" i="1"/>
  <c r="AF895" i="1"/>
  <c r="AE895" i="1"/>
  <c r="AD895" i="1"/>
  <c r="AC895" i="1"/>
  <c r="AB895" i="1"/>
  <c r="AA895" i="1"/>
  <c r="Z895" i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AM895" i="1" s="1" a="1"/>
  <c r="AM895" i="1" s="1"/>
  <c r="AN895" i="1" s="1"/>
  <c r="AH894" i="1"/>
  <c r="AG894" i="1"/>
  <c r="AF894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N893" i="1"/>
  <c r="M893" i="1"/>
  <c r="L893" i="1"/>
  <c r="K893" i="1"/>
  <c r="AH892" i="1"/>
  <c r="AG892" i="1"/>
  <c r="AF892" i="1"/>
  <c r="AE892" i="1"/>
  <c r="AD892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AM892" i="1" s="1" a="1"/>
  <c r="AM892" i="1" s="1"/>
  <c r="AN892" i="1" s="1"/>
  <c r="N891" i="1"/>
  <c r="M891" i="1"/>
  <c r="L891" i="1"/>
  <c r="K891" i="1"/>
  <c r="AH890" i="1"/>
  <c r="AG890" i="1"/>
  <c r="AF890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L897" i="1" s="1"/>
  <c r="K890" i="1"/>
  <c r="K897" i="1" s="1"/>
  <c r="AH886" i="1"/>
  <c r="AG886" i="1"/>
  <c r="AF886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AH885" i="1"/>
  <c r="AG885" i="1"/>
  <c r="AF885" i="1"/>
  <c r="AE885" i="1"/>
  <c r="AD885" i="1"/>
  <c r="AC885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AM885" i="1" s="1" a="1"/>
  <c r="AM885" i="1" s="1"/>
  <c r="AN885" i="1" s="1"/>
  <c r="AH884" i="1"/>
  <c r="AG884" i="1"/>
  <c r="AF884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AH883" i="1"/>
  <c r="AG883" i="1"/>
  <c r="AF883" i="1"/>
  <c r="AE883" i="1"/>
  <c r="AD883" i="1"/>
  <c r="AC883" i="1"/>
  <c r="AB883" i="1"/>
  <c r="N883" i="1"/>
  <c r="M883" i="1"/>
  <c r="L883" i="1"/>
  <c r="K883" i="1"/>
  <c r="AH882" i="1"/>
  <c r="AG882" i="1"/>
  <c r="AF882" i="1"/>
  <c r="AE882" i="1"/>
  <c r="AD882" i="1"/>
  <c r="AC882" i="1"/>
  <c r="AB882" i="1"/>
  <c r="N882" i="1"/>
  <c r="M882" i="1"/>
  <c r="L882" i="1"/>
  <c r="K882" i="1"/>
  <c r="AH881" i="1"/>
  <c r="AG881" i="1"/>
  <c r="AF881" i="1"/>
  <c r="AE881" i="1"/>
  <c r="AD881" i="1"/>
  <c r="AC881" i="1"/>
  <c r="AB881" i="1"/>
  <c r="N881" i="1"/>
  <c r="M881" i="1"/>
  <c r="L881" i="1"/>
  <c r="K881" i="1"/>
  <c r="AH880" i="1"/>
  <c r="AG880" i="1"/>
  <c r="AF880" i="1"/>
  <c r="AE880" i="1"/>
  <c r="AD880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AH879" i="1"/>
  <c r="AG879" i="1"/>
  <c r="AF879" i="1"/>
  <c r="AE879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AM879" i="1" s="1" a="1"/>
  <c r="AM879" i="1" s="1"/>
  <c r="AN879" i="1" s="1"/>
  <c r="AH878" i="1"/>
  <c r="AG878" i="1"/>
  <c r="AF878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AH877" i="1"/>
  <c r="AG877" i="1"/>
  <c r="AF877" i="1"/>
  <c r="AE877" i="1"/>
  <c r="AD877" i="1"/>
  <c r="AD887" i="1" s="1"/>
  <c r="AC877" i="1"/>
  <c r="AC887" i="1" s="1"/>
  <c r="AB877" i="1"/>
  <c r="AA877" i="1"/>
  <c r="Z877" i="1"/>
  <c r="Y877" i="1"/>
  <c r="X877" i="1"/>
  <c r="W877" i="1"/>
  <c r="V877" i="1"/>
  <c r="U877" i="1"/>
  <c r="T877" i="1"/>
  <c r="S877" i="1"/>
  <c r="R877" i="1"/>
  <c r="Q877" i="1"/>
  <c r="P877" i="1"/>
  <c r="O877" i="1"/>
  <c r="N877" i="1"/>
  <c r="N887" i="1" s="1"/>
  <c r="N899" i="1" s="1"/>
  <c r="M877" i="1"/>
  <c r="M887" i="1" s="1"/>
  <c r="L877" i="1"/>
  <c r="K877" i="1"/>
  <c r="K887" i="1" s="1"/>
  <c r="K899" i="1" s="1"/>
  <c r="AH874" i="1"/>
  <c r="AG874" i="1"/>
  <c r="AF874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D871" i="1"/>
  <c r="C868" i="1"/>
  <c r="B866" i="1"/>
  <c r="D968" i="1" s="1"/>
  <c r="N855" i="1"/>
  <c r="K855" i="1"/>
  <c r="AH850" i="1"/>
  <c r="AG850" i="1"/>
  <c r="AF850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AH848" i="1"/>
  <c r="AG848" i="1"/>
  <c r="AF848" i="1"/>
  <c r="AE848" i="1"/>
  <c r="AD848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AM848" i="1" s="1" a="1"/>
  <c r="AM848" i="1" s="1"/>
  <c r="AN848" i="1" s="1"/>
  <c r="AH847" i="1"/>
  <c r="AG847" i="1"/>
  <c r="AF847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AM847" i="1" s="1" a="1"/>
  <c r="AM847" i="1" s="1"/>
  <c r="AN847" i="1" s="1"/>
  <c r="AA844" i="1"/>
  <c r="S844" i="1"/>
  <c r="K844" i="1"/>
  <c r="AH843" i="1"/>
  <c r="AG843" i="1"/>
  <c r="AF843" i="1"/>
  <c r="AE843" i="1"/>
  <c r="AD843" i="1"/>
  <c r="AD844" i="1" s="1"/>
  <c r="AC843" i="1"/>
  <c r="AB843" i="1"/>
  <c r="AA843" i="1"/>
  <c r="Z843" i="1"/>
  <c r="Y843" i="1"/>
  <c r="X843" i="1"/>
  <c r="W843" i="1"/>
  <c r="V843" i="1"/>
  <c r="V844" i="1" s="1"/>
  <c r="U843" i="1"/>
  <c r="T843" i="1"/>
  <c r="S843" i="1"/>
  <c r="R843" i="1"/>
  <c r="Q843" i="1"/>
  <c r="P843" i="1"/>
  <c r="O843" i="1"/>
  <c r="N843" i="1"/>
  <c r="N844" i="1" s="1"/>
  <c r="M843" i="1"/>
  <c r="L843" i="1"/>
  <c r="K843" i="1"/>
  <c r="AM843" i="1" s="1" a="1"/>
  <c r="AM843" i="1" s="1"/>
  <c r="AN843" i="1" s="1"/>
  <c r="AH842" i="1"/>
  <c r="AG842" i="1"/>
  <c r="AF842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AM842" i="1" s="1" a="1"/>
  <c r="AM842" i="1" s="1"/>
  <c r="AN842" i="1" s="1"/>
  <c r="AH841" i="1"/>
  <c r="AH844" i="1" s="1"/>
  <c r="AG841" i="1"/>
  <c r="AG844" i="1" s="1"/>
  <c r="AF841" i="1"/>
  <c r="AF844" i="1" s="1"/>
  <c r="AE841" i="1"/>
  <c r="AE844" i="1" s="1"/>
  <c r="AD841" i="1"/>
  <c r="AC841" i="1"/>
  <c r="AC844" i="1" s="1"/>
  <c r="AB841" i="1"/>
  <c r="AB844" i="1" s="1"/>
  <c r="AA841" i="1"/>
  <c r="Z841" i="1"/>
  <c r="Z844" i="1" s="1"/>
  <c r="Y841" i="1"/>
  <c r="Y844" i="1" s="1"/>
  <c r="X841" i="1"/>
  <c r="X844" i="1" s="1"/>
  <c r="W841" i="1"/>
  <c r="W844" i="1" s="1"/>
  <c r="V841" i="1"/>
  <c r="U841" i="1"/>
  <c r="U844" i="1" s="1"/>
  <c r="T841" i="1"/>
  <c r="T844" i="1" s="1"/>
  <c r="S841" i="1"/>
  <c r="R841" i="1"/>
  <c r="R844" i="1" s="1"/>
  <c r="Q841" i="1"/>
  <c r="Q844" i="1" s="1"/>
  <c r="P841" i="1"/>
  <c r="P844" i="1" s="1"/>
  <c r="O841" i="1"/>
  <c r="O844" i="1" s="1"/>
  <c r="N841" i="1"/>
  <c r="M841" i="1"/>
  <c r="M844" i="1" s="1"/>
  <c r="L841" i="1"/>
  <c r="L844" i="1" s="1"/>
  <c r="K841" i="1"/>
  <c r="AM841" i="1" s="1" a="1"/>
  <c r="AM841" i="1" s="1"/>
  <c r="AN841" i="1" s="1"/>
  <c r="AH836" i="1"/>
  <c r="AG836" i="1"/>
  <c r="AF836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AM836" i="1" s="1" a="1"/>
  <c r="AM836" i="1" s="1"/>
  <c r="AN836" i="1" s="1"/>
  <c r="AH833" i="1"/>
  <c r="AG833" i="1"/>
  <c r="AF833" i="1"/>
  <c r="AE833" i="1"/>
  <c r="AD833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C827" i="1"/>
  <c r="AH819" i="1"/>
  <c r="AG819" i="1"/>
  <c r="AF819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AM819" i="1" s="1" a="1"/>
  <c r="AM819" i="1" s="1"/>
  <c r="AN819" i="1" s="1"/>
  <c r="AH818" i="1"/>
  <c r="AG818" i="1"/>
  <c r="AF818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AM818" i="1" s="1" a="1"/>
  <c r="AM818" i="1" s="1"/>
  <c r="AN818" i="1" s="1"/>
  <c r="AH817" i="1"/>
  <c r="AG817" i="1"/>
  <c r="AF817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AM817" i="1" s="1" a="1"/>
  <c r="AM817" i="1" s="1"/>
  <c r="AN817" i="1" s="1"/>
  <c r="N816" i="1"/>
  <c r="M816" i="1"/>
  <c r="L816" i="1"/>
  <c r="L820" i="1" s="1"/>
  <c r="K816" i="1"/>
  <c r="AH809" i="1"/>
  <c r="AH810" i="1" s="1"/>
  <c r="AG809" i="1"/>
  <c r="AF809" i="1"/>
  <c r="AE809" i="1"/>
  <c r="AD809" i="1"/>
  <c r="AC809" i="1"/>
  <c r="AB809" i="1"/>
  <c r="AA809" i="1"/>
  <c r="Z809" i="1"/>
  <c r="Z810" i="1" s="1"/>
  <c r="Y809" i="1"/>
  <c r="X809" i="1"/>
  <c r="W809" i="1"/>
  <c r="V809" i="1"/>
  <c r="U809" i="1"/>
  <c r="T809" i="1"/>
  <c r="S809" i="1"/>
  <c r="R809" i="1"/>
  <c r="R810" i="1" s="1"/>
  <c r="Q809" i="1"/>
  <c r="P809" i="1"/>
  <c r="O809" i="1"/>
  <c r="N809" i="1"/>
  <c r="M809" i="1"/>
  <c r="L809" i="1"/>
  <c r="K809" i="1"/>
  <c r="AH808" i="1"/>
  <c r="AG808" i="1"/>
  <c r="AF808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AM808" i="1" s="1" a="1"/>
  <c r="AM808" i="1" s="1"/>
  <c r="AN808" i="1" s="1"/>
  <c r="AH807" i="1"/>
  <c r="AG807" i="1"/>
  <c r="AF807" i="1"/>
  <c r="AE807" i="1"/>
  <c r="AD807" i="1"/>
  <c r="AC807" i="1"/>
  <c r="AB807" i="1"/>
  <c r="AB810" i="1" s="1"/>
  <c r="AA807" i="1"/>
  <c r="Z807" i="1"/>
  <c r="Y807" i="1"/>
  <c r="X807" i="1"/>
  <c r="W807" i="1"/>
  <c r="V807" i="1"/>
  <c r="U807" i="1"/>
  <c r="T807" i="1"/>
  <c r="T810" i="1" s="1"/>
  <c r="S807" i="1"/>
  <c r="R807" i="1"/>
  <c r="Q807" i="1"/>
  <c r="P807" i="1"/>
  <c r="O807" i="1"/>
  <c r="N807" i="1"/>
  <c r="M807" i="1"/>
  <c r="L807" i="1"/>
  <c r="L810" i="1" s="1"/>
  <c r="K807" i="1"/>
  <c r="AM807" i="1" s="1" a="1"/>
  <c r="AM807" i="1" s="1"/>
  <c r="AN807" i="1" s="1"/>
  <c r="AH806" i="1"/>
  <c r="AG806" i="1"/>
  <c r="AF806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AM806" i="1" s="1" a="1"/>
  <c r="AM806" i="1" s="1"/>
  <c r="AN806" i="1" s="1"/>
  <c r="AH805" i="1"/>
  <c r="AG805" i="1"/>
  <c r="AG810" i="1" s="1"/>
  <c r="AF805" i="1"/>
  <c r="AF810" i="1" s="1"/>
  <c r="AE805" i="1"/>
  <c r="AE810" i="1" s="1"/>
  <c r="AD805" i="1"/>
  <c r="AD810" i="1" s="1"/>
  <c r="AC805" i="1"/>
  <c r="AC810" i="1" s="1"/>
  <c r="AB805" i="1"/>
  <c r="AA805" i="1"/>
  <c r="AA810" i="1" s="1"/>
  <c r="Z805" i="1"/>
  <c r="Y805" i="1"/>
  <c r="Y810" i="1" s="1"/>
  <c r="X805" i="1"/>
  <c r="X810" i="1" s="1"/>
  <c r="W805" i="1"/>
  <c r="W810" i="1" s="1"/>
  <c r="V805" i="1"/>
  <c r="V810" i="1" s="1"/>
  <c r="U805" i="1"/>
  <c r="U810" i="1" s="1"/>
  <c r="T805" i="1"/>
  <c r="S805" i="1"/>
  <c r="S810" i="1" s="1"/>
  <c r="R805" i="1"/>
  <c r="Q805" i="1"/>
  <c r="Q810" i="1" s="1"/>
  <c r="P805" i="1"/>
  <c r="P810" i="1" s="1"/>
  <c r="O805" i="1"/>
  <c r="O810" i="1" s="1"/>
  <c r="N805" i="1"/>
  <c r="N810" i="1" s="1"/>
  <c r="M805" i="1"/>
  <c r="M810" i="1" s="1"/>
  <c r="L805" i="1"/>
  <c r="K805" i="1"/>
  <c r="K810" i="1" s="1"/>
  <c r="AH801" i="1"/>
  <c r="AG801" i="1"/>
  <c r="AF801" i="1"/>
  <c r="AE801" i="1"/>
  <c r="AD801" i="1"/>
  <c r="AD802" i="1" s="1"/>
  <c r="AD811" i="1" s="1"/>
  <c r="AC801" i="1"/>
  <c r="AB801" i="1"/>
  <c r="AA801" i="1"/>
  <c r="Z801" i="1"/>
  <c r="Y801" i="1"/>
  <c r="X801" i="1"/>
  <c r="W801" i="1"/>
  <c r="V801" i="1"/>
  <c r="V802" i="1" s="1"/>
  <c r="V811" i="1" s="1"/>
  <c r="U801" i="1"/>
  <c r="T801" i="1"/>
  <c r="S801" i="1"/>
  <c r="R801" i="1"/>
  <c r="Q801" i="1"/>
  <c r="P801" i="1"/>
  <c r="O801" i="1"/>
  <c r="N801" i="1"/>
  <c r="N802" i="1" s="1"/>
  <c r="N811" i="1" s="1"/>
  <c r="M801" i="1"/>
  <c r="L801" i="1"/>
  <c r="K801" i="1"/>
  <c r="AH800" i="1"/>
  <c r="AG800" i="1"/>
  <c r="AF800" i="1"/>
  <c r="AE800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AM800" i="1" s="1" a="1"/>
  <c r="AM800" i="1" s="1"/>
  <c r="AN800" i="1" s="1"/>
  <c r="AH799" i="1"/>
  <c r="AG799" i="1"/>
  <c r="AF799" i="1"/>
  <c r="AF802" i="1" s="1"/>
  <c r="AF811" i="1" s="1"/>
  <c r="AE799" i="1"/>
  <c r="AD799" i="1"/>
  <c r="AC799" i="1"/>
  <c r="AB799" i="1"/>
  <c r="AA799" i="1"/>
  <c r="Z799" i="1"/>
  <c r="Y799" i="1"/>
  <c r="X799" i="1"/>
  <c r="X802" i="1" s="1"/>
  <c r="X811" i="1" s="1"/>
  <c r="W799" i="1"/>
  <c r="V799" i="1"/>
  <c r="U799" i="1"/>
  <c r="T799" i="1"/>
  <c r="S799" i="1"/>
  <c r="R799" i="1"/>
  <c r="Q799" i="1"/>
  <c r="P799" i="1"/>
  <c r="P802" i="1" s="1"/>
  <c r="P811" i="1" s="1"/>
  <c r="O799" i="1"/>
  <c r="N799" i="1"/>
  <c r="M799" i="1"/>
  <c r="L799" i="1"/>
  <c r="K799" i="1"/>
  <c r="AM799" i="1" s="1" a="1"/>
  <c r="AM799" i="1" s="1"/>
  <c r="AN799" i="1" s="1"/>
  <c r="AH798" i="1"/>
  <c r="AG798" i="1"/>
  <c r="AF798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AM798" i="1" s="1" a="1"/>
  <c r="AM798" i="1" s="1"/>
  <c r="AN798" i="1" s="1"/>
  <c r="AH797" i="1"/>
  <c r="AH802" i="1" s="1"/>
  <c r="AG797" i="1"/>
  <c r="AG802" i="1" s="1"/>
  <c r="AG811" i="1" s="1"/>
  <c r="AF797" i="1"/>
  <c r="AE797" i="1"/>
  <c r="AE802" i="1" s="1"/>
  <c r="AE811" i="1" s="1"/>
  <c r="AD797" i="1"/>
  <c r="AC797" i="1"/>
  <c r="AC802" i="1" s="1"/>
  <c r="AC811" i="1" s="1"/>
  <c r="AB797" i="1"/>
  <c r="AB802" i="1" s="1"/>
  <c r="AB811" i="1" s="1"/>
  <c r="AA797" i="1"/>
  <c r="AA802" i="1" s="1"/>
  <c r="AA811" i="1" s="1"/>
  <c r="Z797" i="1"/>
  <c r="Z802" i="1" s="1"/>
  <c r="Z811" i="1" s="1"/>
  <c r="Y797" i="1"/>
  <c r="Y802" i="1" s="1"/>
  <c r="Y811" i="1" s="1"/>
  <c r="X797" i="1"/>
  <c r="W797" i="1"/>
  <c r="W802" i="1" s="1"/>
  <c r="W811" i="1" s="1"/>
  <c r="V797" i="1"/>
  <c r="U797" i="1"/>
  <c r="U802" i="1" s="1"/>
  <c r="U811" i="1" s="1"/>
  <c r="T797" i="1"/>
  <c r="T802" i="1" s="1"/>
  <c r="T811" i="1" s="1"/>
  <c r="S797" i="1"/>
  <c r="S802" i="1" s="1"/>
  <c r="S811" i="1" s="1"/>
  <c r="R797" i="1"/>
  <c r="R802" i="1" s="1"/>
  <c r="R811" i="1" s="1"/>
  <c r="Q797" i="1"/>
  <c r="Q802" i="1" s="1"/>
  <c r="Q811" i="1" s="1"/>
  <c r="P797" i="1"/>
  <c r="O797" i="1"/>
  <c r="O802" i="1" s="1"/>
  <c r="O811" i="1" s="1"/>
  <c r="N797" i="1"/>
  <c r="M797" i="1"/>
  <c r="M802" i="1" s="1"/>
  <c r="M811" i="1" s="1"/>
  <c r="L797" i="1"/>
  <c r="L802" i="1" s="1"/>
  <c r="L811" i="1" s="1"/>
  <c r="K797" i="1"/>
  <c r="AM797" i="1" s="1" a="1"/>
  <c r="AM797" i="1" s="1"/>
  <c r="AN797" i="1" s="1"/>
  <c r="AH792" i="1"/>
  <c r="AG792" i="1"/>
  <c r="AF792" i="1"/>
  <c r="AE792" i="1"/>
  <c r="AD792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AM792" i="1" s="1" a="1"/>
  <c r="AM792" i="1" s="1"/>
  <c r="AN792" i="1" s="1"/>
  <c r="AH791" i="1"/>
  <c r="AG791" i="1"/>
  <c r="AF791" i="1"/>
  <c r="AE791" i="1"/>
  <c r="AD791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AM791" i="1" s="1" a="1"/>
  <c r="AM791" i="1" s="1"/>
  <c r="AN791" i="1" s="1"/>
  <c r="AH790" i="1"/>
  <c r="AG790" i="1"/>
  <c r="AF790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AM790" i="1" s="1" a="1"/>
  <c r="AM790" i="1" s="1"/>
  <c r="AN790" i="1" s="1"/>
  <c r="AH789" i="1"/>
  <c r="AG789" i="1"/>
  <c r="AF789" i="1"/>
  <c r="AE789" i="1"/>
  <c r="AD789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N793" i="1" s="1"/>
  <c r="M789" i="1"/>
  <c r="L789" i="1"/>
  <c r="K789" i="1"/>
  <c r="AM789" i="1" s="1" a="1"/>
  <c r="AM789" i="1" s="1"/>
  <c r="AN789" i="1" s="1"/>
  <c r="AH788" i="1"/>
  <c r="AG788" i="1"/>
  <c r="AF788" i="1"/>
  <c r="AE788" i="1"/>
  <c r="AD788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AM788" i="1" s="1" a="1"/>
  <c r="AM788" i="1" s="1"/>
  <c r="AN788" i="1" s="1"/>
  <c r="N787" i="1"/>
  <c r="M787" i="1"/>
  <c r="M793" i="1" s="1"/>
  <c r="L787" i="1"/>
  <c r="L793" i="1" s="1"/>
  <c r="K787" i="1"/>
  <c r="K793" i="1" s="1"/>
  <c r="L784" i="1"/>
  <c r="AH783" i="1"/>
  <c r="AG783" i="1"/>
  <c r="AF783" i="1"/>
  <c r="AE783" i="1"/>
  <c r="AD783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AM783" i="1" s="1" a="1"/>
  <c r="AM783" i="1" s="1"/>
  <c r="AN783" i="1" s="1"/>
  <c r="AH782" i="1"/>
  <c r="AG782" i="1"/>
  <c r="AF782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AM782" i="1" s="1" a="1"/>
  <c r="AM782" i="1" s="1"/>
  <c r="AN782" i="1" s="1"/>
  <c r="AH781" i="1"/>
  <c r="AG781" i="1"/>
  <c r="AF781" i="1"/>
  <c r="AE781" i="1"/>
  <c r="AD781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AM781" i="1" s="1" a="1"/>
  <c r="AM781" i="1" s="1"/>
  <c r="AN781" i="1" s="1"/>
  <c r="AH780" i="1"/>
  <c r="AH858" i="1" s="1"/>
  <c r="AG780" i="1"/>
  <c r="AF780" i="1"/>
  <c r="AF858" i="1" s="1"/>
  <c r="AE780" i="1"/>
  <c r="AE858" i="1" s="1"/>
  <c r="AD780" i="1"/>
  <c r="AD858" i="1" s="1"/>
  <c r="AC780" i="1"/>
  <c r="AB780" i="1"/>
  <c r="AB858" i="1" s="1"/>
  <c r="AA780" i="1"/>
  <c r="AA858" i="1" s="1"/>
  <c r="Z780" i="1"/>
  <c r="Z858" i="1" s="1"/>
  <c r="Y780" i="1"/>
  <c r="X780" i="1"/>
  <c r="X858" i="1" s="1"/>
  <c r="W780" i="1"/>
  <c r="W858" i="1" s="1"/>
  <c r="V780" i="1"/>
  <c r="V858" i="1" s="1"/>
  <c r="U780" i="1"/>
  <c r="T780" i="1"/>
  <c r="T858" i="1" s="1"/>
  <c r="S780" i="1"/>
  <c r="S858" i="1" s="1"/>
  <c r="R780" i="1"/>
  <c r="R858" i="1" s="1"/>
  <c r="Q780" i="1"/>
  <c r="P780" i="1"/>
  <c r="P858" i="1" s="1"/>
  <c r="O780" i="1"/>
  <c r="O858" i="1" s="1"/>
  <c r="N780" i="1"/>
  <c r="N858" i="1" s="1"/>
  <c r="M780" i="1"/>
  <c r="L780" i="1"/>
  <c r="L858" i="1" s="1"/>
  <c r="K780" i="1"/>
  <c r="K858" i="1" s="1"/>
  <c r="N779" i="1"/>
  <c r="N784" i="1" s="1"/>
  <c r="M779" i="1"/>
  <c r="M784" i="1" s="1"/>
  <c r="L779" i="1"/>
  <c r="K779" i="1"/>
  <c r="AH776" i="1"/>
  <c r="AG776" i="1"/>
  <c r="AF776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C770" i="1"/>
  <c r="AH765" i="1"/>
  <c r="AG765" i="1"/>
  <c r="AF765" i="1"/>
  <c r="AE765" i="1"/>
  <c r="AD765" i="1"/>
  <c r="AC765" i="1"/>
  <c r="AB765" i="1"/>
  <c r="AA765" i="1"/>
  <c r="Z765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AH758" i="1"/>
  <c r="AG758" i="1"/>
  <c r="AF758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AM758" i="1" s="1" a="1"/>
  <c r="AM758" i="1" s="1"/>
  <c r="AN758" i="1" s="1"/>
  <c r="AH757" i="1"/>
  <c r="AG757" i="1"/>
  <c r="AF757" i="1"/>
  <c r="AE757" i="1"/>
  <c r="AD757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AM757" i="1" s="1" a="1"/>
  <c r="AM757" i="1" s="1"/>
  <c r="AN757" i="1" s="1"/>
  <c r="AH756" i="1"/>
  <c r="AG756" i="1"/>
  <c r="AF756" i="1"/>
  <c r="AE756" i="1"/>
  <c r="AD756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AM756" i="1" s="1" a="1"/>
  <c r="AM756" i="1" s="1"/>
  <c r="AN756" i="1" s="1"/>
  <c r="N755" i="1"/>
  <c r="M755" i="1"/>
  <c r="L755" i="1"/>
  <c r="K755" i="1"/>
  <c r="AH754" i="1"/>
  <c r="AG754" i="1"/>
  <c r="AF754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AM754" i="1" s="1" a="1"/>
  <c r="AM754" i="1" s="1"/>
  <c r="AN754" i="1" s="1"/>
  <c r="N753" i="1"/>
  <c r="M753" i="1"/>
  <c r="L753" i="1"/>
  <c r="K753" i="1"/>
  <c r="AH752" i="1"/>
  <c r="AG752" i="1"/>
  <c r="AF752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N759" i="1" s="1"/>
  <c r="M752" i="1"/>
  <c r="M759" i="1" s="1"/>
  <c r="L752" i="1"/>
  <c r="L759" i="1" s="1"/>
  <c r="K752" i="1"/>
  <c r="AM752" i="1" s="1" a="1"/>
  <c r="AM752" i="1" s="1"/>
  <c r="AN752" i="1" s="1"/>
  <c r="AH748" i="1"/>
  <c r="AG748" i="1"/>
  <c r="AF748" i="1"/>
  <c r="AE748" i="1"/>
  <c r="AD748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AM748" i="1" s="1" a="1"/>
  <c r="AM748" i="1" s="1"/>
  <c r="AN748" i="1" s="1"/>
  <c r="AH747" i="1"/>
  <c r="AG747" i="1"/>
  <c r="AF747" i="1"/>
  <c r="AE747" i="1"/>
  <c r="AD747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AM747" i="1" s="1" a="1"/>
  <c r="AM747" i="1" s="1"/>
  <c r="AN747" i="1" s="1"/>
  <c r="AH746" i="1"/>
  <c r="AG746" i="1"/>
  <c r="AF746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AM746" i="1" s="1" a="1"/>
  <c r="AM746" i="1" s="1"/>
  <c r="AN746" i="1" s="1"/>
  <c r="AH745" i="1"/>
  <c r="AG745" i="1"/>
  <c r="AF745" i="1"/>
  <c r="AE745" i="1"/>
  <c r="AD745" i="1"/>
  <c r="AC745" i="1"/>
  <c r="AB745" i="1"/>
  <c r="AA745" i="1"/>
  <c r="Z745" i="1"/>
  <c r="Y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AM745" i="1" s="1" a="1"/>
  <c r="AM745" i="1" s="1"/>
  <c r="AN745" i="1" s="1"/>
  <c r="AH744" i="1"/>
  <c r="AG744" i="1"/>
  <c r="AF744" i="1"/>
  <c r="AE744" i="1"/>
  <c r="AD744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AM744" i="1" s="1" a="1"/>
  <c r="AM744" i="1" s="1"/>
  <c r="AN744" i="1" s="1"/>
  <c r="AH743" i="1"/>
  <c r="AG743" i="1"/>
  <c r="AF743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AM743" i="1" s="1" a="1"/>
  <c r="AM743" i="1" s="1"/>
  <c r="AN743" i="1" s="1"/>
  <c r="AH742" i="1"/>
  <c r="AG742" i="1"/>
  <c r="AF742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AM742" i="1" s="1" a="1"/>
  <c r="AM742" i="1" s="1"/>
  <c r="AN742" i="1" s="1"/>
  <c r="AH741" i="1"/>
  <c r="AG741" i="1"/>
  <c r="AF741" i="1"/>
  <c r="AE741" i="1"/>
  <c r="AD741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AM741" i="1" s="1" a="1"/>
  <c r="AM741" i="1" s="1"/>
  <c r="AN741" i="1" s="1"/>
  <c r="AH740" i="1"/>
  <c r="AG740" i="1"/>
  <c r="AF740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AM740" i="1" s="1" a="1"/>
  <c r="AM740" i="1" s="1"/>
  <c r="AN740" i="1" s="1"/>
  <c r="AH739" i="1"/>
  <c r="AH749" i="1" s="1"/>
  <c r="AG739" i="1"/>
  <c r="AG749" i="1" s="1"/>
  <c r="AF739" i="1"/>
  <c r="AF749" i="1" s="1"/>
  <c r="AE739" i="1"/>
  <c r="AE749" i="1" s="1"/>
  <c r="AD739" i="1"/>
  <c r="AD749" i="1" s="1"/>
  <c r="AC739" i="1"/>
  <c r="AC749" i="1" s="1"/>
  <c r="AB739" i="1"/>
  <c r="AB749" i="1" s="1"/>
  <c r="AA739" i="1"/>
  <c r="AA749" i="1" s="1"/>
  <c r="Z739" i="1"/>
  <c r="Z749" i="1" s="1"/>
  <c r="Y739" i="1"/>
  <c r="Y749" i="1" s="1"/>
  <c r="X739" i="1"/>
  <c r="X749" i="1" s="1"/>
  <c r="W739" i="1"/>
  <c r="W749" i="1" s="1"/>
  <c r="V739" i="1"/>
  <c r="V749" i="1" s="1"/>
  <c r="U739" i="1"/>
  <c r="U749" i="1" s="1"/>
  <c r="T739" i="1"/>
  <c r="T749" i="1" s="1"/>
  <c r="S739" i="1"/>
  <c r="S749" i="1" s="1"/>
  <c r="R739" i="1"/>
  <c r="R749" i="1" s="1"/>
  <c r="Q739" i="1"/>
  <c r="Q749" i="1" s="1"/>
  <c r="P739" i="1"/>
  <c r="P749" i="1" s="1"/>
  <c r="O739" i="1"/>
  <c r="O749" i="1" s="1"/>
  <c r="N739" i="1"/>
  <c r="N749" i="1" s="1"/>
  <c r="N761" i="1" s="1"/>
  <c r="M739" i="1"/>
  <c r="M749" i="1" s="1"/>
  <c r="M761" i="1" s="1"/>
  <c r="L739" i="1"/>
  <c r="L749" i="1" s="1"/>
  <c r="L761" i="1" s="1"/>
  <c r="K739" i="1"/>
  <c r="AM739" i="1" s="1" a="1"/>
  <c r="AM739" i="1" s="1"/>
  <c r="AN739" i="1" s="1"/>
  <c r="AH736" i="1"/>
  <c r="AG736" i="1"/>
  <c r="AF736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C730" i="1"/>
  <c r="B728" i="1"/>
  <c r="D830" i="1" s="1"/>
  <c r="N717" i="1"/>
  <c r="K717" i="1"/>
  <c r="AH712" i="1"/>
  <c r="AG712" i="1"/>
  <c r="AF712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AH710" i="1"/>
  <c r="AG710" i="1"/>
  <c r="AF710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AH709" i="1"/>
  <c r="AG709" i="1"/>
  <c r="AF709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AM709" i="1" s="1" a="1"/>
  <c r="AM709" i="1" s="1"/>
  <c r="AN709" i="1" s="1"/>
  <c r="AD706" i="1"/>
  <c r="N706" i="1"/>
  <c r="AH705" i="1"/>
  <c r="AG705" i="1"/>
  <c r="AG706" i="1" s="1"/>
  <c r="AF705" i="1"/>
  <c r="AE705" i="1"/>
  <c r="AD705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AM705" i="1" s="1" a="1"/>
  <c r="AM705" i="1" s="1"/>
  <c r="AN705" i="1" s="1"/>
  <c r="AH704" i="1"/>
  <c r="AG704" i="1"/>
  <c r="AF704" i="1"/>
  <c r="AE704" i="1"/>
  <c r="AD704" i="1"/>
  <c r="AC704" i="1"/>
  <c r="AB704" i="1"/>
  <c r="AA704" i="1"/>
  <c r="Z704" i="1"/>
  <c r="N704" i="1"/>
  <c r="M704" i="1"/>
  <c r="L704" i="1"/>
  <c r="K704" i="1"/>
  <c r="AH703" i="1"/>
  <c r="AH706" i="1" s="1"/>
  <c r="AG703" i="1"/>
  <c r="AF703" i="1"/>
  <c r="AF706" i="1" s="1"/>
  <c r="AE703" i="1"/>
  <c r="AE706" i="1" s="1"/>
  <c r="AD703" i="1"/>
  <c r="AC703" i="1"/>
  <c r="AC706" i="1" s="1"/>
  <c r="AB703" i="1"/>
  <c r="AB706" i="1" s="1"/>
  <c r="AA703" i="1"/>
  <c r="AA706" i="1" s="1"/>
  <c r="Z703" i="1"/>
  <c r="Z706" i="1" s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M706" i="1" s="1"/>
  <c r="L703" i="1"/>
  <c r="L706" i="1" s="1"/>
  <c r="K703" i="1"/>
  <c r="K706" i="1" s="1"/>
  <c r="N698" i="1"/>
  <c r="M698" i="1"/>
  <c r="L698" i="1"/>
  <c r="K698" i="1"/>
  <c r="AH695" i="1"/>
  <c r="AG695" i="1"/>
  <c r="AF695" i="1"/>
  <c r="AE695" i="1"/>
  <c r="AD695" i="1"/>
  <c r="AC695" i="1"/>
  <c r="AB695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C689" i="1"/>
  <c r="AH681" i="1"/>
  <c r="AG681" i="1"/>
  <c r="AF681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M682" i="1" s="1"/>
  <c r="L681" i="1"/>
  <c r="K681" i="1"/>
  <c r="AM681" i="1" s="1" a="1"/>
  <c r="AM681" i="1" s="1"/>
  <c r="AN681" i="1" s="1"/>
  <c r="AH680" i="1"/>
  <c r="AG680" i="1"/>
  <c r="AF680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AM680" i="1" s="1" a="1"/>
  <c r="AM680" i="1" s="1"/>
  <c r="AN680" i="1" s="1"/>
  <c r="O679" i="1"/>
  <c r="N679" i="1"/>
  <c r="M679" i="1"/>
  <c r="L679" i="1"/>
  <c r="K679" i="1"/>
  <c r="N678" i="1"/>
  <c r="N682" i="1" s="1"/>
  <c r="M678" i="1"/>
  <c r="L678" i="1"/>
  <c r="L682" i="1" s="1"/>
  <c r="K678" i="1"/>
  <c r="AH671" i="1"/>
  <c r="AG671" i="1"/>
  <c r="AG672" i="1" s="1"/>
  <c r="AF671" i="1"/>
  <c r="AE671" i="1"/>
  <c r="AD671" i="1"/>
  <c r="AC671" i="1"/>
  <c r="AB671" i="1"/>
  <c r="AA671" i="1"/>
  <c r="Z671" i="1"/>
  <c r="Y671" i="1"/>
  <c r="Y672" i="1" s="1"/>
  <c r="X671" i="1"/>
  <c r="W671" i="1"/>
  <c r="V671" i="1"/>
  <c r="U671" i="1"/>
  <c r="T671" i="1"/>
  <c r="S671" i="1"/>
  <c r="R671" i="1"/>
  <c r="Q671" i="1"/>
  <c r="Q672" i="1" s="1"/>
  <c r="P671" i="1"/>
  <c r="O671" i="1"/>
  <c r="N671" i="1"/>
  <c r="M671" i="1"/>
  <c r="L671" i="1"/>
  <c r="K671" i="1"/>
  <c r="AH670" i="1"/>
  <c r="AG670" i="1"/>
  <c r="AF670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AM670" i="1" s="1" a="1"/>
  <c r="AM670" i="1" s="1"/>
  <c r="AN670" i="1" s="1"/>
  <c r="AH669" i="1"/>
  <c r="AG669" i="1"/>
  <c r="AF669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AM669" i="1" s="1" a="1"/>
  <c r="AM669" i="1" s="1"/>
  <c r="AN669" i="1" s="1"/>
  <c r="AH668" i="1"/>
  <c r="AH672" i="1" s="1"/>
  <c r="AG668" i="1"/>
  <c r="AF668" i="1"/>
  <c r="AE668" i="1"/>
  <c r="AD668" i="1"/>
  <c r="AC668" i="1"/>
  <c r="AB668" i="1"/>
  <c r="AA668" i="1"/>
  <c r="Z668" i="1"/>
  <c r="Z672" i="1" s="1"/>
  <c r="Y668" i="1"/>
  <c r="X668" i="1"/>
  <c r="W668" i="1"/>
  <c r="V668" i="1"/>
  <c r="U668" i="1"/>
  <c r="T668" i="1"/>
  <c r="S668" i="1"/>
  <c r="R668" i="1"/>
  <c r="R672" i="1" s="1"/>
  <c r="Q668" i="1"/>
  <c r="P668" i="1"/>
  <c r="O668" i="1"/>
  <c r="N668" i="1"/>
  <c r="M668" i="1"/>
  <c r="L668" i="1"/>
  <c r="K668" i="1"/>
  <c r="AM668" i="1" s="1" a="1"/>
  <c r="AM668" i="1" s="1"/>
  <c r="AN668" i="1" s="1"/>
  <c r="AH667" i="1"/>
  <c r="AG667" i="1"/>
  <c r="AF667" i="1"/>
  <c r="AF672" i="1" s="1"/>
  <c r="AE667" i="1"/>
  <c r="AE672" i="1" s="1"/>
  <c r="AD667" i="1"/>
  <c r="AD672" i="1" s="1"/>
  <c r="AC667" i="1"/>
  <c r="AC672" i="1" s="1"/>
  <c r="AB667" i="1"/>
  <c r="AB672" i="1" s="1"/>
  <c r="AA667" i="1"/>
  <c r="AA672" i="1" s="1"/>
  <c r="Z667" i="1"/>
  <c r="Y667" i="1"/>
  <c r="X667" i="1"/>
  <c r="X672" i="1" s="1"/>
  <c r="W667" i="1"/>
  <c r="W672" i="1" s="1"/>
  <c r="V667" i="1"/>
  <c r="V672" i="1" s="1"/>
  <c r="U667" i="1"/>
  <c r="U672" i="1" s="1"/>
  <c r="T667" i="1"/>
  <c r="T672" i="1" s="1"/>
  <c r="S667" i="1"/>
  <c r="S672" i="1" s="1"/>
  <c r="R667" i="1"/>
  <c r="Q667" i="1"/>
  <c r="P667" i="1"/>
  <c r="P672" i="1" s="1"/>
  <c r="O667" i="1"/>
  <c r="O672" i="1" s="1"/>
  <c r="N667" i="1"/>
  <c r="N672" i="1" s="1"/>
  <c r="M667" i="1"/>
  <c r="M672" i="1" s="1"/>
  <c r="L667" i="1"/>
  <c r="L672" i="1" s="1"/>
  <c r="K667" i="1"/>
  <c r="K672" i="1" s="1"/>
  <c r="AH663" i="1"/>
  <c r="AG663" i="1"/>
  <c r="AF663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AH662" i="1"/>
  <c r="AG662" i="1"/>
  <c r="AF662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AM662" i="1" s="1" a="1"/>
  <c r="AM662" i="1" s="1"/>
  <c r="AN662" i="1" s="1"/>
  <c r="AH661" i="1"/>
  <c r="AG661" i="1"/>
  <c r="AF661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AM661" i="1" s="1" a="1"/>
  <c r="AM661" i="1" s="1"/>
  <c r="AN661" i="1" s="1"/>
  <c r="AH660" i="1"/>
  <c r="AG660" i="1"/>
  <c r="AF660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AM660" i="1" s="1" a="1"/>
  <c r="AM660" i="1" s="1"/>
  <c r="AN660" i="1" s="1"/>
  <c r="N659" i="1"/>
  <c r="N664" i="1" s="1"/>
  <c r="M659" i="1"/>
  <c r="M664" i="1" s="1"/>
  <c r="L659" i="1"/>
  <c r="L664" i="1" s="1"/>
  <c r="K659" i="1"/>
  <c r="AH654" i="1"/>
  <c r="AG654" i="1"/>
  <c r="AF654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AM654" i="1" s="1" a="1"/>
  <c r="AM654" i="1" s="1"/>
  <c r="AN654" i="1" s="1"/>
  <c r="AH653" i="1"/>
  <c r="AG653" i="1"/>
  <c r="AF653" i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AM653" i="1" s="1" a="1"/>
  <c r="AM653" i="1" s="1"/>
  <c r="AN653" i="1" s="1"/>
  <c r="N652" i="1"/>
  <c r="M652" i="1"/>
  <c r="L652" i="1"/>
  <c r="K652" i="1"/>
  <c r="AH651" i="1"/>
  <c r="AG651" i="1"/>
  <c r="AF651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AM651" i="1" s="1" a="1"/>
  <c r="AM651" i="1" s="1"/>
  <c r="AN651" i="1" s="1"/>
  <c r="AH650" i="1"/>
  <c r="AG650" i="1"/>
  <c r="AF650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AM650" i="1" s="1" a="1"/>
  <c r="AM650" i="1" s="1"/>
  <c r="AN650" i="1" s="1"/>
  <c r="N649" i="1"/>
  <c r="M649" i="1"/>
  <c r="L649" i="1"/>
  <c r="L655" i="1" s="1"/>
  <c r="K649" i="1"/>
  <c r="AH645" i="1"/>
  <c r="AG645" i="1"/>
  <c r="AF645" i="1"/>
  <c r="AE645" i="1"/>
  <c r="AD645" i="1"/>
  <c r="AC645" i="1"/>
  <c r="AB645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AM645" i="1" s="1" a="1"/>
  <c r="AM645" i="1" s="1"/>
  <c r="AN645" i="1" s="1"/>
  <c r="AH644" i="1"/>
  <c r="AG644" i="1"/>
  <c r="AF644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AM644" i="1" s="1" a="1"/>
  <c r="AM644" i="1" s="1"/>
  <c r="AN644" i="1" s="1"/>
  <c r="N643" i="1"/>
  <c r="M643" i="1"/>
  <c r="L643" i="1"/>
  <c r="K643" i="1"/>
  <c r="AH642" i="1"/>
  <c r="AH720" i="1" s="1"/>
  <c r="AG642" i="1"/>
  <c r="AF642" i="1"/>
  <c r="AF720" i="1" s="1"/>
  <c r="AE642" i="1"/>
  <c r="AE720" i="1" s="1"/>
  <c r="AD642" i="1"/>
  <c r="AD720" i="1" s="1"/>
  <c r="AC642" i="1"/>
  <c r="AB642" i="1"/>
  <c r="AB720" i="1" s="1"/>
  <c r="AA642" i="1"/>
  <c r="AA720" i="1" s="1"/>
  <c r="Z642" i="1"/>
  <c r="Z720" i="1" s="1"/>
  <c r="Y642" i="1"/>
  <c r="X642" i="1"/>
  <c r="X720" i="1" s="1"/>
  <c r="W642" i="1"/>
  <c r="V642" i="1"/>
  <c r="V720" i="1" s="1"/>
  <c r="U642" i="1"/>
  <c r="T642" i="1"/>
  <c r="T720" i="1" s="1"/>
  <c r="S642" i="1"/>
  <c r="S720" i="1" s="1"/>
  <c r="R642" i="1"/>
  <c r="R720" i="1" s="1"/>
  <c r="Q642" i="1"/>
  <c r="P642" i="1"/>
  <c r="P720" i="1" s="1"/>
  <c r="O642" i="1"/>
  <c r="N642" i="1"/>
  <c r="N720" i="1" s="1"/>
  <c r="M642" i="1"/>
  <c r="L642" i="1"/>
  <c r="L720" i="1" s="1"/>
  <c r="K642" i="1"/>
  <c r="K720" i="1" s="1"/>
  <c r="N641" i="1"/>
  <c r="N646" i="1" s="1"/>
  <c r="M641" i="1"/>
  <c r="M646" i="1" s="1"/>
  <c r="L641" i="1"/>
  <c r="K641" i="1"/>
  <c r="AH638" i="1"/>
  <c r="AG638" i="1"/>
  <c r="AF638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C632" i="1"/>
  <c r="O627" i="1"/>
  <c r="N627" i="1"/>
  <c r="M627" i="1"/>
  <c r="L627" i="1"/>
  <c r="N621" i="1"/>
  <c r="O620" i="1"/>
  <c r="N620" i="1"/>
  <c r="M620" i="1"/>
  <c r="L620" i="1"/>
  <c r="K620" i="1"/>
  <c r="AH619" i="1"/>
  <c r="AG619" i="1"/>
  <c r="AF619" i="1"/>
  <c r="AE619" i="1"/>
  <c r="AD619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AH618" i="1"/>
  <c r="AG618" i="1"/>
  <c r="AF618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N617" i="1"/>
  <c r="M617" i="1"/>
  <c r="L617" i="1"/>
  <c r="K617" i="1"/>
  <c r="AH616" i="1"/>
  <c r="AG616" i="1"/>
  <c r="AF616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L621" i="1" s="1"/>
  <c r="K616" i="1"/>
  <c r="N615" i="1"/>
  <c r="M615" i="1"/>
  <c r="L615" i="1"/>
  <c r="K615" i="1"/>
  <c r="AH614" i="1"/>
  <c r="AG614" i="1"/>
  <c r="AF614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M621" i="1" s="1"/>
  <c r="L614" i="1"/>
  <c r="K614" i="1"/>
  <c r="K621" i="1" s="1"/>
  <c r="AA611" i="1"/>
  <c r="AH610" i="1"/>
  <c r="AG610" i="1"/>
  <c r="AF610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AM610" i="1" s="1" a="1"/>
  <c r="AM610" i="1" s="1"/>
  <c r="AN610" i="1" s="1"/>
  <c r="AH609" i="1"/>
  <c r="AG609" i="1"/>
  <c r="AF609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AM609" i="1" s="1" a="1"/>
  <c r="AM609" i="1" s="1"/>
  <c r="AN609" i="1" s="1"/>
  <c r="AH608" i="1"/>
  <c r="AG608" i="1"/>
  <c r="AF608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AH607" i="1"/>
  <c r="AG607" i="1"/>
  <c r="AF607" i="1"/>
  <c r="AE607" i="1"/>
  <c r="AD607" i="1"/>
  <c r="AC607" i="1"/>
  <c r="AB607" i="1"/>
  <c r="AA607" i="1"/>
  <c r="Z607" i="1"/>
  <c r="N607" i="1"/>
  <c r="M607" i="1"/>
  <c r="L607" i="1"/>
  <c r="K607" i="1"/>
  <c r="AH606" i="1"/>
  <c r="AG606" i="1"/>
  <c r="AF606" i="1"/>
  <c r="AE606" i="1"/>
  <c r="AD606" i="1"/>
  <c r="AC606" i="1"/>
  <c r="AB606" i="1"/>
  <c r="AA606" i="1"/>
  <c r="Z606" i="1"/>
  <c r="N606" i="1"/>
  <c r="M606" i="1"/>
  <c r="L606" i="1"/>
  <c r="K606" i="1"/>
  <c r="AH605" i="1"/>
  <c r="AG605" i="1"/>
  <c r="AF605" i="1"/>
  <c r="AE605" i="1"/>
  <c r="AD605" i="1"/>
  <c r="AC605" i="1"/>
  <c r="AB605" i="1"/>
  <c r="AA605" i="1"/>
  <c r="Z605" i="1"/>
  <c r="N605" i="1"/>
  <c r="M605" i="1"/>
  <c r="L605" i="1"/>
  <c r="K605" i="1"/>
  <c r="K611" i="1" s="1"/>
  <c r="K623" i="1" s="1"/>
  <c r="AH604" i="1"/>
  <c r="AG604" i="1"/>
  <c r="AF604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AH603" i="1"/>
  <c r="AG603" i="1"/>
  <c r="AF603" i="1"/>
  <c r="AE603" i="1"/>
  <c r="AD603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AM603" i="1" s="1" a="1"/>
  <c r="AM603" i="1" s="1"/>
  <c r="AN603" i="1" s="1"/>
  <c r="AH602" i="1"/>
  <c r="AG602" i="1"/>
  <c r="AF602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AH601" i="1"/>
  <c r="AH611" i="1" s="1"/>
  <c r="AG601" i="1"/>
  <c r="AF601" i="1"/>
  <c r="AE601" i="1"/>
  <c r="AE611" i="1" s="1"/>
  <c r="AD601" i="1"/>
  <c r="AD611" i="1" s="1"/>
  <c r="AC601" i="1"/>
  <c r="AC611" i="1" s="1"/>
  <c r="AB601" i="1"/>
  <c r="AA601" i="1"/>
  <c r="Z601" i="1"/>
  <c r="Z611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N611" i="1" s="1"/>
  <c r="M601" i="1"/>
  <c r="L601" i="1"/>
  <c r="K601" i="1"/>
  <c r="AH598" i="1"/>
  <c r="AG598" i="1"/>
  <c r="AF598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C592" i="1"/>
  <c r="B590" i="1"/>
  <c r="N579" i="1"/>
  <c r="K579" i="1"/>
  <c r="AH574" i="1"/>
  <c r="AG574" i="1"/>
  <c r="AF574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AH572" i="1"/>
  <c r="AG572" i="1"/>
  <c r="AF572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AH571" i="1"/>
  <c r="AG571" i="1"/>
  <c r="AF571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AM569" i="1" a="1"/>
  <c r="AM569" i="1" s="1"/>
  <c r="AN569" i="1" s="1"/>
  <c r="AD568" i="1"/>
  <c r="AA568" i="1"/>
  <c r="N568" i="1"/>
  <c r="K568" i="1"/>
  <c r="AH567" i="1"/>
  <c r="AG567" i="1"/>
  <c r="AF567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AM567" i="1" s="1" a="1"/>
  <c r="AM567" i="1" s="1"/>
  <c r="AN567" i="1" s="1"/>
  <c r="AH566" i="1"/>
  <c r="AG566" i="1"/>
  <c r="AF566" i="1"/>
  <c r="AE566" i="1"/>
  <c r="AD566" i="1"/>
  <c r="AC566" i="1"/>
  <c r="AB566" i="1"/>
  <c r="AA566" i="1"/>
  <c r="Z566" i="1"/>
  <c r="N566" i="1"/>
  <c r="M566" i="1"/>
  <c r="L566" i="1"/>
  <c r="K566" i="1"/>
  <c r="AH565" i="1"/>
  <c r="AH568" i="1" s="1"/>
  <c r="AG565" i="1"/>
  <c r="AG568" i="1" s="1"/>
  <c r="AF565" i="1"/>
  <c r="AF568" i="1" s="1"/>
  <c r="AE565" i="1"/>
  <c r="AE568" i="1" s="1"/>
  <c r="AD565" i="1"/>
  <c r="AC565" i="1"/>
  <c r="AC568" i="1" s="1"/>
  <c r="AB565" i="1"/>
  <c r="AB568" i="1" s="1"/>
  <c r="AA565" i="1"/>
  <c r="Z565" i="1"/>
  <c r="Z568" i="1" s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M568" i="1" s="1"/>
  <c r="L565" i="1"/>
  <c r="L568" i="1" s="1"/>
  <c r="K565" i="1"/>
  <c r="AM563" i="1"/>
  <c r="AN563" i="1" s="1"/>
  <c r="AM563" i="1" a="1"/>
  <c r="N560" i="1"/>
  <c r="M560" i="1"/>
  <c r="L560" i="1"/>
  <c r="K560" i="1"/>
  <c r="AH557" i="1"/>
  <c r="AG557" i="1"/>
  <c r="AF557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C551" i="1"/>
  <c r="AM545" i="1" a="1"/>
  <c r="AM545" i="1" s="1"/>
  <c r="AN545" i="1" s="1"/>
  <c r="AH543" i="1"/>
  <c r="AG543" i="1"/>
  <c r="AF543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AH542" i="1"/>
  <c r="AG542" i="1"/>
  <c r="AF542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O541" i="1"/>
  <c r="N541" i="1"/>
  <c r="M541" i="1"/>
  <c r="L541" i="1"/>
  <c r="K541" i="1"/>
  <c r="N540" i="1"/>
  <c r="N544" i="1" s="1"/>
  <c r="M540" i="1"/>
  <c r="L540" i="1"/>
  <c r="L544" i="1" s="1"/>
  <c r="K540" i="1"/>
  <c r="K544" i="1" s="1"/>
  <c r="AF534" i="1"/>
  <c r="AA534" i="1"/>
  <c r="X534" i="1"/>
  <c r="P534" i="1"/>
  <c r="K534" i="1"/>
  <c r="AH533" i="1"/>
  <c r="AG533" i="1"/>
  <c r="AF533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S534" i="1" s="1"/>
  <c r="R533" i="1"/>
  <c r="Q533" i="1"/>
  <c r="P533" i="1"/>
  <c r="O533" i="1"/>
  <c r="N533" i="1"/>
  <c r="M533" i="1"/>
  <c r="L533" i="1"/>
  <c r="K533" i="1"/>
  <c r="AM533" i="1" s="1" a="1"/>
  <c r="AM533" i="1" s="1"/>
  <c r="AN533" i="1" s="1"/>
  <c r="AH532" i="1"/>
  <c r="AG532" i="1"/>
  <c r="AF532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AM532" i="1" s="1" a="1"/>
  <c r="AM532" i="1" s="1"/>
  <c r="AN532" i="1" s="1"/>
  <c r="AH531" i="1"/>
  <c r="AG531" i="1"/>
  <c r="AF531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AH530" i="1"/>
  <c r="AG530" i="1"/>
  <c r="AF530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AH529" i="1"/>
  <c r="AH534" i="1" s="1"/>
  <c r="AG529" i="1"/>
  <c r="AG534" i="1" s="1"/>
  <c r="AF529" i="1"/>
  <c r="AE529" i="1"/>
  <c r="AE534" i="1" s="1"/>
  <c r="AD529" i="1"/>
  <c r="AC529" i="1"/>
  <c r="AC534" i="1" s="1"/>
  <c r="AB529" i="1"/>
  <c r="AB534" i="1" s="1"/>
  <c r="AA529" i="1"/>
  <c r="Z529" i="1"/>
  <c r="Z534" i="1" s="1"/>
  <c r="Y529" i="1"/>
  <c r="Y534" i="1" s="1"/>
  <c r="X529" i="1"/>
  <c r="W529" i="1"/>
  <c r="W534" i="1" s="1"/>
  <c r="V529" i="1"/>
  <c r="U529" i="1"/>
  <c r="U534" i="1" s="1"/>
  <c r="T529" i="1"/>
  <c r="T534" i="1" s="1"/>
  <c r="S529" i="1"/>
  <c r="R529" i="1"/>
  <c r="R534" i="1" s="1"/>
  <c r="Q529" i="1"/>
  <c r="Q534" i="1" s="1"/>
  <c r="P529" i="1"/>
  <c r="O529" i="1"/>
  <c r="O534" i="1" s="1"/>
  <c r="N529" i="1"/>
  <c r="M529" i="1"/>
  <c r="M534" i="1" s="1"/>
  <c r="L529" i="1"/>
  <c r="L534" i="1" s="1"/>
  <c r="K529" i="1"/>
  <c r="L526" i="1"/>
  <c r="AH525" i="1"/>
  <c r="AG525" i="1"/>
  <c r="AF525" i="1"/>
  <c r="AE525" i="1"/>
  <c r="AD525" i="1"/>
  <c r="AC525" i="1"/>
  <c r="AB525" i="1"/>
  <c r="AA525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AM525" i="1" s="1" a="1"/>
  <c r="AM525" i="1" s="1"/>
  <c r="AN525" i="1" s="1"/>
  <c r="AH524" i="1"/>
  <c r="AG524" i="1"/>
  <c r="AF524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AM524" i="1" s="1" a="1"/>
  <c r="AM524" i="1" s="1"/>
  <c r="AN524" i="1" s="1"/>
  <c r="AH523" i="1"/>
  <c r="AG523" i="1"/>
  <c r="AF523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AH522" i="1"/>
  <c r="AG522" i="1"/>
  <c r="AF522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N521" i="1"/>
  <c r="N526" i="1" s="1"/>
  <c r="M521" i="1"/>
  <c r="L521" i="1"/>
  <c r="K521" i="1"/>
  <c r="K526" i="1" s="1"/>
  <c r="AH516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AM516" i="1" s="1" a="1"/>
  <c r="AM516" i="1" s="1"/>
  <c r="AN516" i="1" s="1"/>
  <c r="AH515" i="1"/>
  <c r="AG515" i="1"/>
  <c r="AF515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AM515" i="1" s="1" a="1"/>
  <c r="AM515" i="1" s="1"/>
  <c r="AN515" i="1" s="1"/>
  <c r="N514" i="1"/>
  <c r="M514" i="1"/>
  <c r="L514" i="1"/>
  <c r="K514" i="1"/>
  <c r="AH513" i="1"/>
  <c r="AG513" i="1"/>
  <c r="AF513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AM513" i="1" s="1" a="1"/>
  <c r="AM513" i="1" s="1"/>
  <c r="AN513" i="1" s="1"/>
  <c r="AH512" i="1"/>
  <c r="AG512" i="1"/>
  <c r="AF512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N511" i="1"/>
  <c r="N517" i="1" s="1"/>
  <c r="M511" i="1"/>
  <c r="M517" i="1" s="1"/>
  <c r="L511" i="1"/>
  <c r="L517" i="1" s="1"/>
  <c r="K511" i="1"/>
  <c r="K517" i="1" s="1"/>
  <c r="AM509" i="1" a="1"/>
  <c r="AM509" i="1" s="1"/>
  <c r="AN509" i="1" s="1"/>
  <c r="AH507" i="1"/>
  <c r="AG507" i="1"/>
  <c r="AF507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AM507" i="1" s="1" a="1"/>
  <c r="AM507" i="1" s="1"/>
  <c r="AN507" i="1" s="1"/>
  <c r="AH506" i="1"/>
  <c r="AG506" i="1"/>
  <c r="AF506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AM506" i="1" s="1" a="1"/>
  <c r="AM506" i="1" s="1"/>
  <c r="AN506" i="1" s="1"/>
  <c r="N505" i="1"/>
  <c r="M505" i="1"/>
  <c r="L505" i="1"/>
  <c r="K505" i="1"/>
  <c r="AH504" i="1"/>
  <c r="AH582" i="1" s="1"/>
  <c r="AG504" i="1"/>
  <c r="AG582" i="1" s="1"/>
  <c r="AF504" i="1"/>
  <c r="AF582" i="1" s="1"/>
  <c r="AE504" i="1"/>
  <c r="AE582" i="1" s="1"/>
  <c r="AD504" i="1"/>
  <c r="AD582" i="1" s="1"/>
  <c r="AC504" i="1"/>
  <c r="AC582" i="1" s="1"/>
  <c r="AB504" i="1"/>
  <c r="AB582" i="1" s="1"/>
  <c r="AA504" i="1"/>
  <c r="AA582" i="1" s="1"/>
  <c r="Z504" i="1"/>
  <c r="Z582" i="1" s="1"/>
  <c r="Y504" i="1"/>
  <c r="Y582" i="1" s="1"/>
  <c r="X504" i="1"/>
  <c r="X582" i="1" s="1"/>
  <c r="W504" i="1"/>
  <c r="W582" i="1" s="1"/>
  <c r="V504" i="1"/>
  <c r="V582" i="1" s="1"/>
  <c r="U504" i="1"/>
  <c r="U582" i="1" s="1"/>
  <c r="T504" i="1"/>
  <c r="T582" i="1" s="1"/>
  <c r="S504" i="1"/>
  <c r="S582" i="1" s="1"/>
  <c r="R504" i="1"/>
  <c r="R582" i="1" s="1"/>
  <c r="Q504" i="1"/>
  <c r="Q582" i="1" s="1"/>
  <c r="P504" i="1"/>
  <c r="P582" i="1" s="1"/>
  <c r="O504" i="1"/>
  <c r="O582" i="1" s="1"/>
  <c r="N504" i="1"/>
  <c r="N582" i="1" s="1"/>
  <c r="M504" i="1"/>
  <c r="M582" i="1" s="1"/>
  <c r="L504" i="1"/>
  <c r="L582" i="1" s="1"/>
  <c r="K504" i="1"/>
  <c r="K582" i="1" s="1"/>
  <c r="N503" i="1"/>
  <c r="N508" i="1" s="1"/>
  <c r="M503" i="1"/>
  <c r="M508" i="1" s="1"/>
  <c r="L503" i="1"/>
  <c r="L508" i="1" s="1"/>
  <c r="L518" i="1" s="1"/>
  <c r="K503" i="1"/>
  <c r="K508" i="1" s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C494" i="1"/>
  <c r="O489" i="1"/>
  <c r="N489" i="1"/>
  <c r="M489" i="1"/>
  <c r="L489" i="1"/>
  <c r="O482" i="1"/>
  <c r="N482" i="1"/>
  <c r="M482" i="1"/>
  <c r="L482" i="1"/>
  <c r="K482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AM481" i="1" s="1" a="1"/>
  <c r="AM481" i="1" s="1"/>
  <c r="AN481" i="1" s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AM480" i="1" s="1" a="1"/>
  <c r="AM480" i="1" s="1"/>
  <c r="AN480" i="1" s="1"/>
  <c r="N479" i="1"/>
  <c r="M479" i="1"/>
  <c r="L479" i="1"/>
  <c r="K479" i="1"/>
  <c r="AH478" i="1"/>
  <c r="AG478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AM478" i="1" s="1" a="1"/>
  <c r="AM478" i="1" s="1"/>
  <c r="AN478" i="1" s="1"/>
  <c r="N477" i="1"/>
  <c r="M477" i="1"/>
  <c r="L477" i="1"/>
  <c r="K477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N483" i="1" s="1"/>
  <c r="M476" i="1"/>
  <c r="M483" i="1" s="1"/>
  <c r="L476" i="1"/>
  <c r="L483" i="1" s="1"/>
  <c r="K476" i="1"/>
  <c r="AM476" i="1" s="1" a="1"/>
  <c r="AM476" i="1" s="1"/>
  <c r="AN476" i="1" s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AM472" i="1" s="1" a="1"/>
  <c r="AM472" i="1" s="1"/>
  <c r="AN472" i="1" s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AM471" i="1" s="1" a="1"/>
  <c r="AM471" i="1" s="1"/>
  <c r="AN471" i="1" s="1"/>
  <c r="AH470" i="1"/>
  <c r="AG470" i="1"/>
  <c r="AF470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AM470" i="1" s="1" a="1"/>
  <c r="AM470" i="1" s="1"/>
  <c r="AN470" i="1" s="1"/>
  <c r="AH469" i="1"/>
  <c r="AG469" i="1"/>
  <c r="AF469" i="1"/>
  <c r="AE469" i="1"/>
  <c r="AD469" i="1"/>
  <c r="AC469" i="1"/>
  <c r="AB469" i="1"/>
  <c r="AA469" i="1"/>
  <c r="Z469" i="1"/>
  <c r="N469" i="1"/>
  <c r="M469" i="1"/>
  <c r="L469" i="1"/>
  <c r="K469" i="1"/>
  <c r="AH468" i="1"/>
  <c r="AG468" i="1"/>
  <c r="AF468" i="1"/>
  <c r="AE468" i="1"/>
  <c r="AD468" i="1"/>
  <c r="AC468" i="1"/>
  <c r="AB468" i="1"/>
  <c r="AA468" i="1"/>
  <c r="Z468" i="1"/>
  <c r="N468" i="1"/>
  <c r="M468" i="1"/>
  <c r="L468" i="1"/>
  <c r="K468" i="1"/>
  <c r="AH467" i="1"/>
  <c r="AG467" i="1"/>
  <c r="AF467" i="1"/>
  <c r="AE467" i="1"/>
  <c r="AD467" i="1"/>
  <c r="AC467" i="1"/>
  <c r="AB467" i="1"/>
  <c r="AA467" i="1"/>
  <c r="Z467" i="1"/>
  <c r="N467" i="1"/>
  <c r="M467" i="1"/>
  <c r="L467" i="1"/>
  <c r="K467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AM465" i="1" s="1" a="1"/>
  <c r="AM465" i="1" s="1"/>
  <c r="AN465" i="1" s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AM464" i="1" s="1" a="1"/>
  <c r="AM464" i="1" s="1"/>
  <c r="AN464" i="1" s="1"/>
  <c r="AH463" i="1"/>
  <c r="AH473" i="1" s="1"/>
  <c r="AG463" i="1"/>
  <c r="AG473" i="1" s="1"/>
  <c r="AF463" i="1"/>
  <c r="AE463" i="1"/>
  <c r="AD463" i="1"/>
  <c r="AC463" i="1"/>
  <c r="AB463" i="1"/>
  <c r="AA463" i="1"/>
  <c r="Z463" i="1"/>
  <c r="Z473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D457" i="1"/>
  <c r="C454" i="1"/>
  <c r="B452" i="1"/>
  <c r="AA444" i="1"/>
  <c r="S444" i="1"/>
  <c r="K444" i="1"/>
  <c r="N441" i="1"/>
  <c r="K441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AM434" i="1" s="1" a="1"/>
  <c r="AM434" i="1" s="1"/>
  <c r="AN434" i="1" s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AM433" i="1" s="1" a="1"/>
  <c r="AM433" i="1" s="1"/>
  <c r="AN433" i="1" s="1"/>
  <c r="AG430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AH428" i="1"/>
  <c r="AG428" i="1"/>
  <c r="AF428" i="1"/>
  <c r="AE428" i="1"/>
  <c r="AD428" i="1"/>
  <c r="AC428" i="1"/>
  <c r="AB428" i="1"/>
  <c r="AA428" i="1"/>
  <c r="Z428" i="1"/>
  <c r="N428" i="1"/>
  <c r="M428" i="1"/>
  <c r="L428" i="1"/>
  <c r="K428" i="1"/>
  <c r="AH427" i="1"/>
  <c r="AH430" i="1" s="1"/>
  <c r="AG427" i="1"/>
  <c r="AF427" i="1"/>
  <c r="AF430" i="1" s="1"/>
  <c r="AE427" i="1"/>
  <c r="AD427" i="1"/>
  <c r="AD430" i="1" s="1"/>
  <c r="AC427" i="1"/>
  <c r="AC430" i="1" s="1"/>
  <c r="AB427" i="1"/>
  <c r="AB430" i="1" s="1"/>
  <c r="AA427" i="1"/>
  <c r="AA430" i="1" s="1"/>
  <c r="Z427" i="1"/>
  <c r="Z430" i="1" s="1"/>
  <c r="Y427" i="1"/>
  <c r="X427" i="1"/>
  <c r="W427" i="1"/>
  <c r="V427" i="1"/>
  <c r="U427" i="1"/>
  <c r="T427" i="1"/>
  <c r="S427" i="1"/>
  <c r="R427" i="1"/>
  <c r="Q427" i="1"/>
  <c r="P427" i="1"/>
  <c r="O427" i="1"/>
  <c r="N427" i="1"/>
  <c r="N430" i="1" s="1"/>
  <c r="M427" i="1"/>
  <c r="M430" i="1" s="1"/>
  <c r="L427" i="1"/>
  <c r="L430" i="1" s="1"/>
  <c r="K427" i="1"/>
  <c r="K430" i="1" s="1"/>
  <c r="N422" i="1"/>
  <c r="M422" i="1"/>
  <c r="L422" i="1"/>
  <c r="K422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C413" i="1"/>
  <c r="M406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AM404" i="1" s="1" a="1"/>
  <c r="AM404" i="1" s="1"/>
  <c r="AN404" i="1" s="1"/>
  <c r="O403" i="1"/>
  <c r="N403" i="1"/>
  <c r="M403" i="1"/>
  <c r="L403" i="1"/>
  <c r="K403" i="1"/>
  <c r="N402" i="1"/>
  <c r="N406" i="1" s="1"/>
  <c r="M402" i="1"/>
  <c r="L402" i="1"/>
  <c r="L406" i="1" s="1"/>
  <c r="K402" i="1"/>
  <c r="K406" i="1" s="1"/>
  <c r="AH395" i="1"/>
  <c r="AG395" i="1"/>
  <c r="AG396" i="1" s="1"/>
  <c r="AF395" i="1"/>
  <c r="AE395" i="1"/>
  <c r="AD395" i="1"/>
  <c r="AC395" i="1"/>
  <c r="AB395" i="1"/>
  <c r="AA395" i="1"/>
  <c r="Z395" i="1"/>
  <c r="Y395" i="1"/>
  <c r="Y396" i="1" s="1"/>
  <c r="X395" i="1"/>
  <c r="W395" i="1"/>
  <c r="V395" i="1"/>
  <c r="U395" i="1"/>
  <c r="T395" i="1"/>
  <c r="S395" i="1"/>
  <c r="R395" i="1"/>
  <c r="Q395" i="1"/>
  <c r="Q396" i="1" s="1"/>
  <c r="P395" i="1"/>
  <c r="O395" i="1"/>
  <c r="N395" i="1"/>
  <c r="M395" i="1"/>
  <c r="L395" i="1"/>
  <c r="K395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AM394" i="1" s="1" a="1"/>
  <c r="AM394" i="1" s="1"/>
  <c r="AN394" i="1" s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AM393" i="1" s="1" a="1"/>
  <c r="AM393" i="1" s="1"/>
  <c r="AN393" i="1" s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AH391" i="1"/>
  <c r="AG391" i="1"/>
  <c r="AF391" i="1"/>
  <c r="AF396" i="1" s="1"/>
  <c r="AE391" i="1"/>
  <c r="AD391" i="1"/>
  <c r="AD396" i="1" s="1"/>
  <c r="AC391" i="1"/>
  <c r="AC396" i="1" s="1"/>
  <c r="AB391" i="1"/>
  <c r="AB396" i="1" s="1"/>
  <c r="AA391" i="1"/>
  <c r="AA396" i="1" s="1"/>
  <c r="Z391" i="1"/>
  <c r="Y391" i="1"/>
  <c r="X391" i="1"/>
  <c r="X396" i="1" s="1"/>
  <c r="W391" i="1"/>
  <c r="V391" i="1"/>
  <c r="V396" i="1" s="1"/>
  <c r="U391" i="1"/>
  <c r="U396" i="1" s="1"/>
  <c r="T391" i="1"/>
  <c r="T396" i="1" s="1"/>
  <c r="S391" i="1"/>
  <c r="S396" i="1" s="1"/>
  <c r="R391" i="1"/>
  <c r="Q391" i="1"/>
  <c r="P391" i="1"/>
  <c r="P396" i="1" s="1"/>
  <c r="O391" i="1"/>
  <c r="N391" i="1"/>
  <c r="N396" i="1" s="1"/>
  <c r="M391" i="1"/>
  <c r="M396" i="1" s="1"/>
  <c r="L391" i="1"/>
  <c r="L396" i="1" s="1"/>
  <c r="K391" i="1"/>
  <c r="AM391" i="1" s="1" a="1"/>
  <c r="AM391" i="1" s="1"/>
  <c r="AN391" i="1" s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M388" i="1" s="1"/>
  <c r="M397" i="1" s="1"/>
  <c r="L387" i="1"/>
  <c r="K387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AM385" i="1" s="1" a="1"/>
  <c r="AM385" i="1" s="1"/>
  <c r="AN385" i="1" s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N383" i="1"/>
  <c r="N388" i="1" s="1"/>
  <c r="M383" i="1"/>
  <c r="L383" i="1"/>
  <c r="L388" i="1" s="1"/>
  <c r="K383" i="1"/>
  <c r="K388" i="1" s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AM377" i="1" s="1" a="1"/>
  <c r="AM377" i="1" s="1"/>
  <c r="AN377" i="1" s="1"/>
  <c r="N376" i="1"/>
  <c r="M376" i="1"/>
  <c r="L376" i="1"/>
  <c r="K376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AM374" i="1" s="1" a="1"/>
  <c r="AM374" i="1" s="1"/>
  <c r="AN374" i="1" s="1"/>
  <c r="N373" i="1"/>
  <c r="N379" i="1" s="1"/>
  <c r="M373" i="1"/>
  <c r="L373" i="1"/>
  <c r="L379" i="1" s="1"/>
  <c r="K373" i="1"/>
  <c r="K379" i="1" s="1"/>
  <c r="K370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N367" i="1"/>
  <c r="M367" i="1"/>
  <c r="L367" i="1"/>
  <c r="K367" i="1"/>
  <c r="AH366" i="1"/>
  <c r="AH444" i="1" s="1"/>
  <c r="AG366" i="1"/>
  <c r="AG444" i="1" s="1"/>
  <c r="AF366" i="1"/>
  <c r="AE366" i="1"/>
  <c r="AE444" i="1" s="1"/>
  <c r="AD366" i="1"/>
  <c r="AD444" i="1" s="1"/>
  <c r="AC366" i="1"/>
  <c r="AC444" i="1" s="1"/>
  <c r="AB366" i="1"/>
  <c r="AB444" i="1" s="1"/>
  <c r="AA366" i="1"/>
  <c r="Z366" i="1"/>
  <c r="Z444" i="1" s="1"/>
  <c r="Y366" i="1"/>
  <c r="Y444" i="1" s="1"/>
  <c r="X366" i="1"/>
  <c r="W366" i="1"/>
  <c r="W444" i="1" s="1"/>
  <c r="V366" i="1"/>
  <c r="V444" i="1" s="1"/>
  <c r="U366" i="1"/>
  <c r="U444" i="1" s="1"/>
  <c r="T366" i="1"/>
  <c r="T444" i="1" s="1"/>
  <c r="S366" i="1"/>
  <c r="R366" i="1"/>
  <c r="R444" i="1" s="1"/>
  <c r="Q366" i="1"/>
  <c r="Q444" i="1" s="1"/>
  <c r="P366" i="1"/>
  <c r="O366" i="1"/>
  <c r="O444" i="1" s="1"/>
  <c r="N366" i="1"/>
  <c r="N444" i="1" s="1"/>
  <c r="M366" i="1"/>
  <c r="M444" i="1" s="1"/>
  <c r="L366" i="1"/>
  <c r="L444" i="1" s="1"/>
  <c r="K366" i="1"/>
  <c r="N365" i="1"/>
  <c r="M365" i="1"/>
  <c r="M370" i="1" s="1"/>
  <c r="L365" i="1"/>
  <c r="L370" i="1" s="1"/>
  <c r="K365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C356" i="1"/>
  <c r="O351" i="1"/>
  <c r="N351" i="1"/>
  <c r="M351" i="1"/>
  <c r="L351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M343" i="1"/>
  <c r="O342" i="1"/>
  <c r="N342" i="1"/>
  <c r="M342" i="1"/>
  <c r="L342" i="1"/>
  <c r="K342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AM341" i="1" s="1" a="1"/>
  <c r="AM341" i="1" s="1"/>
  <c r="AN341" i="1" s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AM340" i="1" s="1" a="1"/>
  <c r="AM340" i="1" s="1"/>
  <c r="AN340" i="1" s="1"/>
  <c r="N339" i="1"/>
  <c r="M339" i="1"/>
  <c r="L339" i="1"/>
  <c r="K339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N337" i="1"/>
  <c r="M337" i="1"/>
  <c r="L337" i="1"/>
  <c r="K337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N343" i="1" s="1"/>
  <c r="M336" i="1"/>
  <c r="L336" i="1"/>
  <c r="K336" i="1"/>
  <c r="K343" i="1" s="1"/>
  <c r="AH333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AM330" i="1" s="1" a="1"/>
  <c r="AM330" i="1" s="1"/>
  <c r="AN330" i="1" s="1"/>
  <c r="AH329" i="1"/>
  <c r="AG329" i="1"/>
  <c r="AF329" i="1"/>
  <c r="AE329" i="1"/>
  <c r="AD329" i="1"/>
  <c r="AC329" i="1"/>
  <c r="AB329" i="1"/>
  <c r="AA329" i="1"/>
  <c r="Z329" i="1"/>
  <c r="N329" i="1"/>
  <c r="M329" i="1"/>
  <c r="L329" i="1"/>
  <c r="K329" i="1"/>
  <c r="AH328" i="1"/>
  <c r="AG328" i="1"/>
  <c r="AF328" i="1"/>
  <c r="AE328" i="1"/>
  <c r="AD328" i="1"/>
  <c r="AC328" i="1"/>
  <c r="AB328" i="1"/>
  <c r="AA328" i="1"/>
  <c r="Z328" i="1"/>
  <c r="N328" i="1"/>
  <c r="M328" i="1"/>
  <c r="L328" i="1"/>
  <c r="K328" i="1"/>
  <c r="AH327" i="1"/>
  <c r="AG327" i="1"/>
  <c r="AF327" i="1"/>
  <c r="AE327" i="1"/>
  <c r="AD327" i="1"/>
  <c r="AC327" i="1"/>
  <c r="AB327" i="1"/>
  <c r="AA327" i="1"/>
  <c r="Z327" i="1"/>
  <c r="N327" i="1"/>
  <c r="M327" i="1"/>
  <c r="L327" i="1"/>
  <c r="K327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AM326" i="1" s="1" a="1"/>
  <c r="AM326" i="1" s="1"/>
  <c r="AN326" i="1" s="1"/>
  <c r="AH325" i="1"/>
  <c r="AG325" i="1"/>
  <c r="AF325" i="1"/>
  <c r="AE325" i="1"/>
  <c r="AD325" i="1"/>
  <c r="AC325" i="1"/>
  <c r="AB325" i="1"/>
  <c r="AA325" i="1"/>
  <c r="Z325" i="1"/>
  <c r="Z333" i="1" s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AM325" i="1" s="1" a="1"/>
  <c r="AM325" i="1" s="1"/>
  <c r="AN325" i="1" s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AH323" i="1"/>
  <c r="AG323" i="1"/>
  <c r="AG333" i="1" s="1"/>
  <c r="AF323" i="1"/>
  <c r="AE323" i="1"/>
  <c r="AD323" i="1"/>
  <c r="AD333" i="1" s="1"/>
  <c r="AC323" i="1"/>
  <c r="AC333" i="1" s="1"/>
  <c r="AB323" i="1"/>
  <c r="AB333" i="1" s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N333" i="1" s="1"/>
  <c r="N345" i="1" s="1"/>
  <c r="M323" i="1"/>
  <c r="M333" i="1" s="1"/>
  <c r="L323" i="1"/>
  <c r="K323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D317" i="1"/>
  <c r="C314" i="1"/>
  <c r="B312" i="1"/>
  <c r="D416" i="1" s="1"/>
  <c r="AH306" i="1"/>
  <c r="AG306" i="1"/>
  <c r="AF306" i="1"/>
  <c r="AE306" i="1"/>
  <c r="AD306" i="1"/>
  <c r="AC306" i="1"/>
  <c r="AB306" i="1"/>
  <c r="N306" i="1"/>
  <c r="D306" i="1"/>
  <c r="AH305" i="1"/>
  <c r="AG305" i="1"/>
  <c r="AF305" i="1"/>
  <c r="AE305" i="1"/>
  <c r="AD305" i="1"/>
  <c r="AC305" i="1"/>
  <c r="AB305" i="1"/>
  <c r="N305" i="1"/>
  <c r="D305" i="1"/>
  <c r="AH304" i="1"/>
  <c r="AG304" i="1"/>
  <c r="AF304" i="1"/>
  <c r="AE304" i="1"/>
  <c r="AD304" i="1"/>
  <c r="AC304" i="1"/>
  <c r="AB304" i="1"/>
  <c r="N304" i="1"/>
  <c r="D304" i="1"/>
  <c r="AH303" i="1"/>
  <c r="AG303" i="1"/>
  <c r="AF303" i="1"/>
  <c r="AE303" i="1"/>
  <c r="AD303" i="1"/>
  <c r="AC303" i="1"/>
  <c r="AB303" i="1"/>
  <c r="N303" i="1"/>
  <c r="D303" i="1"/>
  <c r="AH302" i="1"/>
  <c r="AG302" i="1"/>
  <c r="AF302" i="1"/>
  <c r="AE302" i="1"/>
  <c r="AD302" i="1"/>
  <c r="AC302" i="1"/>
  <c r="AB302" i="1"/>
  <c r="N302" i="1"/>
  <c r="D302" i="1"/>
  <c r="AH301" i="1"/>
  <c r="AG301" i="1"/>
  <c r="AF301" i="1"/>
  <c r="AE301" i="1"/>
  <c r="AD301" i="1"/>
  <c r="AC301" i="1"/>
  <c r="AB301" i="1"/>
  <c r="N301" i="1"/>
  <c r="D301" i="1"/>
  <c r="AH300" i="1"/>
  <c r="AG300" i="1"/>
  <c r="AF300" i="1"/>
  <c r="AE300" i="1"/>
  <c r="AD300" i="1"/>
  <c r="AC300" i="1"/>
  <c r="AB300" i="1"/>
  <c r="N300" i="1"/>
  <c r="D300" i="1"/>
  <c r="AH299" i="1"/>
  <c r="AG299" i="1"/>
  <c r="AF299" i="1"/>
  <c r="AE299" i="1"/>
  <c r="AD299" i="1"/>
  <c r="AC299" i="1"/>
  <c r="AB299" i="1"/>
  <c r="N299" i="1"/>
  <c r="D299" i="1"/>
  <c r="AH298" i="1"/>
  <c r="AG298" i="1"/>
  <c r="AF298" i="1"/>
  <c r="AE298" i="1"/>
  <c r="AD298" i="1"/>
  <c r="AC298" i="1"/>
  <c r="AB298" i="1"/>
  <c r="N298" i="1"/>
  <c r="D298" i="1"/>
  <c r="AH297" i="1"/>
  <c r="AG297" i="1"/>
  <c r="AF297" i="1"/>
  <c r="AE297" i="1"/>
  <c r="AD297" i="1"/>
  <c r="AC297" i="1"/>
  <c r="AB297" i="1"/>
  <c r="N297" i="1"/>
  <c r="D297" i="1"/>
  <c r="AH296" i="1"/>
  <c r="AG296" i="1"/>
  <c r="AF296" i="1"/>
  <c r="AE296" i="1"/>
  <c r="AD296" i="1"/>
  <c r="AC296" i="1"/>
  <c r="AB296" i="1"/>
  <c r="N296" i="1"/>
  <c r="D296" i="1"/>
  <c r="AH295" i="1"/>
  <c r="AG295" i="1"/>
  <c r="AF295" i="1"/>
  <c r="AE295" i="1"/>
  <c r="AD295" i="1"/>
  <c r="AC295" i="1"/>
  <c r="AB295" i="1"/>
  <c r="N295" i="1"/>
  <c r="D295" i="1"/>
  <c r="AH294" i="1"/>
  <c r="AG294" i="1"/>
  <c r="AF294" i="1"/>
  <c r="AE294" i="1"/>
  <c r="AD294" i="1"/>
  <c r="AC294" i="1"/>
  <c r="AB294" i="1"/>
  <c r="N294" i="1"/>
  <c r="D294" i="1"/>
  <c r="AH293" i="1"/>
  <c r="AG293" i="1"/>
  <c r="AF293" i="1"/>
  <c r="AE293" i="1"/>
  <c r="AD293" i="1"/>
  <c r="AC293" i="1"/>
  <c r="AB293" i="1"/>
  <c r="N293" i="1"/>
  <c r="D293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AM292" i="1" s="1" a="1"/>
  <c r="AM292" i="1" s="1"/>
  <c r="AN292" i="1" s="1"/>
  <c r="D292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AM291" i="1" s="1" a="1"/>
  <c r="AM291" i="1" s="1"/>
  <c r="AN291" i="1" s="1"/>
  <c r="D291" i="1"/>
  <c r="AH290" i="1"/>
  <c r="AG290" i="1"/>
  <c r="AF290" i="1"/>
  <c r="AE290" i="1"/>
  <c r="AD290" i="1"/>
  <c r="AC290" i="1"/>
  <c r="AB290" i="1"/>
  <c r="N290" i="1"/>
  <c r="D290" i="1"/>
  <c r="AH289" i="1"/>
  <c r="AG289" i="1"/>
  <c r="AF289" i="1"/>
  <c r="AE289" i="1"/>
  <c r="AD289" i="1"/>
  <c r="AC289" i="1"/>
  <c r="AB289" i="1"/>
  <c r="N289" i="1"/>
  <c r="D289" i="1"/>
  <c r="AH288" i="1"/>
  <c r="AG288" i="1"/>
  <c r="AF288" i="1"/>
  <c r="AE288" i="1"/>
  <c r="AD288" i="1"/>
  <c r="AC288" i="1"/>
  <c r="AB288" i="1"/>
  <c r="N288" i="1"/>
  <c r="D288" i="1"/>
  <c r="AH287" i="1"/>
  <c r="AG287" i="1"/>
  <c r="AF287" i="1"/>
  <c r="AE287" i="1"/>
  <c r="AD287" i="1"/>
  <c r="AC287" i="1"/>
  <c r="AB287" i="1"/>
  <c r="N287" i="1"/>
  <c r="D287" i="1"/>
  <c r="AH286" i="1"/>
  <c r="AG286" i="1"/>
  <c r="AF286" i="1"/>
  <c r="AE286" i="1"/>
  <c r="AD286" i="1"/>
  <c r="AC286" i="1"/>
  <c r="AB286" i="1"/>
  <c r="N286" i="1"/>
  <c r="D286" i="1"/>
  <c r="AH285" i="1"/>
  <c r="AG285" i="1"/>
  <c r="AF285" i="1"/>
  <c r="AE285" i="1"/>
  <c r="AD285" i="1"/>
  <c r="AC285" i="1"/>
  <c r="AB285" i="1"/>
  <c r="N285" i="1"/>
  <c r="D285" i="1"/>
  <c r="AH284" i="1"/>
  <c r="AG284" i="1"/>
  <c r="AF284" i="1"/>
  <c r="AE284" i="1"/>
  <c r="AD284" i="1"/>
  <c r="AC284" i="1"/>
  <c r="AB284" i="1"/>
  <c r="N284" i="1"/>
  <c r="D284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AM283" i="1" s="1" a="1"/>
  <c r="AM283" i="1" s="1"/>
  <c r="AN283" i="1" s="1"/>
  <c r="D283" i="1"/>
  <c r="AH282" i="1"/>
  <c r="AH307" i="1" s="1"/>
  <c r="AG282" i="1"/>
  <c r="AF282" i="1"/>
  <c r="AF307" i="1" s="1"/>
  <c r="AE282" i="1"/>
  <c r="AD282" i="1"/>
  <c r="AC282" i="1"/>
  <c r="AC307" i="1" s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AM282" i="1" s="1" a="1"/>
  <c r="AM282" i="1" s="1"/>
  <c r="AN282" i="1" s="1"/>
  <c r="D282" i="1"/>
  <c r="AH278" i="1"/>
  <c r="AG278" i="1"/>
  <c r="AF278" i="1"/>
  <c r="AE278" i="1"/>
  <c r="AD278" i="1"/>
  <c r="AC278" i="1"/>
  <c r="AB278" i="1"/>
  <c r="N278" i="1"/>
  <c r="D278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AM277" i="1" s="1" a="1"/>
  <c r="AM277" i="1" s="1"/>
  <c r="AN277" i="1" s="1"/>
  <c r="D277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AM276" i="1" s="1" a="1"/>
  <c r="AM276" i="1" s="1"/>
  <c r="AN276" i="1" s="1"/>
  <c r="D276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AM275" i="1" s="1" a="1"/>
  <c r="AM275" i="1" s="1"/>
  <c r="AN275" i="1" s="1"/>
  <c r="O275" i="1"/>
  <c r="N275" i="1"/>
  <c r="D275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AM274" i="1" s="1" a="1"/>
  <c r="AM274" i="1" s="1"/>
  <c r="AN274" i="1" s="1"/>
  <c r="P274" i="1"/>
  <c r="O274" i="1"/>
  <c r="N274" i="1"/>
  <c r="D274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AM273" i="1" s="1" a="1"/>
  <c r="AM273" i="1" s="1"/>
  <c r="AN273" i="1" s="1"/>
  <c r="R273" i="1"/>
  <c r="Q273" i="1"/>
  <c r="P273" i="1"/>
  <c r="O273" i="1"/>
  <c r="N273" i="1"/>
  <c r="D273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AM272" i="1" s="1" a="1"/>
  <c r="AM272" i="1" s="1"/>
  <c r="AN272" i="1" s="1"/>
  <c r="R272" i="1"/>
  <c r="Q272" i="1"/>
  <c r="P272" i="1"/>
  <c r="O272" i="1"/>
  <c r="N272" i="1"/>
  <c r="D272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AM271" i="1" s="1" a="1"/>
  <c r="AM271" i="1" s="1"/>
  <c r="AN271" i="1" s="1"/>
  <c r="D271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AM270" i="1" s="1" a="1"/>
  <c r="AM270" i="1" s="1"/>
  <c r="AN270" i="1" s="1"/>
  <c r="D270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AM269" i="1" s="1" a="1"/>
  <c r="AM269" i="1" s="1"/>
  <c r="AN269" i="1" s="1"/>
  <c r="D269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AM268" i="1" s="1" a="1"/>
  <c r="AM268" i="1" s="1"/>
  <c r="AN268" i="1" s="1"/>
  <c r="D268" i="1"/>
  <c r="AH267" i="1"/>
  <c r="AG267" i="1"/>
  <c r="AF267" i="1"/>
  <c r="AE267" i="1"/>
  <c r="AD267" i="1"/>
  <c r="AC267" i="1"/>
  <c r="AB267" i="1"/>
  <c r="N267" i="1"/>
  <c r="D267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AM266" i="1" s="1" a="1"/>
  <c r="AM266" i="1" s="1"/>
  <c r="AN266" i="1" s="1"/>
  <c r="P266" i="1"/>
  <c r="O266" i="1"/>
  <c r="N266" i="1"/>
  <c r="D266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AM265" i="1" s="1" a="1"/>
  <c r="AM265" i="1" s="1"/>
  <c r="AN265" i="1" s="1"/>
  <c r="R265" i="1"/>
  <c r="Q265" i="1"/>
  <c r="P265" i="1"/>
  <c r="O265" i="1"/>
  <c r="N265" i="1"/>
  <c r="D265" i="1"/>
  <c r="AH264" i="1"/>
  <c r="AG264" i="1"/>
  <c r="AF264" i="1"/>
  <c r="AE264" i="1"/>
  <c r="AD264" i="1"/>
  <c r="AC264" i="1"/>
  <c r="AB264" i="1"/>
  <c r="N264" i="1"/>
  <c r="D264" i="1"/>
  <c r="AH263" i="1"/>
  <c r="AG263" i="1"/>
  <c r="AF263" i="1"/>
  <c r="AE263" i="1"/>
  <c r="AD263" i="1"/>
  <c r="AC263" i="1"/>
  <c r="AB263" i="1"/>
  <c r="N263" i="1"/>
  <c r="D263" i="1"/>
  <c r="AH262" i="1"/>
  <c r="AG262" i="1"/>
  <c r="AF262" i="1"/>
  <c r="AE262" i="1"/>
  <c r="AD262" i="1"/>
  <c r="AC262" i="1"/>
  <c r="AB262" i="1"/>
  <c r="N262" i="1"/>
  <c r="D262" i="1"/>
  <c r="AH261" i="1"/>
  <c r="AG261" i="1"/>
  <c r="AF261" i="1"/>
  <c r="AE261" i="1"/>
  <c r="AD261" i="1"/>
  <c r="AC261" i="1"/>
  <c r="AB261" i="1"/>
  <c r="N261" i="1"/>
  <c r="D261" i="1"/>
  <c r="AH260" i="1"/>
  <c r="AG260" i="1"/>
  <c r="AF260" i="1"/>
  <c r="AE260" i="1"/>
  <c r="AD260" i="1"/>
  <c r="AC260" i="1"/>
  <c r="AB260" i="1"/>
  <c r="N260" i="1"/>
  <c r="D260" i="1"/>
  <c r="AH259" i="1"/>
  <c r="AG259" i="1"/>
  <c r="AF259" i="1"/>
  <c r="AE259" i="1"/>
  <c r="AD259" i="1"/>
  <c r="AC259" i="1"/>
  <c r="AB259" i="1"/>
  <c r="N259" i="1"/>
  <c r="D259" i="1"/>
  <c r="AH258" i="1"/>
  <c r="AG258" i="1"/>
  <c r="AF258" i="1"/>
  <c r="AE258" i="1"/>
  <c r="AD258" i="1"/>
  <c r="AC258" i="1"/>
  <c r="AB258" i="1"/>
  <c r="N258" i="1"/>
  <c r="D258" i="1"/>
  <c r="AH257" i="1"/>
  <c r="AG257" i="1"/>
  <c r="AF257" i="1"/>
  <c r="AE257" i="1"/>
  <c r="AD257" i="1"/>
  <c r="AC257" i="1"/>
  <c r="AB257" i="1"/>
  <c r="N257" i="1"/>
  <c r="D257" i="1"/>
  <c r="AH256" i="1"/>
  <c r="AG256" i="1"/>
  <c r="AF256" i="1"/>
  <c r="AE256" i="1"/>
  <c r="AD256" i="1"/>
  <c r="AC256" i="1"/>
  <c r="AB256" i="1"/>
  <c r="N256" i="1"/>
  <c r="D256" i="1"/>
  <c r="AH255" i="1"/>
  <c r="AG255" i="1"/>
  <c r="AF255" i="1"/>
  <c r="AE255" i="1"/>
  <c r="AD255" i="1"/>
  <c r="AC255" i="1"/>
  <c r="AB255" i="1"/>
  <c r="N255" i="1"/>
  <c r="D255" i="1"/>
  <c r="AH254" i="1"/>
  <c r="AG254" i="1"/>
  <c r="AG279" i="1" s="1"/>
  <c r="AF254" i="1"/>
  <c r="AF279" i="1" s="1"/>
  <c r="AF309" i="1" s="1"/>
  <c r="AE254" i="1"/>
  <c r="AE279" i="1" s="1"/>
  <c r="AD254" i="1"/>
  <c r="AD279" i="1" s="1"/>
  <c r="AC254" i="1"/>
  <c r="AC279" i="1" s="1"/>
  <c r="AB254" i="1"/>
  <c r="AB279" i="1" s="1"/>
  <c r="N254" i="1"/>
  <c r="D254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N241" i="1"/>
  <c r="M241" i="1"/>
  <c r="L241" i="1"/>
  <c r="K241" i="1"/>
  <c r="N240" i="1"/>
  <c r="M240" i="1"/>
  <c r="L240" i="1"/>
  <c r="K240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AM239" i="1" s="1" a="1"/>
  <c r="AM239" i="1" s="1"/>
  <c r="AN239" i="1" s="1"/>
  <c r="K236" i="1"/>
  <c r="N235" i="1"/>
  <c r="M235" i="1"/>
  <c r="L235" i="1"/>
  <c r="K235" i="1"/>
  <c r="N234" i="1"/>
  <c r="M234" i="1"/>
  <c r="L234" i="1"/>
  <c r="K234" i="1"/>
  <c r="N233" i="1"/>
  <c r="M233" i="1"/>
  <c r="L233" i="1"/>
  <c r="K233" i="1"/>
  <c r="N232" i="1"/>
  <c r="N236" i="1" s="1"/>
  <c r="M232" i="1"/>
  <c r="L232" i="1"/>
  <c r="K232" i="1"/>
  <c r="AH227" i="1"/>
  <c r="AG227" i="1"/>
  <c r="AF227" i="1"/>
  <c r="AE227" i="1"/>
  <c r="AD227" i="1"/>
  <c r="AC227" i="1"/>
  <c r="AB227" i="1"/>
  <c r="N227" i="1"/>
  <c r="M227" i="1"/>
  <c r="L227" i="1"/>
  <c r="K227" i="1"/>
  <c r="D227" i="1"/>
  <c r="AH226" i="1"/>
  <c r="AG226" i="1"/>
  <c r="AF226" i="1"/>
  <c r="AE226" i="1"/>
  <c r="AD226" i="1"/>
  <c r="AC226" i="1"/>
  <c r="AB226" i="1"/>
  <c r="N226" i="1"/>
  <c r="M226" i="1"/>
  <c r="L226" i="1"/>
  <c r="K226" i="1"/>
  <c r="D226" i="1"/>
  <c r="AH225" i="1"/>
  <c r="AG225" i="1"/>
  <c r="AF225" i="1"/>
  <c r="AE225" i="1"/>
  <c r="AD225" i="1"/>
  <c r="AC225" i="1"/>
  <c r="AB225" i="1"/>
  <c r="N225" i="1"/>
  <c r="M225" i="1"/>
  <c r="L225" i="1"/>
  <c r="K225" i="1"/>
  <c r="D225" i="1"/>
  <c r="AH224" i="1"/>
  <c r="AG224" i="1"/>
  <c r="AF224" i="1"/>
  <c r="AE224" i="1"/>
  <c r="AD224" i="1"/>
  <c r="AC224" i="1"/>
  <c r="AB224" i="1"/>
  <c r="N224" i="1"/>
  <c r="M224" i="1"/>
  <c r="L224" i="1"/>
  <c r="K224" i="1"/>
  <c r="D224" i="1"/>
  <c r="AH223" i="1"/>
  <c r="AG223" i="1"/>
  <c r="AF223" i="1"/>
  <c r="AE223" i="1"/>
  <c r="AD223" i="1"/>
  <c r="AC223" i="1"/>
  <c r="AB223" i="1"/>
  <c r="N223" i="1"/>
  <c r="M223" i="1"/>
  <c r="L223" i="1"/>
  <c r="K223" i="1"/>
  <c r="D223" i="1"/>
  <c r="AH222" i="1"/>
  <c r="AG222" i="1"/>
  <c r="AF222" i="1"/>
  <c r="AE222" i="1"/>
  <c r="AD222" i="1"/>
  <c r="AC222" i="1"/>
  <c r="AB222" i="1"/>
  <c r="N222" i="1"/>
  <c r="M222" i="1"/>
  <c r="L222" i="1"/>
  <c r="K222" i="1"/>
  <c r="D222" i="1"/>
  <c r="AH221" i="1"/>
  <c r="AG221" i="1"/>
  <c r="AF221" i="1"/>
  <c r="AE221" i="1"/>
  <c r="AD221" i="1"/>
  <c r="AC221" i="1"/>
  <c r="AB221" i="1"/>
  <c r="N221" i="1"/>
  <c r="M221" i="1"/>
  <c r="L221" i="1"/>
  <c r="K221" i="1"/>
  <c r="D221" i="1"/>
  <c r="AH220" i="1"/>
  <c r="AG220" i="1"/>
  <c r="AF220" i="1"/>
  <c r="AE220" i="1"/>
  <c r="AD220" i="1"/>
  <c r="AC220" i="1"/>
  <c r="AB220" i="1"/>
  <c r="N220" i="1"/>
  <c r="M220" i="1"/>
  <c r="L220" i="1"/>
  <c r="K220" i="1"/>
  <c r="D220" i="1"/>
  <c r="AH219" i="1"/>
  <c r="AG219" i="1"/>
  <c r="AF219" i="1"/>
  <c r="AE219" i="1"/>
  <c r="AD219" i="1"/>
  <c r="AC219" i="1"/>
  <c r="AB219" i="1"/>
  <c r="N219" i="1"/>
  <c r="M219" i="1"/>
  <c r="L219" i="1"/>
  <c r="K219" i="1"/>
  <c r="D219" i="1"/>
  <c r="AH218" i="1"/>
  <c r="AG218" i="1"/>
  <c r="AF218" i="1"/>
  <c r="AE218" i="1"/>
  <c r="AD218" i="1"/>
  <c r="AC218" i="1"/>
  <c r="AB218" i="1"/>
  <c r="N218" i="1"/>
  <c r="M218" i="1"/>
  <c r="L218" i="1"/>
  <c r="K218" i="1"/>
  <c r="D218" i="1"/>
  <c r="AH217" i="1"/>
  <c r="AG217" i="1"/>
  <c r="AF217" i="1"/>
  <c r="AE217" i="1"/>
  <c r="AE228" i="1" s="1"/>
  <c r="AE243" i="1" s="1"/>
  <c r="AD217" i="1"/>
  <c r="AC217" i="1"/>
  <c r="AB217" i="1"/>
  <c r="N217" i="1"/>
  <c r="N228" i="1" s="1"/>
  <c r="N243" i="1" s="1"/>
  <c r="M217" i="1"/>
  <c r="L217" i="1"/>
  <c r="K217" i="1"/>
  <c r="D217" i="1"/>
  <c r="AH216" i="1"/>
  <c r="AG216" i="1"/>
  <c r="AF216" i="1"/>
  <c r="AE216" i="1"/>
  <c r="AD216" i="1"/>
  <c r="AD228" i="1" s="1"/>
  <c r="AD243" i="1" s="1"/>
  <c r="AC216" i="1"/>
  <c r="AB216" i="1"/>
  <c r="N216" i="1"/>
  <c r="M216" i="1"/>
  <c r="L216" i="1"/>
  <c r="K216" i="1"/>
  <c r="D216" i="1"/>
  <c r="AH215" i="1"/>
  <c r="AG215" i="1"/>
  <c r="AF215" i="1"/>
  <c r="AE215" i="1"/>
  <c r="AD215" i="1"/>
  <c r="AC215" i="1"/>
  <c r="AB215" i="1"/>
  <c r="N215" i="1"/>
  <c r="M215" i="1"/>
  <c r="L215" i="1"/>
  <c r="K215" i="1"/>
  <c r="D215" i="1"/>
  <c r="AH214" i="1"/>
  <c r="AG214" i="1"/>
  <c r="AF214" i="1"/>
  <c r="AE214" i="1"/>
  <c r="AD214" i="1"/>
  <c r="AC214" i="1"/>
  <c r="AB214" i="1"/>
  <c r="N214" i="1"/>
  <c r="M214" i="1"/>
  <c r="L214" i="1"/>
  <c r="K214" i="1"/>
  <c r="D214" i="1"/>
  <c r="AH213" i="1"/>
  <c r="AG213" i="1"/>
  <c r="AF213" i="1"/>
  <c r="AE213" i="1"/>
  <c r="AD213" i="1"/>
  <c r="AC213" i="1"/>
  <c r="AB213" i="1"/>
  <c r="N213" i="1"/>
  <c r="M213" i="1"/>
  <c r="L213" i="1"/>
  <c r="K213" i="1"/>
  <c r="D213" i="1"/>
  <c r="AH212" i="1"/>
  <c r="AG212" i="1"/>
  <c r="AF212" i="1"/>
  <c r="AE212" i="1"/>
  <c r="AD212" i="1"/>
  <c r="AC212" i="1"/>
  <c r="AB212" i="1"/>
  <c r="N212" i="1"/>
  <c r="M212" i="1"/>
  <c r="L212" i="1"/>
  <c r="K212" i="1"/>
  <c r="D212" i="1"/>
  <c r="AH211" i="1"/>
  <c r="AG211" i="1"/>
  <c r="AF211" i="1"/>
  <c r="AE211" i="1"/>
  <c r="AD211" i="1"/>
  <c r="AC211" i="1"/>
  <c r="AB211" i="1"/>
  <c r="N211" i="1"/>
  <c r="M211" i="1"/>
  <c r="L211" i="1"/>
  <c r="K211" i="1"/>
  <c r="D211" i="1"/>
  <c r="AH210" i="1"/>
  <c r="AG210" i="1"/>
  <c r="AF210" i="1"/>
  <c r="AE210" i="1"/>
  <c r="AD210" i="1"/>
  <c r="AC210" i="1"/>
  <c r="AB210" i="1"/>
  <c r="N210" i="1"/>
  <c r="M210" i="1"/>
  <c r="L210" i="1"/>
  <c r="K210" i="1"/>
  <c r="D210" i="1"/>
  <c r="AH209" i="1"/>
  <c r="AG209" i="1"/>
  <c r="AF209" i="1"/>
  <c r="AE209" i="1"/>
  <c r="AD209" i="1"/>
  <c r="AC209" i="1"/>
  <c r="AB209" i="1"/>
  <c r="N209" i="1"/>
  <c r="M209" i="1"/>
  <c r="L209" i="1"/>
  <c r="K209" i="1"/>
  <c r="D209" i="1"/>
  <c r="AH208" i="1"/>
  <c r="AG208" i="1"/>
  <c r="AF208" i="1"/>
  <c r="AE208" i="1"/>
  <c r="AD208" i="1"/>
  <c r="AC208" i="1"/>
  <c r="AB208" i="1"/>
  <c r="N208" i="1"/>
  <c r="M208" i="1"/>
  <c r="L208" i="1"/>
  <c r="K208" i="1"/>
  <c r="D208" i="1"/>
  <c r="AH207" i="1"/>
  <c r="AG207" i="1"/>
  <c r="AF207" i="1"/>
  <c r="AE207" i="1"/>
  <c r="AD207" i="1"/>
  <c r="AC207" i="1"/>
  <c r="AB207" i="1"/>
  <c r="N207" i="1"/>
  <c r="M207" i="1"/>
  <c r="L207" i="1"/>
  <c r="K207" i="1"/>
  <c r="D207" i="1"/>
  <c r="AH206" i="1"/>
  <c r="AG206" i="1"/>
  <c r="AF206" i="1"/>
  <c r="AE206" i="1"/>
  <c r="AD206" i="1"/>
  <c r="AC206" i="1"/>
  <c r="AB206" i="1"/>
  <c r="N206" i="1"/>
  <c r="M206" i="1"/>
  <c r="L206" i="1"/>
  <c r="K206" i="1"/>
  <c r="D206" i="1"/>
  <c r="AH205" i="1"/>
  <c r="AG205" i="1"/>
  <c r="AF205" i="1"/>
  <c r="AE205" i="1"/>
  <c r="AD205" i="1"/>
  <c r="AC205" i="1"/>
  <c r="AB205" i="1"/>
  <c r="N205" i="1"/>
  <c r="M205" i="1"/>
  <c r="L205" i="1"/>
  <c r="K205" i="1"/>
  <c r="D205" i="1"/>
  <c r="AH204" i="1"/>
  <c r="AG204" i="1"/>
  <c r="AF204" i="1"/>
  <c r="AE204" i="1"/>
  <c r="AD204" i="1"/>
  <c r="AC204" i="1"/>
  <c r="AB204" i="1"/>
  <c r="N204" i="1"/>
  <c r="M204" i="1"/>
  <c r="L204" i="1"/>
  <c r="K204" i="1"/>
  <c r="D204" i="1"/>
  <c r="AH203" i="1"/>
  <c r="AH228" i="1" s="1"/>
  <c r="AH243" i="1" s="1"/>
  <c r="AG203" i="1"/>
  <c r="AG228" i="1" s="1"/>
  <c r="AG243" i="1" s="1"/>
  <c r="AF203" i="1"/>
  <c r="AE203" i="1"/>
  <c r="AD203" i="1"/>
  <c r="AC203" i="1"/>
  <c r="AC228" i="1" s="1"/>
  <c r="AC243" i="1" s="1"/>
  <c r="AB203" i="1"/>
  <c r="AB228" i="1" s="1"/>
  <c r="AB243" i="1" s="1"/>
  <c r="N203" i="1"/>
  <c r="M203" i="1"/>
  <c r="M228" i="1" s="1"/>
  <c r="M243" i="1" s="1"/>
  <c r="L203" i="1"/>
  <c r="L228" i="1" s="1"/>
  <c r="L243" i="1" s="1"/>
  <c r="K203" i="1"/>
  <c r="D203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N183" i="1"/>
  <c r="K183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AM175" i="1" s="1" a="1"/>
  <c r="AM175" i="1" s="1"/>
  <c r="AN175" i="1" s="1"/>
  <c r="AD172" i="1"/>
  <c r="N172" i="1"/>
  <c r="AH171" i="1"/>
  <c r="AG171" i="1"/>
  <c r="AG172" i="1" s="1"/>
  <c r="AF171" i="1"/>
  <c r="AE171" i="1"/>
  <c r="AD171" i="1"/>
  <c r="AC171" i="1"/>
  <c r="AC172" i="1" s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M172" i="1" s="1"/>
  <c r="L171" i="1"/>
  <c r="K171" i="1"/>
  <c r="AM171" i="1" s="1" a="1"/>
  <c r="AM171" i="1" s="1"/>
  <c r="AN171" i="1" s="1"/>
  <c r="AH170" i="1"/>
  <c r="AG170" i="1"/>
  <c r="AF170" i="1"/>
  <c r="AF172" i="1" s="1"/>
  <c r="AE170" i="1"/>
  <c r="AD170" i="1"/>
  <c r="AC170" i="1"/>
  <c r="AB170" i="1"/>
  <c r="AB172" i="1" s="1"/>
  <c r="N170" i="1"/>
  <c r="M170" i="1"/>
  <c r="L170" i="1"/>
  <c r="L172" i="1" s="1"/>
  <c r="K170" i="1"/>
  <c r="AH169" i="1"/>
  <c r="AH172" i="1" s="1"/>
  <c r="AG169" i="1"/>
  <c r="AF169" i="1"/>
  <c r="AE169" i="1"/>
  <c r="AE172" i="1" s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AM169" i="1" s="1" a="1"/>
  <c r="AM169" i="1" s="1"/>
  <c r="AN169" i="1" s="1"/>
  <c r="N164" i="1"/>
  <c r="M164" i="1"/>
  <c r="L164" i="1"/>
  <c r="K164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C155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L148" i="1" s="1"/>
  <c r="K147" i="1"/>
  <c r="AM147" i="1" s="1" a="1"/>
  <c r="AM147" i="1" s="1"/>
  <c r="AN147" i="1" s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AM146" i="1" s="1" a="1"/>
  <c r="AM146" i="1" s="1"/>
  <c r="AN146" i="1" s="1"/>
  <c r="O145" i="1"/>
  <c r="N145" i="1"/>
  <c r="M145" i="1"/>
  <c r="L145" i="1"/>
  <c r="K145" i="1"/>
  <c r="N144" i="1"/>
  <c r="N148" i="1" s="1"/>
  <c r="M144" i="1"/>
  <c r="M148" i="1" s="1"/>
  <c r="L144" i="1"/>
  <c r="K144" i="1"/>
  <c r="K148" i="1" s="1"/>
  <c r="AH137" i="1"/>
  <c r="AG137" i="1"/>
  <c r="AF137" i="1"/>
  <c r="AE137" i="1"/>
  <c r="AD137" i="1"/>
  <c r="AC137" i="1"/>
  <c r="AC138" i="1" s="1"/>
  <c r="AB137" i="1"/>
  <c r="AA137" i="1"/>
  <c r="Z137" i="1"/>
  <c r="Y137" i="1"/>
  <c r="X137" i="1"/>
  <c r="W137" i="1"/>
  <c r="V137" i="1"/>
  <c r="U137" i="1"/>
  <c r="U138" i="1" s="1"/>
  <c r="T137" i="1"/>
  <c r="S137" i="1"/>
  <c r="R137" i="1"/>
  <c r="Q137" i="1"/>
  <c r="P137" i="1"/>
  <c r="O137" i="1"/>
  <c r="N137" i="1"/>
  <c r="M137" i="1"/>
  <c r="M138" i="1" s="1"/>
  <c r="L137" i="1"/>
  <c r="K137" i="1"/>
  <c r="AH136" i="1"/>
  <c r="AG136" i="1"/>
  <c r="AF136" i="1"/>
  <c r="AF138" i="1" s="1"/>
  <c r="AE136" i="1"/>
  <c r="AD136" i="1"/>
  <c r="AC136" i="1"/>
  <c r="AB136" i="1"/>
  <c r="AA136" i="1"/>
  <c r="Z136" i="1"/>
  <c r="Y136" i="1"/>
  <c r="X136" i="1"/>
  <c r="X138" i="1" s="1"/>
  <c r="W136" i="1"/>
  <c r="V136" i="1"/>
  <c r="U136" i="1"/>
  <c r="T136" i="1"/>
  <c r="S136" i="1"/>
  <c r="R136" i="1"/>
  <c r="Q136" i="1"/>
  <c r="P136" i="1"/>
  <c r="P138" i="1" s="1"/>
  <c r="O136" i="1"/>
  <c r="N136" i="1"/>
  <c r="M136" i="1"/>
  <c r="L136" i="1"/>
  <c r="K136" i="1"/>
  <c r="AM136" i="1" s="1" a="1"/>
  <c r="AM136" i="1" s="1"/>
  <c r="AN136" i="1" s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AM135" i="1" s="1" a="1"/>
  <c r="AM135" i="1" s="1"/>
  <c r="AN135" i="1" s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AM134" i="1" s="1" a="1"/>
  <c r="AM134" i="1" s="1"/>
  <c r="AN134" i="1" s="1"/>
  <c r="AH133" i="1"/>
  <c r="AH138" i="1" s="1"/>
  <c r="AG133" i="1"/>
  <c r="AG138" i="1" s="1"/>
  <c r="AF133" i="1"/>
  <c r="AE133" i="1"/>
  <c r="AE138" i="1" s="1"/>
  <c r="AD133" i="1"/>
  <c r="AC133" i="1"/>
  <c r="AB133" i="1"/>
  <c r="AB138" i="1" s="1"/>
  <c r="AA133" i="1"/>
  <c r="AA138" i="1" s="1"/>
  <c r="Z133" i="1"/>
  <c r="Z138" i="1" s="1"/>
  <c r="Y133" i="1"/>
  <c r="Y138" i="1" s="1"/>
  <c r="X133" i="1"/>
  <c r="W133" i="1"/>
  <c r="W138" i="1" s="1"/>
  <c r="V133" i="1"/>
  <c r="U133" i="1"/>
  <c r="T133" i="1"/>
  <c r="T138" i="1" s="1"/>
  <c r="S133" i="1"/>
  <c r="S138" i="1" s="1"/>
  <c r="R133" i="1"/>
  <c r="R138" i="1" s="1"/>
  <c r="Q133" i="1"/>
  <c r="Q138" i="1" s="1"/>
  <c r="P133" i="1"/>
  <c r="O133" i="1"/>
  <c r="O138" i="1" s="1"/>
  <c r="N133" i="1"/>
  <c r="M133" i="1"/>
  <c r="L133" i="1"/>
  <c r="L138" i="1" s="1"/>
  <c r="K133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AM128" i="1" s="1" a="1"/>
  <c r="AM128" i="1" s="1"/>
  <c r="AN128" i="1" s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AM127" i="1" s="1" a="1"/>
  <c r="AM127" i="1" s="1"/>
  <c r="AN127" i="1" s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AM126" i="1" s="1" a="1"/>
  <c r="AM126" i="1" s="1"/>
  <c r="AN126" i="1" s="1"/>
  <c r="N125" i="1"/>
  <c r="N130" i="1" s="1"/>
  <c r="M125" i="1"/>
  <c r="M130" i="1" s="1"/>
  <c r="L125" i="1"/>
  <c r="L130" i="1" s="1"/>
  <c r="K125" i="1"/>
  <c r="K130" i="1" s="1"/>
  <c r="M121" i="1"/>
  <c r="L121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AM120" i="1" s="1" a="1"/>
  <c r="AM120" i="1" s="1"/>
  <c r="AN120" i="1" s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AM119" i="1" s="1" a="1"/>
  <c r="AM119" i="1" s="1"/>
  <c r="AN119" i="1" s="1"/>
  <c r="N118" i="1"/>
  <c r="M118" i="1"/>
  <c r="L118" i="1"/>
  <c r="K118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AM116" i="1" s="1" a="1"/>
  <c r="AM116" i="1" s="1"/>
  <c r="AN116" i="1" s="1"/>
  <c r="N115" i="1"/>
  <c r="M115" i="1"/>
  <c r="L115" i="1"/>
  <c r="K115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N109" i="1"/>
  <c r="M109" i="1"/>
  <c r="L109" i="1"/>
  <c r="K109" i="1"/>
  <c r="AH108" i="1"/>
  <c r="AH186" i="1" s="1"/>
  <c r="AG108" i="1"/>
  <c r="AG186" i="1" s="1"/>
  <c r="AF108" i="1"/>
  <c r="AF186" i="1" s="1"/>
  <c r="AE108" i="1"/>
  <c r="AD108" i="1"/>
  <c r="AD186" i="1" s="1"/>
  <c r="AC108" i="1"/>
  <c r="AC186" i="1" s="1"/>
  <c r="AB108" i="1"/>
  <c r="AB186" i="1" s="1"/>
  <c r="AA108" i="1"/>
  <c r="AA186" i="1" s="1"/>
  <c r="Z108" i="1"/>
  <c r="Z186" i="1" s="1"/>
  <c r="Y108" i="1"/>
  <c r="Y186" i="1" s="1"/>
  <c r="X108" i="1"/>
  <c r="X186" i="1" s="1"/>
  <c r="W108" i="1"/>
  <c r="V108" i="1"/>
  <c r="V186" i="1" s="1"/>
  <c r="U108" i="1"/>
  <c r="U186" i="1" s="1"/>
  <c r="T108" i="1"/>
  <c r="T186" i="1" s="1"/>
  <c r="S108" i="1"/>
  <c r="S186" i="1" s="1"/>
  <c r="R108" i="1"/>
  <c r="R186" i="1" s="1"/>
  <c r="Q108" i="1"/>
  <c r="Q186" i="1" s="1"/>
  <c r="P108" i="1"/>
  <c r="P186" i="1" s="1"/>
  <c r="O108" i="1"/>
  <c r="N108" i="1"/>
  <c r="N186" i="1" s="1"/>
  <c r="M108" i="1"/>
  <c r="M186" i="1" s="1"/>
  <c r="L108" i="1"/>
  <c r="L186" i="1" s="1"/>
  <c r="K108" i="1"/>
  <c r="K186" i="1" s="1"/>
  <c r="N107" i="1"/>
  <c r="N112" i="1" s="1"/>
  <c r="M107" i="1"/>
  <c r="L107" i="1"/>
  <c r="K107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C98" i="1"/>
  <c r="O93" i="1"/>
  <c r="N93" i="1"/>
  <c r="M93" i="1"/>
  <c r="L93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K85" i="1"/>
  <c r="O84" i="1"/>
  <c r="N84" i="1"/>
  <c r="M84" i="1"/>
  <c r="L84" i="1"/>
  <c r="K84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AM83" i="1" s="1" a="1"/>
  <c r="AM83" i="1" s="1"/>
  <c r="AN83" i="1" s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AM82" i="1" s="1" a="1"/>
  <c r="AM82" i="1" s="1"/>
  <c r="AN82" i="1" s="1"/>
  <c r="N81" i="1"/>
  <c r="M81" i="1"/>
  <c r="L81" i="1"/>
  <c r="K81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N85" i="1" s="1"/>
  <c r="M80" i="1"/>
  <c r="L80" i="1"/>
  <c r="K80" i="1"/>
  <c r="AM80" i="1" s="1" a="1"/>
  <c r="AM80" i="1" s="1"/>
  <c r="AN80" i="1" s="1"/>
  <c r="N79" i="1"/>
  <c r="M79" i="1"/>
  <c r="L79" i="1"/>
  <c r="K79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M85" i="1" s="1"/>
  <c r="L78" i="1"/>
  <c r="L85" i="1" s="1"/>
  <c r="K78" i="1"/>
  <c r="AM78" i="1" s="1" a="1"/>
  <c r="AM78" i="1" s="1"/>
  <c r="AN78" i="1" s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AM74" i="1" s="1" a="1"/>
  <c r="AM74" i="1" s="1"/>
  <c r="AN74" i="1" s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AM73" i="1" s="1" a="1"/>
  <c r="AM73" i="1" s="1"/>
  <c r="AN73" i="1" s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AM72" i="1" s="1" a="1"/>
  <c r="AM72" i="1" s="1"/>
  <c r="AN72" i="1" s="1"/>
  <c r="AH71" i="1"/>
  <c r="AG71" i="1"/>
  <c r="AF71" i="1"/>
  <c r="AE71" i="1"/>
  <c r="AD71" i="1"/>
  <c r="AC71" i="1"/>
  <c r="AB71" i="1"/>
  <c r="N71" i="1"/>
  <c r="M71" i="1"/>
  <c r="L71" i="1"/>
  <c r="K71" i="1"/>
  <c r="AH70" i="1"/>
  <c r="AG70" i="1"/>
  <c r="AF70" i="1"/>
  <c r="AE70" i="1"/>
  <c r="AD70" i="1"/>
  <c r="AC70" i="1"/>
  <c r="AB70" i="1"/>
  <c r="N70" i="1"/>
  <c r="M70" i="1"/>
  <c r="L70" i="1"/>
  <c r="K70" i="1"/>
  <c r="AH69" i="1"/>
  <c r="AG69" i="1"/>
  <c r="AF69" i="1"/>
  <c r="AE69" i="1"/>
  <c r="AD69" i="1"/>
  <c r="AC69" i="1"/>
  <c r="AB69" i="1"/>
  <c r="N69" i="1"/>
  <c r="M69" i="1"/>
  <c r="L69" i="1"/>
  <c r="K69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AM68" i="1" s="1" a="1"/>
  <c r="AM68" i="1" s="1"/>
  <c r="AN68" i="1" s="1"/>
  <c r="AH67" i="1"/>
  <c r="AG67" i="1"/>
  <c r="AF67" i="1"/>
  <c r="AF75" i="1" s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AM67" i="1" s="1" a="1"/>
  <c r="AM67" i="1" s="1"/>
  <c r="AN67" i="1" s="1"/>
  <c r="AH66" i="1"/>
  <c r="AG66" i="1"/>
  <c r="AF66" i="1"/>
  <c r="AE66" i="1"/>
  <c r="AE75" i="1" s="1"/>
  <c r="AD66" i="1"/>
  <c r="AC66" i="1"/>
  <c r="AB66" i="1"/>
  <c r="AB75" i="1" s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L75" i="1" s="1"/>
  <c r="K66" i="1"/>
  <c r="K75" i="1" s="1"/>
  <c r="K87" i="1" s="1"/>
  <c r="AH65" i="1"/>
  <c r="AH75" i="1" s="1"/>
  <c r="AG65" i="1"/>
  <c r="AG75" i="1" s="1"/>
  <c r="AF65" i="1"/>
  <c r="AE65" i="1"/>
  <c r="AD65" i="1"/>
  <c r="AD75" i="1" s="1"/>
  <c r="AC65" i="1"/>
  <c r="AC75" i="1" s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N75" i="1" s="1"/>
  <c r="M65" i="1"/>
  <c r="M75" i="1" s="1"/>
  <c r="L65" i="1"/>
  <c r="K65" i="1"/>
  <c r="AM65" i="1" s="1" a="1"/>
  <c r="AM65" i="1" s="1"/>
  <c r="AN65" i="1" s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AH61" i="1"/>
  <c r="AG61" i="1"/>
  <c r="AF61" i="1"/>
  <c r="AD61" i="1"/>
  <c r="AC61" i="1"/>
  <c r="Z61" i="1"/>
  <c r="Y61" i="1"/>
  <c r="X61" i="1"/>
  <c r="V61" i="1"/>
  <c r="U61" i="1"/>
  <c r="R61" i="1"/>
  <c r="Q61" i="1"/>
  <c r="P61" i="1"/>
  <c r="N61" i="1"/>
  <c r="M61" i="1"/>
  <c r="C56" i="1"/>
  <c r="B54" i="1"/>
  <c r="D52" i="1"/>
  <c r="D51" i="1"/>
  <c r="D50" i="1"/>
  <c r="D49" i="1"/>
  <c r="D48" i="1"/>
  <c r="D47" i="1"/>
  <c r="D44" i="1"/>
  <c r="I43" i="1"/>
  <c r="D43" i="1"/>
  <c r="H38" i="1"/>
  <c r="I38" i="1" s="1"/>
  <c r="I37" i="1"/>
  <c r="E39" i="1" s="1"/>
  <c r="H37" i="1"/>
  <c r="AH30" i="1"/>
  <c r="AD30" i="1"/>
  <c r="Z30" i="1"/>
  <c r="V30" i="1"/>
  <c r="R30" i="1"/>
  <c r="N30" i="1"/>
  <c r="AH29" i="1"/>
  <c r="AG29" i="1"/>
  <c r="AF29" i="1"/>
  <c r="AE29" i="1"/>
  <c r="AE61" i="1" s="1"/>
  <c r="AD29" i="1"/>
  <c r="AC29" i="1"/>
  <c r="AB29" i="1"/>
  <c r="AA29" i="1"/>
  <c r="AA61" i="1" s="1"/>
  <c r="Z29" i="1"/>
  <c r="Y29" i="1"/>
  <c r="Y103" i="1" s="1"/>
  <c r="X29" i="1"/>
  <c r="X103" i="1" s="1"/>
  <c r="W29" i="1"/>
  <c r="W61" i="1" s="1"/>
  <c r="V29" i="1"/>
  <c r="U29" i="1"/>
  <c r="T29" i="1"/>
  <c r="T61" i="1" s="1"/>
  <c r="S29" i="1"/>
  <c r="S61" i="1" s="1"/>
  <c r="R29" i="1"/>
  <c r="Q29" i="1"/>
  <c r="Q103" i="1" s="1"/>
  <c r="P29" i="1"/>
  <c r="P103" i="1" s="1"/>
  <c r="O29" i="1"/>
  <c r="O103" i="1" s="1"/>
  <c r="N29" i="1"/>
  <c r="M29" i="1"/>
  <c r="L29" i="1"/>
  <c r="K29" i="1"/>
  <c r="K61" i="1" s="1"/>
  <c r="AH28" i="1"/>
  <c r="AG28" i="1"/>
  <c r="AG30" i="1" s="1"/>
  <c r="AF28" i="1"/>
  <c r="AF30" i="1" s="1"/>
  <c r="AE28" i="1"/>
  <c r="AE30" i="1" s="1"/>
  <c r="AD28" i="1"/>
  <c r="AC28" i="1"/>
  <c r="AC30" i="1" s="1"/>
  <c r="AB28" i="1"/>
  <c r="AB30" i="1" s="1"/>
  <c r="AA28" i="1"/>
  <c r="AA30" i="1" s="1"/>
  <c r="Z28" i="1"/>
  <c r="Y28" i="1"/>
  <c r="Y30" i="1" s="1"/>
  <c r="X28" i="1"/>
  <c r="X30" i="1" s="1"/>
  <c r="W28" i="1"/>
  <c r="W30" i="1" s="1"/>
  <c r="V28" i="1"/>
  <c r="U28" i="1"/>
  <c r="U30" i="1" s="1"/>
  <c r="T28" i="1"/>
  <c r="T30" i="1" s="1"/>
  <c r="S28" i="1"/>
  <c r="S30" i="1" s="1"/>
  <c r="R28" i="1"/>
  <c r="Q28" i="1"/>
  <c r="Q30" i="1" s="1"/>
  <c r="P28" i="1"/>
  <c r="P30" i="1" s="1"/>
  <c r="O28" i="1"/>
  <c r="O30" i="1" s="1"/>
  <c r="N28" i="1"/>
  <c r="M28" i="1"/>
  <c r="M30" i="1" s="1"/>
  <c r="L28" i="1"/>
  <c r="L30" i="1" s="1"/>
  <c r="K28" i="1"/>
  <c r="K30" i="1" s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F4" i="1"/>
  <c r="A4" i="1"/>
  <c r="A1" i="1"/>
  <c r="M345" i="1" l="1"/>
  <c r="M353" i="1" s="1"/>
  <c r="M794" i="1"/>
  <c r="M813" i="1" s="1"/>
  <c r="K949" i="1"/>
  <c r="L139" i="1"/>
  <c r="M518" i="1"/>
  <c r="L794" i="1"/>
  <c r="L813" i="1" s="1"/>
  <c r="AH811" i="1"/>
  <c r="M139" i="1"/>
  <c r="N397" i="1"/>
  <c r="N623" i="1"/>
  <c r="L87" i="1"/>
  <c r="AC309" i="1"/>
  <c r="L535" i="1"/>
  <c r="L537" i="1" s="1"/>
  <c r="L673" i="1"/>
  <c r="L95" i="1"/>
  <c r="L89" i="1"/>
  <c r="M87" i="1"/>
  <c r="N87" i="1"/>
  <c r="K89" i="1"/>
  <c r="K95" i="1"/>
  <c r="D967" i="1"/>
  <c r="D910" i="1"/>
  <c r="D829" i="1"/>
  <c r="D870" i="1"/>
  <c r="D732" i="1"/>
  <c r="D772" i="1"/>
  <c r="D691" i="1"/>
  <c r="D594" i="1"/>
  <c r="D634" i="1"/>
  <c r="D553" i="1"/>
  <c r="D496" i="1"/>
  <c r="D415" i="1"/>
  <c r="D316" i="1"/>
  <c r="D456" i="1"/>
  <c r="D358" i="1"/>
  <c r="D247" i="1"/>
  <c r="D197" i="1"/>
  <c r="D157" i="1"/>
  <c r="D100" i="1"/>
  <c r="D58" i="1"/>
  <c r="L970" i="1"/>
  <c r="L832" i="1"/>
  <c r="L873" i="1"/>
  <c r="L913" i="1"/>
  <c r="L775" i="1"/>
  <c r="L735" i="1"/>
  <c r="L694" i="1"/>
  <c r="L597" i="1"/>
  <c r="L637" i="1"/>
  <c r="L556" i="1"/>
  <c r="L499" i="1"/>
  <c r="L418" i="1"/>
  <c r="L319" i="1"/>
  <c r="L459" i="1"/>
  <c r="L361" i="1"/>
  <c r="L200" i="1"/>
  <c r="L160" i="1"/>
  <c r="AB970" i="1"/>
  <c r="AB832" i="1"/>
  <c r="AB873" i="1"/>
  <c r="AB913" i="1"/>
  <c r="AB775" i="1"/>
  <c r="AB735" i="1"/>
  <c r="AB694" i="1"/>
  <c r="AB597" i="1"/>
  <c r="AB637" i="1"/>
  <c r="AB556" i="1"/>
  <c r="AB499" i="1"/>
  <c r="AB418" i="1"/>
  <c r="AB319" i="1"/>
  <c r="AB459" i="1"/>
  <c r="AB361" i="1"/>
  <c r="AB250" i="1"/>
  <c r="AB200" i="1"/>
  <c r="AB160" i="1"/>
  <c r="AM66" i="1" a="1"/>
  <c r="AM66" i="1" s="1"/>
  <c r="AN66" i="1" s="1"/>
  <c r="M970" i="1"/>
  <c r="M913" i="1"/>
  <c r="M873" i="1"/>
  <c r="M832" i="1"/>
  <c r="M735" i="1"/>
  <c r="M775" i="1"/>
  <c r="M694" i="1"/>
  <c r="M597" i="1"/>
  <c r="M637" i="1"/>
  <c r="M556" i="1"/>
  <c r="M499" i="1"/>
  <c r="M418" i="1"/>
  <c r="M319" i="1"/>
  <c r="M459" i="1"/>
  <c r="M361" i="1"/>
  <c r="M200" i="1"/>
  <c r="M160" i="1"/>
  <c r="U970" i="1"/>
  <c r="U913" i="1"/>
  <c r="U873" i="1"/>
  <c r="U832" i="1"/>
  <c r="U735" i="1"/>
  <c r="U775" i="1"/>
  <c r="U694" i="1"/>
  <c r="U597" i="1"/>
  <c r="U637" i="1"/>
  <c r="U556" i="1"/>
  <c r="U499" i="1"/>
  <c r="U418" i="1"/>
  <c r="U319" i="1"/>
  <c r="U459" i="1"/>
  <c r="U361" i="1"/>
  <c r="U250" i="1"/>
  <c r="U200" i="1"/>
  <c r="U160" i="1"/>
  <c r="AC970" i="1"/>
  <c r="AC913" i="1"/>
  <c r="AC873" i="1"/>
  <c r="AC832" i="1"/>
  <c r="AC735" i="1"/>
  <c r="AC775" i="1"/>
  <c r="AC694" i="1"/>
  <c r="AC597" i="1"/>
  <c r="AC637" i="1"/>
  <c r="AC556" i="1"/>
  <c r="AC499" i="1"/>
  <c r="AC418" i="1"/>
  <c r="AC319" i="1"/>
  <c r="AC459" i="1"/>
  <c r="AC361" i="1"/>
  <c r="AC250" i="1"/>
  <c r="AC200" i="1"/>
  <c r="AC160" i="1"/>
  <c r="M103" i="1"/>
  <c r="L112" i="1"/>
  <c r="L122" i="1" s="1"/>
  <c r="L141" i="1" s="1"/>
  <c r="L987" i="1"/>
  <c r="N975" i="1"/>
  <c r="K987" i="1"/>
  <c r="M975" i="1"/>
  <c r="L975" i="1"/>
  <c r="L976" i="1" s="1"/>
  <c r="K975" i="1"/>
  <c r="N987" i="1"/>
  <c r="M987" i="1"/>
  <c r="M989" i="1" s="1"/>
  <c r="N849" i="1"/>
  <c r="M849" i="1"/>
  <c r="M851" i="1" s="1"/>
  <c r="L849" i="1"/>
  <c r="N837" i="1"/>
  <c r="K849" i="1"/>
  <c r="M837" i="1"/>
  <c r="L837" i="1"/>
  <c r="L838" i="1" s="1"/>
  <c r="K837" i="1"/>
  <c r="N711" i="1"/>
  <c r="M711" i="1"/>
  <c r="M713" i="1" s="1"/>
  <c r="L711" i="1"/>
  <c r="L713" i="1" s="1"/>
  <c r="N699" i="1"/>
  <c r="K711" i="1"/>
  <c r="K713" i="1" s="1"/>
  <c r="M699" i="1"/>
  <c r="L699" i="1"/>
  <c r="L700" i="1" s="1"/>
  <c r="K699" i="1"/>
  <c r="L573" i="1"/>
  <c r="K561" i="1"/>
  <c r="K573" i="1"/>
  <c r="N561" i="1"/>
  <c r="N573" i="1"/>
  <c r="N575" i="1" s="1"/>
  <c r="M561" i="1"/>
  <c r="L561" i="1"/>
  <c r="L562" i="1" s="1"/>
  <c r="M573" i="1"/>
  <c r="K423" i="1"/>
  <c r="N435" i="1"/>
  <c r="M435" i="1"/>
  <c r="M437" i="1" s="1"/>
  <c r="L435" i="1"/>
  <c r="L437" i="1" s="1"/>
  <c r="N423" i="1"/>
  <c r="N424" i="1" s="1"/>
  <c r="L423" i="1"/>
  <c r="K435" i="1"/>
  <c r="K437" i="1" s="1"/>
  <c r="M423" i="1"/>
  <c r="L177" i="1"/>
  <c r="L179" i="1" s="1"/>
  <c r="N165" i="1"/>
  <c r="N166" i="1" s="1"/>
  <c r="K177" i="1"/>
  <c r="K179" i="1" s="1"/>
  <c r="M165" i="1"/>
  <c r="L165" i="1"/>
  <c r="L166" i="1" s="1"/>
  <c r="L181" i="1" s="1"/>
  <c r="K165" i="1"/>
  <c r="N177" i="1"/>
  <c r="N179" i="1" s="1"/>
  <c r="M177" i="1"/>
  <c r="N970" i="1"/>
  <c r="N913" i="1"/>
  <c r="N832" i="1"/>
  <c r="N873" i="1"/>
  <c r="N735" i="1"/>
  <c r="N775" i="1"/>
  <c r="N694" i="1"/>
  <c r="N637" i="1"/>
  <c r="N597" i="1"/>
  <c r="N499" i="1"/>
  <c r="N556" i="1"/>
  <c r="N459" i="1"/>
  <c r="N361" i="1"/>
  <c r="N418" i="1"/>
  <c r="N319" i="1"/>
  <c r="N250" i="1"/>
  <c r="N160" i="1"/>
  <c r="N103" i="1"/>
  <c r="N200" i="1"/>
  <c r="V970" i="1"/>
  <c r="V913" i="1"/>
  <c r="V832" i="1"/>
  <c r="V873" i="1"/>
  <c r="V735" i="1"/>
  <c r="V775" i="1"/>
  <c r="V694" i="1"/>
  <c r="V637" i="1"/>
  <c r="V597" i="1"/>
  <c r="V499" i="1"/>
  <c r="V556" i="1"/>
  <c r="V459" i="1"/>
  <c r="V361" i="1"/>
  <c r="V418" i="1"/>
  <c r="V319" i="1"/>
  <c r="V250" i="1"/>
  <c r="V160" i="1"/>
  <c r="V103" i="1"/>
  <c r="V200" i="1"/>
  <c r="AD970" i="1"/>
  <c r="AD913" i="1"/>
  <c r="AD832" i="1"/>
  <c r="AD873" i="1"/>
  <c r="AD735" i="1"/>
  <c r="AD775" i="1"/>
  <c r="AD694" i="1"/>
  <c r="AD637" i="1"/>
  <c r="AD597" i="1"/>
  <c r="AD499" i="1"/>
  <c r="AD556" i="1"/>
  <c r="AD459" i="1"/>
  <c r="AD361" i="1"/>
  <c r="AD418" i="1"/>
  <c r="AD319" i="1"/>
  <c r="AD250" i="1"/>
  <c r="AD160" i="1"/>
  <c r="AD103" i="1"/>
  <c r="AD200" i="1"/>
  <c r="O61" i="1"/>
  <c r="M112" i="1"/>
  <c r="M122" i="1" s="1"/>
  <c r="AM108" i="1" a="1"/>
  <c r="AM108" i="1" s="1"/>
  <c r="AN108" i="1" s="1"/>
  <c r="K121" i="1"/>
  <c r="N138" i="1"/>
  <c r="N139" i="1" s="1"/>
  <c r="V138" i="1"/>
  <c r="AD138" i="1"/>
  <c r="O970" i="1"/>
  <c r="O913" i="1"/>
  <c r="O832" i="1"/>
  <c r="O873" i="1"/>
  <c r="O735" i="1"/>
  <c r="O775" i="1"/>
  <c r="O694" i="1"/>
  <c r="O637" i="1"/>
  <c r="O597" i="1"/>
  <c r="O556" i="1"/>
  <c r="O499" i="1"/>
  <c r="O361" i="1"/>
  <c r="O459" i="1"/>
  <c r="O319" i="1"/>
  <c r="O418" i="1"/>
  <c r="O250" i="1"/>
  <c r="O160" i="1"/>
  <c r="O200" i="1"/>
  <c r="W970" i="1"/>
  <c r="W913" i="1"/>
  <c r="W832" i="1"/>
  <c r="W873" i="1"/>
  <c r="W735" i="1"/>
  <c r="W775" i="1"/>
  <c r="W694" i="1"/>
  <c r="W637" i="1"/>
  <c r="W556" i="1"/>
  <c r="W597" i="1"/>
  <c r="W499" i="1"/>
  <c r="W361" i="1"/>
  <c r="W459" i="1"/>
  <c r="W418" i="1"/>
  <c r="W250" i="1"/>
  <c r="W319" i="1"/>
  <c r="W160" i="1"/>
  <c r="W200" i="1"/>
  <c r="AE970" i="1"/>
  <c r="AE913" i="1"/>
  <c r="AE832" i="1"/>
  <c r="AE873" i="1"/>
  <c r="AE735" i="1"/>
  <c r="AE775" i="1"/>
  <c r="AE694" i="1"/>
  <c r="AE637" i="1"/>
  <c r="AE556" i="1"/>
  <c r="AE597" i="1"/>
  <c r="AE499" i="1"/>
  <c r="AE361" i="1"/>
  <c r="AE459" i="1"/>
  <c r="AE418" i="1"/>
  <c r="AE250" i="1"/>
  <c r="AE319" i="1"/>
  <c r="AE160" i="1"/>
  <c r="AE200" i="1"/>
  <c r="AA103" i="1"/>
  <c r="AM110" i="1" a="1"/>
  <c r="AM110" i="1" s="1"/>
  <c r="AN110" i="1" s="1"/>
  <c r="AM117" i="1" a="1"/>
  <c r="AM117" i="1" s="1"/>
  <c r="AN117" i="1" s="1"/>
  <c r="M166" i="1"/>
  <c r="X970" i="1"/>
  <c r="X913" i="1"/>
  <c r="X832" i="1"/>
  <c r="X873" i="1"/>
  <c r="X735" i="1"/>
  <c r="X775" i="1"/>
  <c r="X694" i="1"/>
  <c r="X637" i="1"/>
  <c r="X556" i="1"/>
  <c r="X597" i="1"/>
  <c r="X499" i="1"/>
  <c r="X418" i="1"/>
  <c r="X319" i="1"/>
  <c r="X361" i="1"/>
  <c r="X459" i="1"/>
  <c r="X250" i="1"/>
  <c r="X160" i="1"/>
  <c r="X200" i="1"/>
  <c r="AB103" i="1"/>
  <c r="M179" i="1"/>
  <c r="P970" i="1"/>
  <c r="P913" i="1"/>
  <c r="P832" i="1"/>
  <c r="P873" i="1"/>
  <c r="P735" i="1"/>
  <c r="P775" i="1"/>
  <c r="P694" i="1"/>
  <c r="P637" i="1"/>
  <c r="P597" i="1"/>
  <c r="P556" i="1"/>
  <c r="P499" i="1"/>
  <c r="P418" i="1"/>
  <c r="P319" i="1"/>
  <c r="P361" i="1"/>
  <c r="P459" i="1"/>
  <c r="P250" i="1"/>
  <c r="P160" i="1"/>
  <c r="P200" i="1"/>
  <c r="AF970" i="1"/>
  <c r="AF913" i="1"/>
  <c r="AF832" i="1"/>
  <c r="AF873" i="1"/>
  <c r="AF735" i="1"/>
  <c r="AF775" i="1"/>
  <c r="AF694" i="1"/>
  <c r="AF637" i="1"/>
  <c r="AF556" i="1"/>
  <c r="AF597" i="1"/>
  <c r="AF499" i="1"/>
  <c r="AF418" i="1"/>
  <c r="AF319" i="1"/>
  <c r="AF361" i="1"/>
  <c r="AF250" i="1"/>
  <c r="AF459" i="1"/>
  <c r="AF160" i="1"/>
  <c r="AF200" i="1"/>
  <c r="Q970" i="1"/>
  <c r="Q913" i="1"/>
  <c r="Q832" i="1"/>
  <c r="Q873" i="1"/>
  <c r="Q735" i="1"/>
  <c r="Q775" i="1"/>
  <c r="Q694" i="1"/>
  <c r="Q597" i="1"/>
  <c r="Q637" i="1"/>
  <c r="Q556" i="1"/>
  <c r="Q499" i="1"/>
  <c r="Q418" i="1"/>
  <c r="Q319" i="1"/>
  <c r="Q459" i="1"/>
  <c r="Q361" i="1"/>
  <c r="Q250" i="1"/>
  <c r="Q200" i="1"/>
  <c r="Q160" i="1"/>
  <c r="Y970" i="1"/>
  <c r="Y913" i="1"/>
  <c r="Y832" i="1"/>
  <c r="Y873" i="1"/>
  <c r="Y735" i="1"/>
  <c r="Y775" i="1"/>
  <c r="Y694" i="1"/>
  <c r="Y597" i="1"/>
  <c r="Y637" i="1"/>
  <c r="Y556" i="1"/>
  <c r="Y499" i="1"/>
  <c r="Y418" i="1"/>
  <c r="Y319" i="1"/>
  <c r="Y459" i="1"/>
  <c r="Y361" i="1"/>
  <c r="Y200" i="1"/>
  <c r="Y250" i="1"/>
  <c r="Y160" i="1"/>
  <c r="AG913" i="1"/>
  <c r="AG970" i="1"/>
  <c r="AG832" i="1"/>
  <c r="AG873" i="1"/>
  <c r="AG735" i="1"/>
  <c r="AG775" i="1"/>
  <c r="AG694" i="1"/>
  <c r="AG597" i="1"/>
  <c r="AG637" i="1"/>
  <c r="AG556" i="1"/>
  <c r="AG499" i="1"/>
  <c r="AG418" i="1"/>
  <c r="AG319" i="1"/>
  <c r="AG459" i="1"/>
  <c r="AG361" i="1"/>
  <c r="AG200" i="1"/>
  <c r="AG250" i="1"/>
  <c r="AG160" i="1"/>
  <c r="S103" i="1"/>
  <c r="AC103" i="1"/>
  <c r="AM111" i="1" a="1"/>
  <c r="AM111" i="1" s="1"/>
  <c r="AN111" i="1" s="1"/>
  <c r="N121" i="1"/>
  <c r="N122" i="1" s="1"/>
  <c r="N141" i="1" s="1"/>
  <c r="A7" i="1"/>
  <c r="R970" i="1"/>
  <c r="R832" i="1"/>
  <c r="R873" i="1"/>
  <c r="R913" i="1"/>
  <c r="R735" i="1"/>
  <c r="R775" i="1"/>
  <c r="R694" i="1"/>
  <c r="R597" i="1"/>
  <c r="R556" i="1"/>
  <c r="R637" i="1"/>
  <c r="R499" i="1"/>
  <c r="R418" i="1"/>
  <c r="R459" i="1"/>
  <c r="R361" i="1"/>
  <c r="R319" i="1"/>
  <c r="R250" i="1"/>
  <c r="R200" i="1"/>
  <c r="R160" i="1"/>
  <c r="R103" i="1"/>
  <c r="Z970" i="1"/>
  <c r="Z832" i="1"/>
  <c r="Z913" i="1"/>
  <c r="Z873" i="1"/>
  <c r="Z735" i="1"/>
  <c r="Z775" i="1"/>
  <c r="Z694" i="1"/>
  <c r="Z597" i="1"/>
  <c r="Z637" i="1"/>
  <c r="Z556" i="1"/>
  <c r="Z499" i="1"/>
  <c r="Z418" i="1"/>
  <c r="Z459" i="1"/>
  <c r="Z361" i="1"/>
  <c r="Z250" i="1"/>
  <c r="Z319" i="1"/>
  <c r="Z200" i="1"/>
  <c r="Z160" i="1"/>
  <c r="Z103" i="1"/>
  <c r="AH970" i="1"/>
  <c r="AH913" i="1"/>
  <c r="AH832" i="1"/>
  <c r="AH873" i="1"/>
  <c r="AH735" i="1"/>
  <c r="AH775" i="1"/>
  <c r="AH694" i="1"/>
  <c r="AH597" i="1"/>
  <c r="AH556" i="1"/>
  <c r="AH637" i="1"/>
  <c r="AH499" i="1"/>
  <c r="AH418" i="1"/>
  <c r="AH459" i="1"/>
  <c r="AH361" i="1"/>
  <c r="AH250" i="1"/>
  <c r="AH319" i="1"/>
  <c r="AH200" i="1"/>
  <c r="AH160" i="1"/>
  <c r="AH103" i="1"/>
  <c r="T103" i="1"/>
  <c r="AE103" i="1"/>
  <c r="O186" i="1"/>
  <c r="W186" i="1"/>
  <c r="AM186" i="1" s="1" a="1"/>
  <c r="AM186" i="1" s="1"/>
  <c r="AN186" i="1" s="1"/>
  <c r="AE186" i="1"/>
  <c r="K112" i="1"/>
  <c r="K122" i="1" s="1"/>
  <c r="K970" i="1"/>
  <c r="K913" i="1"/>
  <c r="K832" i="1"/>
  <c r="K873" i="1"/>
  <c r="K775" i="1"/>
  <c r="K735" i="1"/>
  <c r="K694" i="1"/>
  <c r="K637" i="1"/>
  <c r="K597" i="1"/>
  <c r="K556" i="1"/>
  <c r="K499" i="1"/>
  <c r="K418" i="1"/>
  <c r="K319" i="1"/>
  <c r="K459" i="1"/>
  <c r="K361" i="1"/>
  <c r="K200" i="1"/>
  <c r="K160" i="1"/>
  <c r="S970" i="1"/>
  <c r="S913" i="1"/>
  <c r="S832" i="1"/>
  <c r="S873" i="1"/>
  <c r="S775" i="1"/>
  <c r="S735" i="1"/>
  <c r="S694" i="1"/>
  <c r="S637" i="1"/>
  <c r="S597" i="1"/>
  <c r="S556" i="1"/>
  <c r="S499" i="1"/>
  <c r="S418" i="1"/>
  <c r="S319" i="1"/>
  <c r="S459" i="1"/>
  <c r="S361" i="1"/>
  <c r="S250" i="1"/>
  <c r="S200" i="1"/>
  <c r="S160" i="1"/>
  <c r="AA970" i="1"/>
  <c r="AA913" i="1"/>
  <c r="AA832" i="1"/>
  <c r="AA873" i="1"/>
  <c r="AA775" i="1"/>
  <c r="AA735" i="1"/>
  <c r="AA694" i="1"/>
  <c r="AA637" i="1"/>
  <c r="AA597" i="1"/>
  <c r="AA499" i="1"/>
  <c r="AA556" i="1"/>
  <c r="AA418" i="1"/>
  <c r="AA319" i="1"/>
  <c r="AA459" i="1"/>
  <c r="AA361" i="1"/>
  <c r="AA250" i="1"/>
  <c r="AA200" i="1"/>
  <c r="AA160" i="1"/>
  <c r="L61" i="1"/>
  <c r="AB61" i="1"/>
  <c r="K103" i="1"/>
  <c r="U103" i="1"/>
  <c r="AF103" i="1"/>
  <c r="AM133" i="1" a="1"/>
  <c r="AM133" i="1" s="1"/>
  <c r="AN133" i="1" s="1"/>
  <c r="T970" i="1"/>
  <c r="T832" i="1"/>
  <c r="T873" i="1"/>
  <c r="T913" i="1"/>
  <c r="T775" i="1"/>
  <c r="T735" i="1"/>
  <c r="T694" i="1"/>
  <c r="T597" i="1"/>
  <c r="T637" i="1"/>
  <c r="T556" i="1"/>
  <c r="T499" i="1"/>
  <c r="T418" i="1"/>
  <c r="T319" i="1"/>
  <c r="T459" i="1"/>
  <c r="T361" i="1"/>
  <c r="T250" i="1"/>
  <c r="T200" i="1"/>
  <c r="T160" i="1"/>
  <c r="L103" i="1"/>
  <c r="W103" i="1"/>
  <c r="AG103" i="1"/>
  <c r="K172" i="1"/>
  <c r="N279" i="1"/>
  <c r="AH279" i="1"/>
  <c r="AH309" i="1" s="1"/>
  <c r="K138" i="1"/>
  <c r="K139" i="1" s="1"/>
  <c r="AF228" i="1"/>
  <c r="AF243" i="1" s="1"/>
  <c r="AM176" i="1" a="1"/>
  <c r="AM176" i="1" s="1"/>
  <c r="AN176" i="1" s="1"/>
  <c r="K228" i="1"/>
  <c r="K243" i="1" s="1"/>
  <c r="L236" i="1"/>
  <c r="M236" i="1"/>
  <c r="AF333" i="1"/>
  <c r="P444" i="1"/>
  <c r="X444" i="1"/>
  <c r="AF444" i="1"/>
  <c r="AM405" i="1" a="1"/>
  <c r="AM405" i="1" s="1"/>
  <c r="AN405" i="1" s="1"/>
  <c r="AB307" i="1"/>
  <c r="AB309" i="1" s="1"/>
  <c r="N437" i="1"/>
  <c r="AM466" i="1" a="1"/>
  <c r="AM466" i="1" s="1"/>
  <c r="AN466" i="1" s="1"/>
  <c r="AM331" i="1" a="1"/>
  <c r="AM331" i="1" s="1"/>
  <c r="AN331" i="1" s="1"/>
  <c r="AM332" i="1" a="1"/>
  <c r="AM332" i="1" s="1"/>
  <c r="AN332" i="1" s="1"/>
  <c r="AM368" i="1" a="1"/>
  <c r="AM368" i="1" s="1"/>
  <c r="AN368" i="1" s="1"/>
  <c r="AM369" i="1" a="1"/>
  <c r="AM369" i="1" s="1"/>
  <c r="AN369" i="1" s="1"/>
  <c r="K380" i="1"/>
  <c r="AM384" i="1" a="1"/>
  <c r="AM384" i="1" s="1"/>
  <c r="AN384" i="1" s="1"/>
  <c r="O396" i="1"/>
  <c r="W396" i="1"/>
  <c r="AE396" i="1"/>
  <c r="AM429" i="1" a="1"/>
  <c r="AM429" i="1" s="1"/>
  <c r="AN429" i="1" s="1"/>
  <c r="N307" i="1"/>
  <c r="AD307" i="1"/>
  <c r="AD309" i="1" s="1"/>
  <c r="K333" i="1"/>
  <c r="K345" i="1" s="1"/>
  <c r="AA333" i="1"/>
  <c r="AM323" i="1" a="1"/>
  <c r="AM323" i="1" s="1"/>
  <c r="AN323" i="1" s="1"/>
  <c r="AM366" i="1" a="1"/>
  <c r="AM366" i="1" s="1"/>
  <c r="AN366" i="1" s="1"/>
  <c r="AM386" i="1" a="1"/>
  <c r="AM386" i="1" s="1"/>
  <c r="AN386" i="1" s="1"/>
  <c r="AE307" i="1"/>
  <c r="AE309" i="1" s="1"/>
  <c r="L333" i="1"/>
  <c r="AM324" i="1" a="1"/>
  <c r="AM324" i="1" s="1"/>
  <c r="AN324" i="1" s="1"/>
  <c r="AM375" i="1" a="1"/>
  <c r="AM375" i="1" s="1"/>
  <c r="AN375" i="1" s="1"/>
  <c r="AM378" i="1" a="1"/>
  <c r="AM378" i="1" s="1"/>
  <c r="AN378" i="1" s="1"/>
  <c r="L397" i="1"/>
  <c r="AM338" i="1" a="1"/>
  <c r="AM338" i="1" s="1"/>
  <c r="AN338" i="1" s="1"/>
  <c r="L380" i="1"/>
  <c r="R396" i="1"/>
  <c r="Z396" i="1"/>
  <c r="AH396" i="1"/>
  <c r="AG307" i="1"/>
  <c r="AG309" i="1" s="1"/>
  <c r="N353" i="1"/>
  <c r="N347" i="1"/>
  <c r="L424" i="1"/>
  <c r="AE333" i="1"/>
  <c r="L343" i="1"/>
  <c r="N370" i="1"/>
  <c r="N380" i="1" s="1"/>
  <c r="N399" i="1" s="1"/>
  <c r="M379" i="1"/>
  <c r="M380" i="1" s="1"/>
  <c r="M399" i="1" s="1"/>
  <c r="AM392" i="1" a="1"/>
  <c r="AM392" i="1" s="1"/>
  <c r="AN392" i="1" s="1"/>
  <c r="M424" i="1"/>
  <c r="AE430" i="1"/>
  <c r="AF473" i="1"/>
  <c r="AM336" i="1" a="1"/>
  <c r="AM336" i="1" s="1"/>
  <c r="AN336" i="1" s="1"/>
  <c r="D359" i="1"/>
  <c r="K424" i="1"/>
  <c r="AM427" i="1" a="1"/>
  <c r="AM427" i="1" s="1"/>
  <c r="AN427" i="1" s="1"/>
  <c r="K518" i="1"/>
  <c r="K396" i="1"/>
  <c r="K397" i="1" s="1"/>
  <c r="K473" i="1"/>
  <c r="AA473" i="1"/>
  <c r="AM463" i="1" a="1"/>
  <c r="AM463" i="1" s="1"/>
  <c r="AN463" i="1" s="1"/>
  <c r="L473" i="1"/>
  <c r="L485" i="1" s="1"/>
  <c r="AB473" i="1"/>
  <c r="M473" i="1"/>
  <c r="M485" i="1" s="1"/>
  <c r="AC473" i="1"/>
  <c r="N518" i="1"/>
  <c r="N473" i="1"/>
  <c r="N485" i="1" s="1"/>
  <c r="AD473" i="1"/>
  <c r="D554" i="1"/>
  <c r="D497" i="1"/>
  <c r="AE473" i="1"/>
  <c r="K483" i="1"/>
  <c r="N534" i="1"/>
  <c r="V534" i="1"/>
  <c r="AD534" i="1"/>
  <c r="AM574" i="1" a="1"/>
  <c r="AM574" i="1" s="1"/>
  <c r="AN574" i="1" s="1"/>
  <c r="K562" i="1"/>
  <c r="K575" i="1"/>
  <c r="K535" i="1"/>
  <c r="L575" i="1"/>
  <c r="AM523" i="1" a="1"/>
  <c r="AM523" i="1" s="1"/>
  <c r="AN523" i="1" s="1"/>
  <c r="M544" i="1"/>
  <c r="M562" i="1"/>
  <c r="M575" i="1"/>
  <c r="M526" i="1"/>
  <c r="M535" i="1" s="1"/>
  <c r="M537" i="1" s="1"/>
  <c r="AM531" i="1" a="1"/>
  <c r="AM531" i="1" s="1"/>
  <c r="AN531" i="1" s="1"/>
  <c r="AM542" i="1" a="1"/>
  <c r="AM542" i="1" s="1"/>
  <c r="AN542" i="1" s="1"/>
  <c r="N562" i="1"/>
  <c r="N535" i="1"/>
  <c r="AM543" i="1" a="1"/>
  <c r="AM543" i="1" s="1"/>
  <c r="AN543" i="1" s="1"/>
  <c r="K629" i="1"/>
  <c r="K625" i="1"/>
  <c r="K646" i="1"/>
  <c r="K656" i="1" s="1"/>
  <c r="D692" i="1"/>
  <c r="D595" i="1"/>
  <c r="AF611" i="1"/>
  <c r="AM614" i="1" a="1"/>
  <c r="AM614" i="1" s="1"/>
  <c r="AN614" i="1" s="1"/>
  <c r="AM616" i="1" a="1"/>
  <c r="AM616" i="1" s="1"/>
  <c r="AN616" i="1" s="1"/>
  <c r="AM618" i="1" a="1"/>
  <c r="AM618" i="1" s="1"/>
  <c r="AN618" i="1" s="1"/>
  <c r="AM619" i="1" a="1"/>
  <c r="AM619" i="1" s="1"/>
  <c r="AN619" i="1" s="1"/>
  <c r="AG611" i="1"/>
  <c r="AM601" i="1" a="1"/>
  <c r="AM601" i="1" s="1"/>
  <c r="AN601" i="1" s="1"/>
  <c r="AM602" i="1" a="1"/>
  <c r="AM602" i="1" s="1"/>
  <c r="AN602" i="1" s="1"/>
  <c r="L611" i="1"/>
  <c r="L623" i="1" s="1"/>
  <c r="AB611" i="1"/>
  <c r="AM608" i="1" a="1"/>
  <c r="AM608" i="1" s="1"/>
  <c r="AN608" i="1" s="1"/>
  <c r="D635" i="1"/>
  <c r="M611" i="1"/>
  <c r="M623" i="1" s="1"/>
  <c r="AM604" i="1" a="1"/>
  <c r="AM604" i="1" s="1"/>
  <c r="AN604" i="1" s="1"/>
  <c r="N655" i="1"/>
  <c r="N656" i="1" s="1"/>
  <c r="M673" i="1"/>
  <c r="AM642" i="1" a="1"/>
  <c r="AM642" i="1" s="1"/>
  <c r="AN642" i="1" s="1"/>
  <c r="N673" i="1"/>
  <c r="N713" i="1"/>
  <c r="M720" i="1"/>
  <c r="AM720" i="1" s="1" a="1"/>
  <c r="AM720" i="1" s="1"/>
  <c r="AN720" i="1" s="1"/>
  <c r="U720" i="1"/>
  <c r="AC720" i="1"/>
  <c r="O720" i="1"/>
  <c r="W720" i="1"/>
  <c r="K655" i="1"/>
  <c r="M700" i="1"/>
  <c r="M715" i="1" s="1"/>
  <c r="L646" i="1"/>
  <c r="L656" i="1" s="1"/>
  <c r="L675" i="1" s="1"/>
  <c r="N700" i="1"/>
  <c r="N715" i="1" s="1"/>
  <c r="Q720" i="1"/>
  <c r="Y720" i="1"/>
  <c r="AG720" i="1"/>
  <c r="M655" i="1"/>
  <c r="M656" i="1" s="1"/>
  <c r="AM710" i="1" a="1"/>
  <c r="AM710" i="1" s="1"/>
  <c r="AN710" i="1" s="1"/>
  <c r="K664" i="1"/>
  <c r="K673" i="1" s="1"/>
  <c r="AM667" i="1" a="1"/>
  <c r="AM667" i="1" s="1"/>
  <c r="AN667" i="1" s="1"/>
  <c r="K682" i="1"/>
  <c r="L767" i="1"/>
  <c r="L763" i="1"/>
  <c r="M824" i="1"/>
  <c r="M767" i="1"/>
  <c r="M763" i="1"/>
  <c r="N794" i="1"/>
  <c r="N813" i="1" s="1"/>
  <c r="N767" i="1"/>
  <c r="N763" i="1"/>
  <c r="L824" i="1"/>
  <c r="L823" i="1"/>
  <c r="AM703" i="1" a="1"/>
  <c r="AM703" i="1" s="1"/>
  <c r="AN703" i="1" s="1"/>
  <c r="AM780" i="1" a="1"/>
  <c r="AM780" i="1" s="1"/>
  <c r="AN780" i="1" s="1"/>
  <c r="M820" i="1"/>
  <c r="M823" i="1" s="1"/>
  <c r="N838" i="1"/>
  <c r="N820" i="1"/>
  <c r="L851" i="1"/>
  <c r="K759" i="1"/>
  <c r="M858" i="1"/>
  <c r="U858" i="1"/>
  <c r="AC858" i="1"/>
  <c r="K802" i="1"/>
  <c r="K811" i="1" s="1"/>
  <c r="AM805" i="1" a="1"/>
  <c r="AM805" i="1" s="1"/>
  <c r="AN805" i="1" s="1"/>
  <c r="N851" i="1"/>
  <c r="K784" i="1"/>
  <c r="K794" i="1" s="1"/>
  <c r="K905" i="1"/>
  <c r="K901" i="1"/>
  <c r="K749" i="1"/>
  <c r="D773" i="1"/>
  <c r="Q858" i="1"/>
  <c r="Y858" i="1"/>
  <c r="AG858" i="1"/>
  <c r="K820" i="1"/>
  <c r="D733" i="1"/>
  <c r="M838" i="1"/>
  <c r="M853" i="1" s="1"/>
  <c r="N901" i="1"/>
  <c r="N905" i="1"/>
  <c r="AE887" i="1"/>
  <c r="D911" i="1"/>
  <c r="N962" i="1"/>
  <c r="N961" i="1"/>
  <c r="L940" i="1"/>
  <c r="L949" i="1" s="1"/>
  <c r="AF887" i="1"/>
  <c r="AM880" i="1" a="1"/>
  <c r="AM880" i="1" s="1"/>
  <c r="AN880" i="1" s="1"/>
  <c r="AM926" i="1" a="1"/>
  <c r="AM926" i="1" s="1"/>
  <c r="AN926" i="1" s="1"/>
  <c r="K851" i="1"/>
  <c r="AG887" i="1"/>
  <c r="AM894" i="1" a="1"/>
  <c r="AM894" i="1" s="1"/>
  <c r="AN894" i="1" s="1"/>
  <c r="AM927" i="1" a="1"/>
  <c r="AM927" i="1" s="1"/>
  <c r="AN927" i="1" s="1"/>
  <c r="K838" i="1"/>
  <c r="AH887" i="1"/>
  <c r="AM884" i="1" a="1"/>
  <c r="AM884" i="1" s="1"/>
  <c r="AN884" i="1" s="1"/>
  <c r="AM890" i="1" a="1"/>
  <c r="AM890" i="1" s="1"/>
  <c r="AN890" i="1" s="1"/>
  <c r="AM877" i="1" a="1"/>
  <c r="AM877" i="1" s="1"/>
  <c r="AN877" i="1" s="1"/>
  <c r="L951" i="1"/>
  <c r="L887" i="1"/>
  <c r="L899" i="1" s="1"/>
  <c r="AB887" i="1"/>
  <c r="AM886" i="1" a="1"/>
  <c r="AM886" i="1" s="1"/>
  <c r="AN886" i="1" s="1"/>
  <c r="M897" i="1"/>
  <c r="M899" i="1" s="1"/>
  <c r="M931" i="1"/>
  <c r="M932" i="1" s="1"/>
  <c r="M951" i="1" s="1"/>
  <c r="AM878" i="1" a="1"/>
  <c r="AM878" i="1" s="1"/>
  <c r="AN878" i="1" s="1"/>
  <c r="K932" i="1"/>
  <c r="K951" i="1" s="1"/>
  <c r="AM957" i="1" a="1"/>
  <c r="AM957" i="1" s="1"/>
  <c r="AN957" i="1" s="1"/>
  <c r="N976" i="1"/>
  <c r="AM981" i="1" a="1"/>
  <c r="AM981" i="1" s="1"/>
  <c r="AN981" i="1" s="1"/>
  <c r="AM936" i="1" a="1"/>
  <c r="AM936" i="1" s="1"/>
  <c r="AN936" i="1" s="1"/>
  <c r="AM937" i="1" a="1"/>
  <c r="AM937" i="1" s="1"/>
  <c r="AN937" i="1" s="1"/>
  <c r="M958" i="1"/>
  <c r="AM979" i="1" a="1"/>
  <c r="AM979" i="1" s="1"/>
  <c r="AN979" i="1" s="1"/>
  <c r="K989" i="1"/>
  <c r="AM985" i="1" a="1"/>
  <c r="AM985" i="1" s="1"/>
  <c r="AN985" i="1" s="1"/>
  <c r="Q996" i="1"/>
  <c r="Y996" i="1"/>
  <c r="AG996" i="1"/>
  <c r="Q948" i="1"/>
  <c r="Y948" i="1"/>
  <c r="AG948" i="1"/>
  <c r="L989" i="1"/>
  <c r="K996" i="1"/>
  <c r="S996" i="1"/>
  <c r="AA996" i="1"/>
  <c r="AM918" i="1" a="1"/>
  <c r="AM918" i="1" s="1"/>
  <c r="AN918" i="1" s="1"/>
  <c r="M940" i="1"/>
  <c r="M949" i="1" s="1"/>
  <c r="AM943" i="1" a="1"/>
  <c r="AM943" i="1" s="1"/>
  <c r="AN943" i="1" s="1"/>
  <c r="AM944" i="1" a="1"/>
  <c r="AM944" i="1" s="1"/>
  <c r="AN944" i="1" s="1"/>
  <c r="N989" i="1"/>
  <c r="AM945" i="1" a="1"/>
  <c r="AM945" i="1" s="1"/>
  <c r="AN945" i="1" s="1"/>
  <c r="M976" i="1"/>
  <c r="M991" i="1" s="1"/>
  <c r="A31" i="1" l="1"/>
  <c r="A54" i="1" s="1"/>
  <c r="L715" i="1"/>
  <c r="M347" i="1"/>
  <c r="L439" i="1"/>
  <c r="L548" i="1"/>
  <c r="L547" i="1"/>
  <c r="M675" i="1"/>
  <c r="AM534" i="1" a="1"/>
  <c r="AM534" i="1" s="1"/>
  <c r="AN534" i="1" s="1"/>
  <c r="K485" i="1"/>
  <c r="AM444" i="1" a="1"/>
  <c r="AM444" i="1" s="1"/>
  <c r="AN444" i="1" s="1"/>
  <c r="M181" i="1"/>
  <c r="M141" i="1"/>
  <c r="M151" i="1" s="1"/>
  <c r="N181" i="1"/>
  <c r="N185" i="1" s="1"/>
  <c r="AM858" i="1" a="1"/>
  <c r="AM858" i="1" s="1"/>
  <c r="AN858" i="1" s="1"/>
  <c r="N675" i="1"/>
  <c r="K853" i="1"/>
  <c r="K864" i="1" s="1"/>
  <c r="K813" i="1"/>
  <c r="K439" i="1"/>
  <c r="K450" i="1" s="1"/>
  <c r="N629" i="1"/>
  <c r="N625" i="1"/>
  <c r="M577" i="1"/>
  <c r="M588" i="1" s="1"/>
  <c r="M686" i="1"/>
  <c r="M685" i="1"/>
  <c r="M961" i="1"/>
  <c r="M962" i="1"/>
  <c r="M905" i="1"/>
  <c r="M901" i="1"/>
  <c r="N686" i="1"/>
  <c r="N685" i="1"/>
  <c r="M548" i="1"/>
  <c r="M547" i="1"/>
  <c r="N152" i="1"/>
  <c r="N151" i="1"/>
  <c r="L192" i="1"/>
  <c r="L962" i="1"/>
  <c r="L961" i="1"/>
  <c r="K824" i="1"/>
  <c r="K823" i="1"/>
  <c r="L577" i="1"/>
  <c r="M152" i="1"/>
  <c r="M864" i="1"/>
  <c r="K537" i="1"/>
  <c r="K443" i="1"/>
  <c r="N410" i="1"/>
  <c r="N409" i="1"/>
  <c r="L991" i="1"/>
  <c r="L151" i="1"/>
  <c r="L152" i="1"/>
  <c r="N853" i="1"/>
  <c r="N824" i="1"/>
  <c r="N823" i="1"/>
  <c r="M726" i="1"/>
  <c r="K353" i="1"/>
  <c r="K347" i="1"/>
  <c r="L853" i="1"/>
  <c r="M95" i="1"/>
  <c r="M89" i="1"/>
  <c r="AM996" i="1" a="1"/>
  <c r="AM996" i="1" s="1"/>
  <c r="AN996" i="1" s="1"/>
  <c r="K962" i="1"/>
  <c r="K961" i="1"/>
  <c r="N726" i="1"/>
  <c r="N719" i="1"/>
  <c r="L491" i="1"/>
  <c r="L487" i="1"/>
  <c r="L399" i="1"/>
  <c r="M192" i="1"/>
  <c r="K166" i="1"/>
  <c r="K181" i="1" s="1"/>
  <c r="K976" i="1"/>
  <c r="K991" i="1" s="1"/>
  <c r="N95" i="1"/>
  <c r="N89" i="1"/>
  <c r="M1002" i="1"/>
  <c r="N991" i="1"/>
  <c r="K857" i="1"/>
  <c r="K761" i="1"/>
  <c r="N491" i="1"/>
  <c r="N487" i="1"/>
  <c r="M491" i="1"/>
  <c r="M487" i="1"/>
  <c r="L450" i="1"/>
  <c r="L345" i="1"/>
  <c r="N309" i="1"/>
  <c r="M629" i="1"/>
  <c r="M625" i="1"/>
  <c r="K675" i="1"/>
  <c r="K577" i="1"/>
  <c r="N537" i="1"/>
  <c r="K491" i="1"/>
  <c r="K487" i="1"/>
  <c r="M410" i="1"/>
  <c r="M409" i="1"/>
  <c r="N192" i="1"/>
  <c r="L726" i="1"/>
  <c r="L905" i="1"/>
  <c r="L901" i="1"/>
  <c r="L686" i="1"/>
  <c r="L685" i="1"/>
  <c r="L629" i="1"/>
  <c r="L625" i="1"/>
  <c r="N577" i="1"/>
  <c r="M439" i="1"/>
  <c r="N439" i="1"/>
  <c r="K399" i="1"/>
  <c r="K141" i="1"/>
  <c r="K700" i="1"/>
  <c r="K715" i="1" s="1"/>
  <c r="A312" i="1" l="1"/>
  <c r="B33" i="1"/>
  <c r="K863" i="1"/>
  <c r="K860" i="1"/>
  <c r="L855" i="1"/>
  <c r="L857" i="1" s="1"/>
  <c r="K995" i="1"/>
  <c r="K1002" i="1"/>
  <c r="N725" i="1"/>
  <c r="N722" i="1"/>
  <c r="O717" i="1"/>
  <c r="L864" i="1"/>
  <c r="L588" i="1"/>
  <c r="L1002" i="1"/>
  <c r="K185" i="1"/>
  <c r="K192" i="1"/>
  <c r="K726" i="1"/>
  <c r="K719" i="1"/>
  <c r="N548" i="1"/>
  <c r="N547" i="1"/>
  <c r="N857" i="1"/>
  <c r="N864" i="1"/>
  <c r="K409" i="1"/>
  <c r="K410" i="1"/>
  <c r="N443" i="1"/>
  <c r="N450" i="1"/>
  <c r="N581" i="1"/>
  <c r="N588" i="1"/>
  <c r="K152" i="1"/>
  <c r="K151" i="1"/>
  <c r="N191" i="1"/>
  <c r="N188" i="1"/>
  <c r="O183" i="1"/>
  <c r="K588" i="1"/>
  <c r="K581" i="1"/>
  <c r="L353" i="1"/>
  <c r="L347" i="1"/>
  <c r="K767" i="1"/>
  <c r="K763" i="1"/>
  <c r="L410" i="1"/>
  <c r="L409" i="1"/>
  <c r="K449" i="1"/>
  <c r="K446" i="1"/>
  <c r="L441" i="1"/>
  <c r="L443" i="1" s="1"/>
  <c r="M450" i="1"/>
  <c r="K686" i="1"/>
  <c r="K685" i="1"/>
  <c r="N1002" i="1"/>
  <c r="N995" i="1"/>
  <c r="K548" i="1"/>
  <c r="K547" i="1"/>
  <c r="A452" i="1" l="1"/>
  <c r="B46" i="1"/>
  <c r="L863" i="1"/>
  <c r="L860" i="1"/>
  <c r="M855" i="1"/>
  <c r="M857" i="1" s="1"/>
  <c r="N446" i="1"/>
  <c r="O441" i="1"/>
  <c r="N449" i="1"/>
  <c r="L449" i="1"/>
  <c r="L446" i="1"/>
  <c r="M441" i="1"/>
  <c r="M443" i="1" s="1"/>
  <c r="O855" i="1"/>
  <c r="N863" i="1"/>
  <c r="N860" i="1"/>
  <c r="K587" i="1"/>
  <c r="K584" i="1"/>
  <c r="L579" i="1"/>
  <c r="L581" i="1" s="1"/>
  <c r="O579" i="1"/>
  <c r="N587" i="1"/>
  <c r="N584" i="1"/>
  <c r="L183" i="1"/>
  <c r="L185" i="1" s="1"/>
  <c r="K191" i="1"/>
  <c r="K188" i="1"/>
  <c r="L993" i="1"/>
  <c r="L995" i="1" s="1"/>
  <c r="K1001" i="1"/>
  <c r="K998" i="1"/>
  <c r="K725" i="1"/>
  <c r="K722" i="1"/>
  <c r="L717" i="1"/>
  <c r="L719" i="1" s="1"/>
  <c r="N1001" i="1"/>
  <c r="N998" i="1"/>
  <c r="O993" i="1"/>
  <c r="A590" i="1" l="1"/>
  <c r="B56" i="1"/>
  <c r="L1001" i="1"/>
  <c r="L998" i="1"/>
  <c r="M993" i="1"/>
  <c r="M995" i="1" s="1"/>
  <c r="M449" i="1"/>
  <c r="M446" i="1"/>
  <c r="M860" i="1"/>
  <c r="M863" i="1"/>
  <c r="L191" i="1"/>
  <c r="L188" i="1"/>
  <c r="M183" i="1"/>
  <c r="M185" i="1" s="1"/>
  <c r="L725" i="1"/>
  <c r="M717" i="1"/>
  <c r="M719" i="1" s="1"/>
  <c r="L722" i="1"/>
  <c r="L584" i="1"/>
  <c r="L587" i="1"/>
  <c r="M579" i="1"/>
  <c r="M581" i="1" s="1"/>
  <c r="B98" i="1" l="1"/>
  <c r="B155" i="1" s="1"/>
  <c r="A728" i="1"/>
  <c r="M725" i="1"/>
  <c r="M722" i="1"/>
  <c r="M584" i="1"/>
  <c r="M587" i="1"/>
  <c r="M1001" i="1"/>
  <c r="M998" i="1"/>
  <c r="M191" i="1"/>
  <c r="M188" i="1"/>
  <c r="A866" i="1" l="1"/>
  <c r="A1004" i="1" s="1"/>
  <c r="A1015" i="1" s="1"/>
  <c r="B195" i="1"/>
  <c r="Q755" i="1"/>
  <c r="R755" i="1"/>
  <c r="P755" i="1"/>
  <c r="B245" i="1" l="1"/>
  <c r="T615" i="1"/>
  <c r="T711" i="1"/>
  <c r="T713" i="1" s="1"/>
  <c r="Q711" i="1"/>
  <c r="Q713" i="1" s="1"/>
  <c r="Q615" i="1"/>
  <c r="T435" i="1"/>
  <c r="T437" i="1" s="1"/>
  <c r="T337" i="1"/>
  <c r="R435" i="1"/>
  <c r="R437" i="1" s="1"/>
  <c r="R337" i="1"/>
  <c r="T477" i="1"/>
  <c r="T573" i="1"/>
  <c r="T575" i="1" s="1"/>
  <c r="P477" i="1"/>
  <c r="P573" i="1"/>
  <c r="P575" i="1" s="1"/>
  <c r="P615" i="1"/>
  <c r="P711" i="1"/>
  <c r="P713" i="1" s="1"/>
  <c r="S615" i="1"/>
  <c r="S711" i="1"/>
  <c r="S713" i="1" s="1"/>
  <c r="S891" i="1"/>
  <c r="S987" i="1"/>
  <c r="S989" i="1" s="1"/>
  <c r="T753" i="1"/>
  <c r="P987" i="1"/>
  <c r="P989" i="1" s="1"/>
  <c r="P891" i="1"/>
  <c r="R615" i="1"/>
  <c r="R711" i="1"/>
  <c r="R713" i="1" s="1"/>
  <c r="S435" i="1"/>
  <c r="S437" i="1" s="1"/>
  <c r="S337" i="1"/>
  <c r="Q435" i="1"/>
  <c r="Q437" i="1" s="1"/>
  <c r="Q337" i="1"/>
  <c r="S477" i="1"/>
  <c r="S573" i="1"/>
  <c r="S575" i="1" s="1"/>
  <c r="R477" i="1"/>
  <c r="R573" i="1"/>
  <c r="R575" i="1" s="1"/>
  <c r="R753" i="1"/>
  <c r="R759" i="1" s="1"/>
  <c r="R761" i="1" s="1"/>
  <c r="Q477" i="1"/>
  <c r="Q573" i="1"/>
  <c r="Q575" i="1" s="1"/>
  <c r="R891" i="1"/>
  <c r="R987" i="1"/>
  <c r="R989" i="1" s="1"/>
  <c r="P435" i="1"/>
  <c r="P437" i="1" s="1"/>
  <c r="P337" i="1"/>
  <c r="T891" i="1"/>
  <c r="T987" i="1"/>
  <c r="T989" i="1" s="1"/>
  <c r="S753" i="1"/>
  <c r="Q891" i="1"/>
  <c r="Q987" i="1"/>
  <c r="Q989" i="1" s="1"/>
  <c r="B314" i="1" l="1"/>
  <c r="B356" i="1" s="1"/>
  <c r="B413" i="1" s="1"/>
  <c r="B454" i="1" s="1"/>
  <c r="B494" i="1" s="1"/>
  <c r="B551" i="1" s="1"/>
  <c r="B592" i="1" s="1"/>
  <c r="B632" i="1" s="1"/>
  <c r="B689" i="1" s="1"/>
  <c r="B730" i="1" s="1"/>
  <c r="B770" i="1" s="1"/>
  <c r="B827" i="1" s="1"/>
  <c r="B868" i="1" s="1"/>
  <c r="B908" i="1" s="1"/>
  <c r="B965" i="1" s="1"/>
  <c r="T837" i="1"/>
  <c r="T838" i="1" s="1"/>
  <c r="T849" i="1"/>
  <c r="T851" i="1" s="1"/>
  <c r="S849" i="1"/>
  <c r="S851" i="1" s="1"/>
  <c r="S837" i="1"/>
  <c r="S838" i="1" s="1"/>
  <c r="Q849" i="1"/>
  <c r="Q851" i="1" s="1"/>
  <c r="Q837" i="1"/>
  <c r="Q838" i="1" s="1"/>
  <c r="Q853" i="1" s="1"/>
  <c r="R763" i="1"/>
  <c r="R837" i="1"/>
  <c r="R838" i="1" s="1"/>
  <c r="R853" i="1" s="1"/>
  <c r="R849" i="1"/>
  <c r="R851" i="1" s="1"/>
  <c r="P849" i="1"/>
  <c r="P851" i="1" s="1"/>
  <c r="P837" i="1"/>
  <c r="P838" i="1" s="1"/>
  <c r="T79" i="1"/>
  <c r="Q177" i="1"/>
  <c r="Q179" i="1" s="1"/>
  <c r="T177" i="1"/>
  <c r="T179" i="1" s="1"/>
  <c r="S79" i="1"/>
  <c r="R79" i="1"/>
  <c r="P177" i="1"/>
  <c r="P179" i="1" s="1"/>
  <c r="S177" i="1"/>
  <c r="S179" i="1" s="1"/>
  <c r="R177" i="1"/>
  <c r="R179" i="1" s="1"/>
  <c r="T853" i="1" l="1"/>
  <c r="P853" i="1"/>
  <c r="S853" i="1"/>
  <c r="AE753" i="1" l="1"/>
  <c r="AA753" i="1"/>
  <c r="W753" i="1"/>
  <c r="AF891" i="1"/>
  <c r="AF987" i="1"/>
  <c r="AF989" i="1" s="1"/>
  <c r="AB891" i="1"/>
  <c r="AB987" i="1"/>
  <c r="AB989" i="1" s="1"/>
  <c r="X891" i="1"/>
  <c r="X987" i="1"/>
  <c r="X989" i="1" s="1"/>
  <c r="O891" i="1"/>
  <c r="O987" i="1"/>
  <c r="O989" i="1" s="1"/>
  <c r="AG477" i="1"/>
  <c r="AG573" i="1"/>
  <c r="AG575" i="1" s="1"/>
  <c r="AC477" i="1"/>
  <c r="AC573" i="1"/>
  <c r="AC575" i="1" s="1"/>
  <c r="Y477" i="1"/>
  <c r="Y573" i="1"/>
  <c r="Y575" i="1" s="1"/>
  <c r="U477" i="1"/>
  <c r="U573" i="1"/>
  <c r="U575" i="1" s="1"/>
  <c r="AH435" i="1"/>
  <c r="AH437" i="1" s="1"/>
  <c r="AH337" i="1"/>
  <c r="AD435" i="1"/>
  <c r="AD437" i="1" s="1"/>
  <c r="AD337" i="1"/>
  <c r="Z435" i="1"/>
  <c r="Z437" i="1" s="1"/>
  <c r="Z337" i="1"/>
  <c r="V435" i="1"/>
  <c r="V437" i="1" s="1"/>
  <c r="V337" i="1"/>
  <c r="AG615" i="1"/>
  <c r="AG711" i="1"/>
  <c r="AG713" i="1" s="1"/>
  <c r="AC615" i="1"/>
  <c r="AC711" i="1"/>
  <c r="AC713" i="1" s="1"/>
  <c r="Y615" i="1"/>
  <c r="Y711" i="1"/>
  <c r="Y713" i="1" s="1"/>
  <c r="U615" i="1"/>
  <c r="U711" i="1"/>
  <c r="U713" i="1" s="1"/>
  <c r="AH753" i="1"/>
  <c r="AD753" i="1"/>
  <c r="Z753" i="1"/>
  <c r="V753" i="1"/>
  <c r="AE891" i="1"/>
  <c r="AE987" i="1"/>
  <c r="AE989" i="1" s="1"/>
  <c r="AA891" i="1"/>
  <c r="AA987" i="1"/>
  <c r="AA989" i="1" s="1"/>
  <c r="W891" i="1"/>
  <c r="W987" i="1"/>
  <c r="W989" i="1" s="1"/>
  <c r="AF477" i="1"/>
  <c r="AF573" i="1"/>
  <c r="AF575" i="1" s="1"/>
  <c r="AB477" i="1"/>
  <c r="AB573" i="1"/>
  <c r="AB575" i="1" s="1"/>
  <c r="X477" i="1"/>
  <c r="X573" i="1"/>
  <c r="X575" i="1" s="1"/>
  <c r="O477" i="1"/>
  <c r="O573" i="1"/>
  <c r="AG435" i="1"/>
  <c r="AG437" i="1" s="1"/>
  <c r="AG337" i="1"/>
  <c r="AC435" i="1"/>
  <c r="AC437" i="1" s="1"/>
  <c r="AC337" i="1"/>
  <c r="Y435" i="1"/>
  <c r="Y437" i="1" s="1"/>
  <c r="Y337" i="1"/>
  <c r="U435" i="1"/>
  <c r="U437" i="1" s="1"/>
  <c r="U337" i="1"/>
  <c r="AF615" i="1"/>
  <c r="AF711" i="1"/>
  <c r="AF713" i="1" s="1"/>
  <c r="AB615" i="1"/>
  <c r="AB711" i="1"/>
  <c r="AB713" i="1" s="1"/>
  <c r="X615" i="1"/>
  <c r="X711" i="1"/>
  <c r="X713" i="1" s="1"/>
  <c r="O615" i="1"/>
  <c r="O711" i="1"/>
  <c r="O713" i="1" s="1"/>
  <c r="AG753" i="1"/>
  <c r="AC753" i="1"/>
  <c r="Y753" i="1"/>
  <c r="U753" i="1"/>
  <c r="AH891" i="1"/>
  <c r="AH987" i="1"/>
  <c r="AH989" i="1" s="1"/>
  <c r="AD891" i="1"/>
  <c r="AD987" i="1"/>
  <c r="AD989" i="1" s="1"/>
  <c r="Z891" i="1"/>
  <c r="Z987" i="1"/>
  <c r="Z989" i="1" s="1"/>
  <c r="V891" i="1"/>
  <c r="V987" i="1"/>
  <c r="V989" i="1" s="1"/>
  <c r="AE477" i="1"/>
  <c r="AE573" i="1"/>
  <c r="AE575" i="1" s="1"/>
  <c r="AA477" i="1"/>
  <c r="AA573" i="1"/>
  <c r="AA575" i="1" s="1"/>
  <c r="W477" i="1"/>
  <c r="W573" i="1"/>
  <c r="W575" i="1" s="1"/>
  <c r="AF435" i="1"/>
  <c r="AF437" i="1" s="1"/>
  <c r="AF337" i="1"/>
  <c r="AB435" i="1"/>
  <c r="AB437" i="1" s="1"/>
  <c r="AB337" i="1"/>
  <c r="X435" i="1"/>
  <c r="X437" i="1" s="1"/>
  <c r="X337" i="1"/>
  <c r="O435" i="1"/>
  <c r="O437" i="1" s="1"/>
  <c r="O337" i="1"/>
  <c r="AE615" i="1"/>
  <c r="AE711" i="1"/>
  <c r="AE713" i="1" s="1"/>
  <c r="AA615" i="1"/>
  <c r="AA711" i="1"/>
  <c r="AA713" i="1" s="1"/>
  <c r="W615" i="1"/>
  <c r="W711" i="1"/>
  <c r="W713" i="1" s="1"/>
  <c r="AF753" i="1"/>
  <c r="AB753" i="1"/>
  <c r="X753" i="1"/>
  <c r="AG891" i="1"/>
  <c r="AG987" i="1"/>
  <c r="AG989" i="1" s="1"/>
  <c r="AC891" i="1"/>
  <c r="AC987" i="1"/>
  <c r="AC989" i="1" s="1"/>
  <c r="Y987" i="1"/>
  <c r="Y989" i="1" s="1"/>
  <c r="Y891" i="1"/>
  <c r="U891" i="1"/>
  <c r="U987" i="1"/>
  <c r="U989" i="1" s="1"/>
  <c r="AH477" i="1"/>
  <c r="AH573" i="1"/>
  <c r="AH575" i="1" s="1"/>
  <c r="AD477" i="1"/>
  <c r="AD573" i="1"/>
  <c r="AD575" i="1" s="1"/>
  <c r="Z477" i="1"/>
  <c r="Z573" i="1"/>
  <c r="Z575" i="1" s="1"/>
  <c r="V477" i="1"/>
  <c r="V573" i="1"/>
  <c r="V575" i="1" s="1"/>
  <c r="AE435" i="1"/>
  <c r="AE437" i="1" s="1"/>
  <c r="AE337" i="1"/>
  <c r="AA435" i="1"/>
  <c r="AA437" i="1" s="1"/>
  <c r="AA337" i="1"/>
  <c r="W435" i="1"/>
  <c r="W437" i="1" s="1"/>
  <c r="W337" i="1"/>
  <c r="AH615" i="1"/>
  <c r="AH711" i="1"/>
  <c r="AH713" i="1" s="1"/>
  <c r="AD615" i="1"/>
  <c r="AD711" i="1"/>
  <c r="AD713" i="1" s="1"/>
  <c r="Z615" i="1"/>
  <c r="Z711" i="1"/>
  <c r="Z713" i="1" s="1"/>
  <c r="V615" i="1"/>
  <c r="V711" i="1"/>
  <c r="V713" i="1" s="1"/>
  <c r="AB837" i="1" l="1"/>
  <c r="AB838" i="1" s="1"/>
  <c r="AB849" i="1"/>
  <c r="AB851" i="1" s="1"/>
  <c r="U837" i="1"/>
  <c r="U838" i="1" s="1"/>
  <c r="U849" i="1"/>
  <c r="U851" i="1" s="1"/>
  <c r="AM615" i="1" a="1"/>
  <c r="AM615" i="1" s="1"/>
  <c r="AN615" i="1" s="1"/>
  <c r="AM477" i="1" a="1"/>
  <c r="AM477" i="1" s="1"/>
  <c r="AN477" i="1" s="1"/>
  <c r="Y849" i="1"/>
  <c r="Y851" i="1" s="1"/>
  <c r="Y837" i="1"/>
  <c r="Y838" i="1" s="1"/>
  <c r="AD849" i="1"/>
  <c r="AD851" i="1" s="1"/>
  <c r="AD837" i="1"/>
  <c r="AD838" i="1" s="1"/>
  <c r="AE849" i="1"/>
  <c r="AE851" i="1" s="1"/>
  <c r="AE837" i="1"/>
  <c r="AE838" i="1" s="1"/>
  <c r="O849" i="1"/>
  <c r="O851" i="1" s="1"/>
  <c r="O837" i="1"/>
  <c r="AC837" i="1"/>
  <c r="AC838" i="1" s="1"/>
  <c r="AC849" i="1"/>
  <c r="AC851" i="1" s="1"/>
  <c r="AH849" i="1"/>
  <c r="AH851" i="1" s="1"/>
  <c r="AH837" i="1"/>
  <c r="AH838" i="1" s="1"/>
  <c r="AF849" i="1"/>
  <c r="AF851" i="1" s="1"/>
  <c r="AF837" i="1"/>
  <c r="AF838" i="1" s="1"/>
  <c r="X849" i="1"/>
  <c r="X851" i="1" s="1"/>
  <c r="X837" i="1"/>
  <c r="X838" i="1" s="1"/>
  <c r="X853" i="1" s="1"/>
  <c r="AG837" i="1"/>
  <c r="AG838" i="1" s="1"/>
  <c r="AG853" i="1" s="1"/>
  <c r="AG849" i="1"/>
  <c r="AG851" i="1" s="1"/>
  <c r="V837" i="1"/>
  <c r="V838" i="1" s="1"/>
  <c r="V849" i="1"/>
  <c r="V851" i="1" s="1"/>
  <c r="W849" i="1"/>
  <c r="W851" i="1" s="1"/>
  <c r="W837" i="1"/>
  <c r="W838" i="1" s="1"/>
  <c r="W853" i="1" s="1"/>
  <c r="AM337" i="1" a="1"/>
  <c r="AM337" i="1" s="1"/>
  <c r="AN337" i="1" s="1"/>
  <c r="AM891" i="1" a="1"/>
  <c r="AM891" i="1" s="1"/>
  <c r="AN891" i="1" s="1"/>
  <c r="O575" i="1"/>
  <c r="AM573" i="1" a="1"/>
  <c r="AM573" i="1" s="1"/>
  <c r="AN573" i="1" s="1"/>
  <c r="Z849" i="1"/>
  <c r="Z851" i="1" s="1"/>
  <c r="Z837" i="1"/>
  <c r="Z838" i="1" s="1"/>
  <c r="AA849" i="1"/>
  <c r="AA851" i="1" s="1"/>
  <c r="AA837" i="1"/>
  <c r="AA838" i="1" s="1"/>
  <c r="AA853" i="1" s="1"/>
  <c r="W177" i="1"/>
  <c r="W179" i="1" s="1"/>
  <c r="AE177" i="1"/>
  <c r="AE179" i="1" s="1"/>
  <c r="O177" i="1"/>
  <c r="O179" i="1" s="1"/>
  <c r="AB177" i="1"/>
  <c r="AB179" i="1" s="1"/>
  <c r="Y79" i="1"/>
  <c r="AG79" i="1"/>
  <c r="V79" i="1"/>
  <c r="AD79" i="1"/>
  <c r="AA79" i="1"/>
  <c r="X79" i="1"/>
  <c r="AF79" i="1"/>
  <c r="Y177" i="1"/>
  <c r="Y179" i="1" s="1"/>
  <c r="AG177" i="1"/>
  <c r="AG179" i="1" s="1"/>
  <c r="V177" i="1"/>
  <c r="V179" i="1" s="1"/>
  <c r="AD177" i="1"/>
  <c r="AD179" i="1" s="1"/>
  <c r="AA177" i="1"/>
  <c r="AA179" i="1" s="1"/>
  <c r="X177" i="1"/>
  <c r="X179" i="1" s="1"/>
  <c r="AF177" i="1"/>
  <c r="AF179" i="1" s="1"/>
  <c r="U79" i="1"/>
  <c r="AC79" i="1"/>
  <c r="Z79" i="1"/>
  <c r="AH79" i="1"/>
  <c r="W79" i="1"/>
  <c r="AE79" i="1"/>
  <c r="AB79" i="1"/>
  <c r="U177" i="1"/>
  <c r="U179" i="1" s="1"/>
  <c r="AC177" i="1"/>
  <c r="AC179" i="1" s="1"/>
  <c r="Z177" i="1"/>
  <c r="Z179" i="1" s="1"/>
  <c r="AH177" i="1"/>
  <c r="AH179" i="1" s="1"/>
  <c r="V853" i="1" l="1"/>
  <c r="Z853" i="1"/>
  <c r="AB853" i="1"/>
  <c r="Y853" i="1"/>
  <c r="U853" i="1"/>
  <c r="AC853" i="1"/>
  <c r="AE853" i="1"/>
  <c r="AD853" i="1"/>
  <c r="AF853" i="1"/>
  <c r="O838" i="1"/>
  <c r="O853" i="1" s="1"/>
  <c r="AM837" i="1" a="1"/>
  <c r="AM837" i="1" s="1"/>
  <c r="AN837" i="1" s="1"/>
  <c r="AH853" i="1"/>
  <c r="O857" i="1" l="1"/>
  <c r="P855" i="1" l="1"/>
  <c r="P857" i="1" s="1"/>
  <c r="O860" i="1"/>
  <c r="P860" i="1" l="1"/>
  <c r="Q855" i="1"/>
  <c r="Q857" i="1" s="1"/>
  <c r="Q860" i="1" l="1"/>
  <c r="R855" i="1"/>
  <c r="R857" i="1" s="1"/>
  <c r="R860" i="1" l="1"/>
  <c r="S855" i="1"/>
  <c r="S857" i="1" s="1"/>
  <c r="S860" i="1" l="1"/>
  <c r="T855" i="1"/>
  <c r="T857" i="1" s="1"/>
  <c r="T860" i="1" l="1"/>
  <c r="U855" i="1"/>
  <c r="U857" i="1" s="1"/>
  <c r="U860" i="1" l="1"/>
  <c r="V855" i="1"/>
  <c r="V857" i="1" s="1"/>
  <c r="W855" i="1" l="1"/>
  <c r="W857" i="1" s="1"/>
  <c r="V860" i="1"/>
  <c r="X855" i="1" l="1"/>
  <c r="X857" i="1" s="1"/>
  <c r="W860" i="1"/>
  <c r="X860" i="1" l="1"/>
  <c r="Y855" i="1"/>
  <c r="Y857" i="1" s="1"/>
  <c r="Y860" i="1" l="1"/>
  <c r="Z855" i="1"/>
  <c r="Z857" i="1" s="1"/>
  <c r="Z860" i="1" l="1"/>
  <c r="AA855" i="1"/>
  <c r="AA857" i="1" s="1"/>
  <c r="AA860" i="1" l="1"/>
  <c r="AB855" i="1"/>
  <c r="AB857" i="1" s="1"/>
  <c r="AB860" i="1" l="1"/>
  <c r="AC855" i="1"/>
  <c r="AC857" i="1" s="1"/>
  <c r="AC860" i="1" l="1"/>
  <c r="AD855" i="1"/>
  <c r="AD857" i="1" s="1"/>
  <c r="AE855" i="1" l="1"/>
  <c r="AE857" i="1" s="1"/>
  <c r="AD860" i="1"/>
  <c r="AF855" i="1" l="1"/>
  <c r="AF857" i="1" s="1"/>
  <c r="AE860" i="1"/>
  <c r="AF860" i="1" l="1"/>
  <c r="AG855" i="1"/>
  <c r="AG857" i="1" s="1"/>
  <c r="AG860" i="1" l="1"/>
  <c r="AH855" i="1"/>
  <c r="AH857" i="1" s="1"/>
  <c r="AH860" i="1" l="1"/>
  <c r="O755" i="1" l="1"/>
  <c r="S755" i="1"/>
  <c r="S759" i="1" s="1"/>
  <c r="S761" i="1" s="1"/>
  <c r="T755" i="1"/>
  <c r="T759" i="1" s="1"/>
  <c r="T761" i="1" s="1"/>
  <c r="U755" i="1"/>
  <c r="U759" i="1" s="1"/>
  <c r="U761" i="1" s="1"/>
  <c r="V755" i="1"/>
  <c r="V759" i="1" s="1"/>
  <c r="V761" i="1" s="1"/>
  <c r="W755" i="1"/>
  <c r="W759" i="1" s="1"/>
  <c r="W761" i="1" s="1"/>
  <c r="X755" i="1"/>
  <c r="X759" i="1" s="1"/>
  <c r="X761" i="1" s="1"/>
  <c r="Y755" i="1"/>
  <c r="Y759" i="1" s="1"/>
  <c r="Y761" i="1" s="1"/>
  <c r="Z755" i="1"/>
  <c r="Z759" i="1" s="1"/>
  <c r="Z761" i="1" s="1"/>
  <c r="AA755" i="1"/>
  <c r="AA759" i="1" s="1"/>
  <c r="AA761" i="1" s="1"/>
  <c r="AB755" i="1"/>
  <c r="AB759" i="1" s="1"/>
  <c r="AB761" i="1" s="1"/>
  <c r="AC755" i="1"/>
  <c r="AC759" i="1" s="1"/>
  <c r="AC761" i="1" s="1"/>
  <c r="AD755" i="1"/>
  <c r="AD759" i="1" s="1"/>
  <c r="AD761" i="1" s="1"/>
  <c r="AE755" i="1"/>
  <c r="AE759" i="1" s="1"/>
  <c r="AE761" i="1" s="1"/>
  <c r="AF755" i="1"/>
  <c r="AF759" i="1" s="1"/>
  <c r="AF761" i="1" s="1"/>
  <c r="AG755" i="1"/>
  <c r="AG759" i="1" s="1"/>
  <c r="AG761" i="1" s="1"/>
  <c r="AH755" i="1"/>
  <c r="AH759" i="1" s="1"/>
  <c r="AH761" i="1" s="1"/>
  <c r="AG763" i="1" l="1"/>
  <c r="Y763" i="1"/>
  <c r="AF763" i="1"/>
  <c r="X763" i="1"/>
  <c r="AE763" i="1"/>
  <c r="W763" i="1"/>
  <c r="AD763" i="1"/>
  <c r="V763" i="1"/>
  <c r="AC763" i="1"/>
  <c r="U763" i="1"/>
  <c r="AB763" i="1"/>
  <c r="T763" i="1"/>
  <c r="AA763" i="1"/>
  <c r="S763" i="1"/>
  <c r="AH763" i="1"/>
  <c r="Z763" i="1"/>
  <c r="AM755" i="1" a="1"/>
  <c r="AM755" i="1" s="1"/>
  <c r="AN755" i="1" s="1"/>
  <c r="O289" i="1" l="1"/>
  <c r="O303" i="1"/>
  <c r="O299" i="1"/>
  <c r="O262" i="1"/>
  <c r="O255" i="1"/>
  <c r="O263" i="1"/>
  <c r="O300" i="1"/>
  <c r="O264" i="1"/>
  <c r="O296" i="1"/>
  <c r="O261" i="1"/>
  <c r="O298" i="1"/>
  <c r="O301" i="1"/>
  <c r="O257" i="1"/>
  <c r="O306" i="1"/>
  <c r="O302" i="1"/>
  <c r="O259" i="1" l="1"/>
  <c r="O260" i="1"/>
  <c r="O258" i="1"/>
  <c r="O288" i="1"/>
  <c r="O286" i="1"/>
  <c r="O287" i="1"/>
  <c r="O267" i="1"/>
  <c r="P284" i="1"/>
  <c r="O284" i="1"/>
  <c r="O256" i="1"/>
  <c r="O293" i="1"/>
  <c r="O290" i="1"/>
  <c r="O305" i="1"/>
  <c r="O294" i="1"/>
  <c r="O297" i="1"/>
  <c r="O295" i="1"/>
  <c r="O219" i="1"/>
  <c r="P259" i="1"/>
  <c r="P260" i="1"/>
  <c r="P303" i="1"/>
  <c r="O213" i="1"/>
  <c r="P255" i="1"/>
  <c r="P262" i="1"/>
  <c r="O222" i="1"/>
  <c r="O204" i="1"/>
  <c r="P264" i="1"/>
  <c r="P263" i="1"/>
  <c r="O254" i="1"/>
  <c r="O753" i="1"/>
  <c r="O210" i="1"/>
  <c r="P306" i="1"/>
  <c r="P305" i="1"/>
  <c r="P296" i="1"/>
  <c r="O212" i="1"/>
  <c r="P298" i="1"/>
  <c r="P261" i="1"/>
  <c r="O223" i="1"/>
  <c r="O221" i="1"/>
  <c r="P299" i="1"/>
  <c r="P300" i="1"/>
  <c r="O220" i="1"/>
  <c r="O217" i="1"/>
  <c r="P301" i="1"/>
  <c r="O278" i="1"/>
  <c r="P257" i="1"/>
  <c r="P295" i="1"/>
  <c r="P278" i="1"/>
  <c r="O285" i="1"/>
  <c r="P258" i="1"/>
  <c r="O224" i="1"/>
  <c r="O304" i="1"/>
  <c r="O279" i="1" l="1"/>
  <c r="O307" i="1"/>
  <c r="O759" i="1"/>
  <c r="O761" i="1" s="1"/>
  <c r="O218" i="1"/>
  <c r="O214" i="1"/>
  <c r="O215" i="1"/>
  <c r="O226" i="1"/>
  <c r="P302" i="1"/>
  <c r="O207" i="1"/>
  <c r="O208" i="1"/>
  <c r="O209" i="1"/>
  <c r="P288" i="1"/>
  <c r="P286" i="1"/>
  <c r="P287" i="1"/>
  <c r="O205" i="1"/>
  <c r="P267" i="1"/>
  <c r="O211" i="1"/>
  <c r="P293" i="1"/>
  <c r="O216" i="1"/>
  <c r="P294" i="1"/>
  <c r="P256" i="1"/>
  <c r="P297" i="1"/>
  <c r="P227" i="1"/>
  <c r="P254" i="1"/>
  <c r="P279" i="1" s="1"/>
  <c r="O79" i="1"/>
  <c r="Q296" i="1"/>
  <c r="Q303" i="1"/>
  <c r="P212" i="1"/>
  <c r="P304" i="1"/>
  <c r="P222" i="1"/>
  <c r="O234" i="1"/>
  <c r="Q299" i="1"/>
  <c r="Q263" i="1"/>
  <c r="P220" i="1"/>
  <c r="P226" i="1"/>
  <c r="P234" i="1"/>
  <c r="Q278" i="1"/>
  <c r="Q298" i="1"/>
  <c r="Q306" i="1"/>
  <c r="O203" i="1"/>
  <c r="P224" i="1"/>
  <c r="Q301" i="1"/>
  <c r="P285" i="1"/>
  <c r="P289" i="1"/>
  <c r="Q300" i="1"/>
  <c r="O235" i="1"/>
  <c r="Q262" i="1"/>
  <c r="P216" i="1"/>
  <c r="O227" i="1"/>
  <c r="O206" i="1"/>
  <c r="P221" i="1"/>
  <c r="P217" i="1"/>
  <c r="P753" i="1"/>
  <c r="P759" i="1" s="1"/>
  <c r="P761" i="1" s="1"/>
  <c r="O233" i="1"/>
  <c r="O225" i="1"/>
  <c r="Q258" i="1"/>
  <c r="Q264" i="1"/>
  <c r="Q255" i="1"/>
  <c r="P219" i="1"/>
  <c r="Q256" i="1"/>
  <c r="P213" i="1"/>
  <c r="P233" i="1"/>
  <c r="Q305" i="1"/>
  <c r="P204" i="1"/>
  <c r="P290" i="1"/>
  <c r="O309" i="1" l="1"/>
  <c r="O606" i="1"/>
  <c r="O228" i="1"/>
  <c r="O468" i="1"/>
  <c r="O767" i="1"/>
  <c r="O763" i="1"/>
  <c r="O467" i="1"/>
  <c r="P307" i="1"/>
  <c r="P309" i="1" s="1"/>
  <c r="O605" i="1"/>
  <c r="P763" i="1"/>
  <c r="P223" i="1"/>
  <c r="P206" i="1"/>
  <c r="P215" i="1"/>
  <c r="P218" i="1"/>
  <c r="Q302" i="1"/>
  <c r="Q260" i="1"/>
  <c r="P209" i="1"/>
  <c r="Q259" i="1"/>
  <c r="Q261" i="1"/>
  <c r="Q257" i="1"/>
  <c r="P207" i="1"/>
  <c r="Q289" i="1"/>
  <c r="P208" i="1"/>
  <c r="Q288" i="1"/>
  <c r="Q286" i="1"/>
  <c r="Q287" i="1"/>
  <c r="P214" i="1"/>
  <c r="Q297" i="1"/>
  <c r="Q294" i="1"/>
  <c r="Q267" i="1"/>
  <c r="R284" i="1"/>
  <c r="Q293" i="1"/>
  <c r="P205" i="1"/>
  <c r="P468" i="1"/>
  <c r="Q290" i="1"/>
  <c r="Q295" i="1"/>
  <c r="P211" i="1"/>
  <c r="P79" i="1"/>
  <c r="P210" i="1"/>
  <c r="R300" i="1"/>
  <c r="R259" i="1"/>
  <c r="R255" i="1"/>
  <c r="P235" i="1"/>
  <c r="Q227" i="1"/>
  <c r="Q220" i="1"/>
  <c r="R263" i="1"/>
  <c r="R298" i="1"/>
  <c r="R301" i="1"/>
  <c r="Q226" i="1"/>
  <c r="Q213" i="1"/>
  <c r="Q219" i="1"/>
  <c r="Q212" i="1"/>
  <c r="Q753" i="1"/>
  <c r="Q759" i="1" s="1"/>
  <c r="Q761" i="1" s="1"/>
  <c r="Q221" i="1"/>
  <c r="O232" i="1"/>
  <c r="Q285" i="1"/>
  <c r="R306" i="1"/>
  <c r="P203" i="1"/>
  <c r="R264" i="1"/>
  <c r="Q224" i="1"/>
  <c r="Q304" i="1"/>
  <c r="Q254" i="1"/>
  <c r="R305" i="1"/>
  <c r="R299" i="1"/>
  <c r="R296" i="1"/>
  <c r="P225" i="1"/>
  <c r="Q217" i="1"/>
  <c r="R278" i="1"/>
  <c r="Q284" i="1"/>
  <c r="R303" i="1"/>
  <c r="Q204" i="1"/>
  <c r="Q222" i="1"/>
  <c r="O882" i="1"/>
  <c r="Q279" i="1" l="1"/>
  <c r="P606" i="1"/>
  <c r="Q763" i="1"/>
  <c r="AM753" i="1" a="1"/>
  <c r="AM753" i="1" s="1"/>
  <c r="AN753" i="1" s="1"/>
  <c r="O327" i="1"/>
  <c r="Q307" i="1"/>
  <c r="Q309" i="1" s="1"/>
  <c r="O236" i="1"/>
  <c r="P605" i="1"/>
  <c r="O243" i="1"/>
  <c r="P228" i="1"/>
  <c r="P467" i="1"/>
  <c r="Q214" i="1"/>
  <c r="Q223" i="1"/>
  <c r="Q205" i="1"/>
  <c r="Q218" i="1"/>
  <c r="R260" i="1"/>
  <c r="R289" i="1"/>
  <c r="R257" i="1"/>
  <c r="R261" i="1"/>
  <c r="R258" i="1"/>
  <c r="Q209" i="1"/>
  <c r="R262" i="1"/>
  <c r="Q215" i="1"/>
  <c r="R302" i="1"/>
  <c r="Q207" i="1"/>
  <c r="Q210" i="1"/>
  <c r="Q208" i="1"/>
  <c r="R288" i="1"/>
  <c r="R286" i="1"/>
  <c r="R287" i="1"/>
  <c r="R267" i="1"/>
  <c r="S284" i="1"/>
  <c r="R297" i="1"/>
  <c r="Q216" i="1"/>
  <c r="R256" i="1"/>
  <c r="R294" i="1"/>
  <c r="R304" i="1"/>
  <c r="R293" i="1"/>
  <c r="Q211" i="1"/>
  <c r="R290" i="1"/>
  <c r="R295" i="1"/>
  <c r="R227" i="1"/>
  <c r="Q203" i="1"/>
  <c r="S296" i="1"/>
  <c r="R226" i="1"/>
  <c r="Q235" i="1"/>
  <c r="S255" i="1"/>
  <c r="S305" i="1"/>
  <c r="S306" i="1"/>
  <c r="R221" i="1"/>
  <c r="R224" i="1"/>
  <c r="S264" i="1"/>
  <c r="O881" i="1"/>
  <c r="Q234" i="1"/>
  <c r="R222" i="1"/>
  <c r="S258" i="1"/>
  <c r="R204" i="1"/>
  <c r="S301" i="1"/>
  <c r="R213" i="1"/>
  <c r="P767" i="1"/>
  <c r="R285" i="1"/>
  <c r="Q225" i="1"/>
  <c r="Q233" i="1"/>
  <c r="R254" i="1"/>
  <c r="R279" i="1" s="1"/>
  <c r="O328" i="1"/>
  <c r="Q79" i="1"/>
  <c r="AM79" i="1" s="1" a="1"/>
  <c r="AM79" i="1" s="1"/>
  <c r="AN79" i="1" s="1"/>
  <c r="O816" i="1"/>
  <c r="S263" i="1"/>
  <c r="P232" i="1"/>
  <c r="P236" i="1" s="1"/>
  <c r="R217" i="1"/>
  <c r="S300" i="1"/>
  <c r="S303" i="1"/>
  <c r="S278" i="1"/>
  <c r="R212" i="1"/>
  <c r="S299" i="1"/>
  <c r="R220" i="1"/>
  <c r="Q206" i="1"/>
  <c r="R219" i="1"/>
  <c r="S298" i="1"/>
  <c r="R307" i="1" l="1"/>
  <c r="Q468" i="1"/>
  <c r="P328" i="1"/>
  <c r="O820" i="1"/>
  <c r="R309" i="1"/>
  <c r="Q467" i="1"/>
  <c r="Q606" i="1"/>
  <c r="P882" i="1"/>
  <c r="P327" i="1"/>
  <c r="Q228" i="1"/>
  <c r="P243" i="1"/>
  <c r="Q605" i="1"/>
  <c r="R205" i="1"/>
  <c r="R225" i="1"/>
  <c r="R218" i="1"/>
  <c r="R215" i="1"/>
  <c r="R223" i="1"/>
  <c r="R210" i="1"/>
  <c r="S290" i="1"/>
  <c r="R207" i="1"/>
  <c r="S259" i="1"/>
  <c r="S302" i="1"/>
  <c r="S257" i="1"/>
  <c r="S262" i="1"/>
  <c r="S261" i="1"/>
  <c r="S260" i="1"/>
  <c r="R208" i="1"/>
  <c r="S289" i="1"/>
  <c r="R209" i="1"/>
  <c r="S288" i="1"/>
  <c r="S286" i="1"/>
  <c r="S287" i="1"/>
  <c r="R216" i="1"/>
  <c r="S267" i="1"/>
  <c r="T284" i="1"/>
  <c r="S293" i="1"/>
  <c r="R214" i="1"/>
  <c r="S304" i="1"/>
  <c r="S294" i="1"/>
  <c r="S256" i="1"/>
  <c r="S297" i="1"/>
  <c r="R211" i="1"/>
  <c r="T293" i="1"/>
  <c r="O704" i="1"/>
  <c r="O607" i="1"/>
  <c r="O561" i="1"/>
  <c r="S295" i="1"/>
  <c r="O469" i="1"/>
  <c r="O566" i="1"/>
  <c r="O568" i="1" s="1"/>
  <c r="S220" i="1"/>
  <c r="S224" i="1"/>
  <c r="T301" i="1"/>
  <c r="T296" i="1"/>
  <c r="T303" i="1"/>
  <c r="R234" i="1"/>
  <c r="T306" i="1"/>
  <c r="R203" i="1"/>
  <c r="O69" i="1"/>
  <c r="O329" i="1"/>
  <c r="O333" i="1" s="1"/>
  <c r="O428" i="1"/>
  <c r="P881" i="1"/>
  <c r="T278" i="1"/>
  <c r="R233" i="1"/>
  <c r="T298" i="1"/>
  <c r="S217" i="1"/>
  <c r="S227" i="1"/>
  <c r="S212" i="1"/>
  <c r="T299" i="1"/>
  <c r="O70" i="1"/>
  <c r="Q232" i="1"/>
  <c r="Q236" i="1" s="1"/>
  <c r="S285" i="1"/>
  <c r="S307" i="1" s="1"/>
  <c r="O883" i="1"/>
  <c r="O887" i="1" s="1"/>
  <c r="O980" i="1"/>
  <c r="S254" i="1"/>
  <c r="T305" i="1"/>
  <c r="T264" i="1"/>
  <c r="Q328" i="1"/>
  <c r="T259" i="1"/>
  <c r="T300" i="1"/>
  <c r="O864" i="1"/>
  <c r="S222" i="1"/>
  <c r="S226" i="1"/>
  <c r="S204" i="1"/>
  <c r="R235" i="1"/>
  <c r="S219" i="1"/>
  <c r="R206" i="1"/>
  <c r="T263" i="1"/>
  <c r="T255" i="1"/>
  <c r="S221" i="1"/>
  <c r="Q882" i="1"/>
  <c r="T261" i="1"/>
  <c r="S213" i="1"/>
  <c r="S279" i="1" l="1"/>
  <c r="R467" i="1"/>
  <c r="R468" i="1"/>
  <c r="R606" i="1"/>
  <c r="O430" i="1"/>
  <c r="R228" i="1"/>
  <c r="O611" i="1"/>
  <c r="O706" i="1"/>
  <c r="Q243" i="1"/>
  <c r="O473" i="1"/>
  <c r="R328" i="1"/>
  <c r="R605" i="1"/>
  <c r="S309" i="1"/>
  <c r="O982" i="1"/>
  <c r="Q881" i="1"/>
  <c r="P70" i="1"/>
  <c r="S218" i="1"/>
  <c r="S214" i="1"/>
  <c r="T258" i="1"/>
  <c r="S223" i="1"/>
  <c r="S211" i="1"/>
  <c r="T257" i="1"/>
  <c r="T260" i="1"/>
  <c r="T290" i="1"/>
  <c r="T302" i="1"/>
  <c r="T262" i="1"/>
  <c r="T289" i="1"/>
  <c r="S210" i="1"/>
  <c r="S208" i="1"/>
  <c r="S209" i="1"/>
  <c r="T288" i="1"/>
  <c r="S207" i="1"/>
  <c r="T286" i="1"/>
  <c r="T287" i="1"/>
  <c r="S216" i="1"/>
  <c r="T267" i="1"/>
  <c r="U284" i="1"/>
  <c r="S225" i="1"/>
  <c r="S215" i="1"/>
  <c r="S205" i="1"/>
  <c r="T304" i="1"/>
  <c r="T294" i="1"/>
  <c r="R327" i="1"/>
  <c r="T297" i="1"/>
  <c r="T214" i="1"/>
  <c r="P704" i="1"/>
  <c r="P706" i="1" s="1"/>
  <c r="P607" i="1"/>
  <c r="P611" i="1" s="1"/>
  <c r="O699" i="1"/>
  <c r="S468" i="1"/>
  <c r="P566" i="1"/>
  <c r="P568" i="1" s="1"/>
  <c r="P469" i="1"/>
  <c r="P473" i="1" s="1"/>
  <c r="T256" i="1"/>
  <c r="T295" i="1"/>
  <c r="T213" i="1"/>
  <c r="U264" i="1"/>
  <c r="U301" i="1"/>
  <c r="O170" i="1"/>
  <c r="U296" i="1"/>
  <c r="T217" i="1"/>
  <c r="T212" i="1"/>
  <c r="T285" i="1"/>
  <c r="O71" i="1"/>
  <c r="O75" i="1" s="1"/>
  <c r="U305" i="1"/>
  <c r="U255" i="1"/>
  <c r="S235" i="1"/>
  <c r="T222" i="1"/>
  <c r="O240" i="1"/>
  <c r="S206" i="1"/>
  <c r="P883" i="1"/>
  <c r="P887" i="1" s="1"/>
  <c r="P980" i="1"/>
  <c r="P982" i="1" s="1"/>
  <c r="T227" i="1"/>
  <c r="P69" i="1"/>
  <c r="U298" i="1"/>
  <c r="T204" i="1"/>
  <c r="T226" i="1"/>
  <c r="U278" i="1"/>
  <c r="T254" i="1"/>
  <c r="R232" i="1"/>
  <c r="R236" i="1" s="1"/>
  <c r="S234" i="1"/>
  <c r="S233" i="1"/>
  <c r="U300" i="1"/>
  <c r="T221" i="1"/>
  <c r="U299" i="1"/>
  <c r="T220" i="1"/>
  <c r="U303" i="1"/>
  <c r="U306" i="1"/>
  <c r="U258" i="1"/>
  <c r="T224" i="1"/>
  <c r="Q327" i="1"/>
  <c r="P816" i="1"/>
  <c r="S203" i="1"/>
  <c r="P329" i="1"/>
  <c r="P428" i="1"/>
  <c r="P430" i="1" s="1"/>
  <c r="T219" i="1"/>
  <c r="U263" i="1"/>
  <c r="T279" i="1" l="1"/>
  <c r="S228" i="1"/>
  <c r="T307" i="1"/>
  <c r="S327" i="1"/>
  <c r="S605" i="1"/>
  <c r="Q70" i="1"/>
  <c r="O172" i="1"/>
  <c r="S328" i="1"/>
  <c r="P820" i="1"/>
  <c r="S467" i="1"/>
  <c r="R882" i="1"/>
  <c r="R243" i="1"/>
  <c r="T309" i="1"/>
  <c r="P333" i="1"/>
  <c r="R881" i="1"/>
  <c r="S606" i="1"/>
  <c r="T215" i="1"/>
  <c r="T223" i="1"/>
  <c r="U302" i="1"/>
  <c r="T206" i="1"/>
  <c r="T210" i="1"/>
  <c r="U261" i="1"/>
  <c r="T207" i="1"/>
  <c r="U260" i="1"/>
  <c r="U257" i="1"/>
  <c r="U262" i="1"/>
  <c r="U289" i="1"/>
  <c r="T211" i="1"/>
  <c r="U259" i="1"/>
  <c r="U290" i="1"/>
  <c r="T208" i="1"/>
  <c r="T209" i="1"/>
  <c r="T216" i="1"/>
  <c r="U288" i="1"/>
  <c r="U286" i="1"/>
  <c r="U287" i="1"/>
  <c r="U267" i="1"/>
  <c r="V284" i="1"/>
  <c r="T225" i="1"/>
  <c r="U304" i="1"/>
  <c r="T218" i="1"/>
  <c r="U256" i="1"/>
  <c r="U294" i="1"/>
  <c r="U293" i="1"/>
  <c r="Q704" i="1"/>
  <c r="Q706" i="1" s="1"/>
  <c r="Q607" i="1"/>
  <c r="Q611" i="1" s="1"/>
  <c r="P620" i="1"/>
  <c r="Q566" i="1"/>
  <c r="Q568" i="1" s="1"/>
  <c r="Q469" i="1"/>
  <c r="Q473" i="1" s="1"/>
  <c r="T205" i="1"/>
  <c r="U295" i="1"/>
  <c r="U297" i="1"/>
  <c r="O521" i="1"/>
  <c r="O526" i="1" s="1"/>
  <c r="P482" i="1"/>
  <c r="U285" i="1"/>
  <c r="U307" i="1" s="1"/>
  <c r="O423" i="1"/>
  <c r="S243" i="1"/>
  <c r="U223" i="1"/>
  <c r="O241" i="1"/>
  <c r="V257" i="1"/>
  <c r="V296" i="1"/>
  <c r="U219" i="1"/>
  <c r="U217" i="1"/>
  <c r="P170" i="1"/>
  <c r="P172" i="1" s="1"/>
  <c r="T234" i="1"/>
  <c r="U221" i="1"/>
  <c r="V258" i="1"/>
  <c r="V298" i="1"/>
  <c r="Q329" i="1"/>
  <c r="Q333" i="1" s="1"/>
  <c r="Q428" i="1"/>
  <c r="Q430" i="1" s="1"/>
  <c r="U254" i="1"/>
  <c r="U279" i="1" s="1"/>
  <c r="P71" i="1"/>
  <c r="V301" i="1"/>
  <c r="V306" i="1"/>
  <c r="U220" i="1"/>
  <c r="S232" i="1"/>
  <c r="S236" i="1" s="1"/>
  <c r="T203" i="1"/>
  <c r="V263" i="1"/>
  <c r="U227" i="1"/>
  <c r="O975" i="1"/>
  <c r="V305" i="1"/>
  <c r="Q883" i="1"/>
  <c r="Q887" i="1" s="1"/>
  <c r="Q980" i="1"/>
  <c r="Q982" i="1" s="1"/>
  <c r="V255" i="1"/>
  <c r="P240" i="1"/>
  <c r="V278" i="1"/>
  <c r="P864" i="1"/>
  <c r="T235" i="1"/>
  <c r="U222" i="1"/>
  <c r="T233" i="1"/>
  <c r="U224" i="1"/>
  <c r="R70" i="1"/>
  <c r="V303" i="1"/>
  <c r="U212" i="1"/>
  <c r="Q767" i="1"/>
  <c r="Q69" i="1"/>
  <c r="V299" i="1"/>
  <c r="O787" i="1"/>
  <c r="V300" i="1"/>
  <c r="U204" i="1"/>
  <c r="U226" i="1"/>
  <c r="V264" i="1"/>
  <c r="U213" i="1"/>
  <c r="T228" i="1" l="1"/>
  <c r="T468" i="1"/>
  <c r="T327" i="1"/>
  <c r="T328" i="1"/>
  <c r="T606" i="1"/>
  <c r="T605" i="1"/>
  <c r="O560" i="1"/>
  <c r="O562" i="1" s="1"/>
  <c r="O577" i="1" s="1"/>
  <c r="S881" i="1"/>
  <c r="R69" i="1"/>
  <c r="T467" i="1"/>
  <c r="P75" i="1"/>
  <c r="O505" i="1"/>
  <c r="O535" i="1"/>
  <c r="O793" i="1"/>
  <c r="U309" i="1"/>
  <c r="O698" i="1"/>
  <c r="S882" i="1"/>
  <c r="U214" i="1"/>
  <c r="U225" i="1"/>
  <c r="V259" i="1"/>
  <c r="U206" i="1"/>
  <c r="U210" i="1"/>
  <c r="V302" i="1"/>
  <c r="V260" i="1"/>
  <c r="V261" i="1"/>
  <c r="V262" i="1"/>
  <c r="U211" i="1"/>
  <c r="U209" i="1"/>
  <c r="V289" i="1"/>
  <c r="U207" i="1"/>
  <c r="U208" i="1"/>
  <c r="V288" i="1"/>
  <c r="V286" i="1"/>
  <c r="V287" i="1"/>
  <c r="V293" i="1"/>
  <c r="U216" i="1"/>
  <c r="V267" i="1"/>
  <c r="U205" i="1"/>
  <c r="W284" i="1"/>
  <c r="V304" i="1"/>
  <c r="U215" i="1"/>
  <c r="V290" i="1"/>
  <c r="V295" i="1"/>
  <c r="P617" i="1"/>
  <c r="P621" i="1" s="1"/>
  <c r="P623" i="1" s="1"/>
  <c r="V294" i="1"/>
  <c r="R704" i="1"/>
  <c r="R706" i="1" s="1"/>
  <c r="R607" i="1"/>
  <c r="R611" i="1" s="1"/>
  <c r="P479" i="1"/>
  <c r="P483" i="1" s="1"/>
  <c r="P485" i="1" s="1"/>
  <c r="Q617" i="1"/>
  <c r="O617" i="1"/>
  <c r="O659" i="1"/>
  <c r="O643" i="1"/>
  <c r="R469" i="1"/>
  <c r="R473" i="1" s="1"/>
  <c r="R566" i="1"/>
  <c r="R568" i="1" s="1"/>
  <c r="U218" i="1"/>
  <c r="V297" i="1"/>
  <c r="V256" i="1"/>
  <c r="R329" i="1"/>
  <c r="R333" i="1" s="1"/>
  <c r="R428" i="1"/>
  <c r="R430" i="1" s="1"/>
  <c r="P896" i="1"/>
  <c r="O479" i="1"/>
  <c r="P561" i="1"/>
  <c r="T232" i="1"/>
  <c r="T236" i="1" s="1"/>
  <c r="V226" i="1"/>
  <c r="V285" i="1"/>
  <c r="T243" i="1"/>
  <c r="V254" i="1"/>
  <c r="O165" i="1"/>
  <c r="U233" i="1"/>
  <c r="W301" i="1"/>
  <c r="W303" i="1"/>
  <c r="V219" i="1"/>
  <c r="W305" i="1"/>
  <c r="V213" i="1"/>
  <c r="W299" i="1"/>
  <c r="T882" i="1"/>
  <c r="W296" i="1"/>
  <c r="W278" i="1"/>
  <c r="V222" i="1"/>
  <c r="V220" i="1"/>
  <c r="R883" i="1"/>
  <c r="R887" i="1" s="1"/>
  <c r="R980" i="1"/>
  <c r="R982" i="1" s="1"/>
  <c r="P241" i="1"/>
  <c r="V212" i="1"/>
  <c r="W258" i="1"/>
  <c r="W263" i="1"/>
  <c r="V227" i="1"/>
  <c r="U234" i="1"/>
  <c r="W306" i="1"/>
  <c r="U203" i="1"/>
  <c r="V217" i="1"/>
  <c r="W300" i="1"/>
  <c r="O779" i="1"/>
  <c r="W257" i="1"/>
  <c r="V224" i="1"/>
  <c r="V204" i="1"/>
  <c r="Q170" i="1"/>
  <c r="Q172" i="1" s="1"/>
  <c r="S69" i="1"/>
  <c r="V221" i="1"/>
  <c r="Q71" i="1"/>
  <c r="Q75" i="1" s="1"/>
  <c r="W298" i="1"/>
  <c r="U235" i="1"/>
  <c r="W262" i="1"/>
  <c r="W264" i="1"/>
  <c r="W255" i="1"/>
  <c r="Q240" i="1"/>
  <c r="V279" i="1" l="1"/>
  <c r="U228" i="1"/>
  <c r="V307" i="1"/>
  <c r="U327" i="1"/>
  <c r="U328" i="1"/>
  <c r="U468" i="1"/>
  <c r="P625" i="1"/>
  <c r="U606" i="1"/>
  <c r="T881" i="1"/>
  <c r="O483" i="1"/>
  <c r="O485" i="1" s="1"/>
  <c r="S70" i="1"/>
  <c r="O664" i="1"/>
  <c r="O673" i="1" s="1"/>
  <c r="U605" i="1"/>
  <c r="O588" i="1"/>
  <c r="O581" i="1"/>
  <c r="V309" i="1"/>
  <c r="O621" i="1"/>
  <c r="O623" i="1" s="1"/>
  <c r="O974" i="1"/>
  <c r="O784" i="1"/>
  <c r="O794" i="1" s="1"/>
  <c r="O813" i="1" s="1"/>
  <c r="O863" i="1"/>
  <c r="P560" i="1"/>
  <c r="P562" i="1" s="1"/>
  <c r="U467" i="1"/>
  <c r="O700" i="1"/>
  <c r="O715" i="1" s="1"/>
  <c r="P698" i="1"/>
  <c r="P487" i="1"/>
  <c r="V215" i="1"/>
  <c r="V205" i="1"/>
  <c r="V225" i="1"/>
  <c r="V214" i="1"/>
  <c r="V206" i="1"/>
  <c r="W259" i="1"/>
  <c r="W260" i="1"/>
  <c r="W289" i="1"/>
  <c r="W302" i="1"/>
  <c r="V223" i="1"/>
  <c r="W261" i="1"/>
  <c r="V210" i="1"/>
  <c r="V207" i="1"/>
  <c r="V209" i="1"/>
  <c r="V208" i="1"/>
  <c r="W288" i="1"/>
  <c r="W286" i="1"/>
  <c r="P893" i="1"/>
  <c r="P897" i="1" s="1"/>
  <c r="P899" i="1" s="1"/>
  <c r="W287" i="1"/>
  <c r="W267" i="1"/>
  <c r="V211" i="1"/>
  <c r="X284" i="1"/>
  <c r="W293" i="1"/>
  <c r="W304" i="1"/>
  <c r="V216" i="1"/>
  <c r="P339" i="1"/>
  <c r="O339" i="1"/>
  <c r="X293" i="1"/>
  <c r="P629" i="1"/>
  <c r="S607" i="1"/>
  <c r="S611" i="1" s="1"/>
  <c r="S704" i="1"/>
  <c r="S706" i="1" s="1"/>
  <c r="W290" i="1"/>
  <c r="O649" i="1"/>
  <c r="P699" i="1"/>
  <c r="P627" i="1"/>
  <c r="O652" i="1"/>
  <c r="W294" i="1"/>
  <c r="V218" i="1"/>
  <c r="S469" i="1"/>
  <c r="S473" i="1" s="1"/>
  <c r="S566" i="1"/>
  <c r="S568" i="1" s="1"/>
  <c r="R479" i="1"/>
  <c r="Q479" i="1"/>
  <c r="W297" i="1"/>
  <c r="W256" i="1"/>
  <c r="W295" i="1"/>
  <c r="S428" i="1"/>
  <c r="S430" i="1" s="1"/>
  <c r="S329" i="1"/>
  <c r="S333" i="1" s="1"/>
  <c r="P489" i="1"/>
  <c r="O514" i="1"/>
  <c r="O383" i="1"/>
  <c r="W204" i="1"/>
  <c r="W213" i="1"/>
  <c r="X264" i="1"/>
  <c r="X305" i="1"/>
  <c r="X299" i="1"/>
  <c r="X255" i="1"/>
  <c r="W226" i="1"/>
  <c r="V203" i="1"/>
  <c r="U243" i="1"/>
  <c r="X306" i="1"/>
  <c r="P787" i="1"/>
  <c r="V233" i="1"/>
  <c r="Q816" i="1"/>
  <c r="X303" i="1"/>
  <c r="X298" i="1"/>
  <c r="X258" i="1"/>
  <c r="X257" i="1"/>
  <c r="W222" i="1"/>
  <c r="O367" i="1"/>
  <c r="W221" i="1"/>
  <c r="V234" i="1"/>
  <c r="W224" i="1"/>
  <c r="R240" i="1"/>
  <c r="S883" i="1"/>
  <c r="S887" i="1" s="1"/>
  <c r="S980" i="1"/>
  <c r="S982" i="1" s="1"/>
  <c r="X278" i="1"/>
  <c r="W219" i="1"/>
  <c r="X296" i="1"/>
  <c r="Q864" i="1"/>
  <c r="W217" i="1"/>
  <c r="W220" i="1"/>
  <c r="X300" i="1"/>
  <c r="X263" i="1"/>
  <c r="O893" i="1"/>
  <c r="Q241" i="1"/>
  <c r="X301" i="1"/>
  <c r="V235" i="1"/>
  <c r="W254" i="1"/>
  <c r="W212" i="1"/>
  <c r="R170" i="1"/>
  <c r="R172" i="1" s="1"/>
  <c r="O935" i="1"/>
  <c r="P903" i="1"/>
  <c r="O928" i="1"/>
  <c r="W285" i="1"/>
  <c r="W307" i="1" s="1"/>
  <c r="X302" i="1"/>
  <c r="U232" i="1"/>
  <c r="U236" i="1" s="1"/>
  <c r="R71" i="1"/>
  <c r="R75" i="1" s="1"/>
  <c r="W227" i="1"/>
  <c r="T70" i="1"/>
  <c r="V228" i="1" l="1"/>
  <c r="W279" i="1"/>
  <c r="V328" i="1"/>
  <c r="U881" i="1"/>
  <c r="V606" i="1"/>
  <c r="V468" i="1"/>
  <c r="O976" i="1"/>
  <c r="O991" i="1" s="1"/>
  <c r="P579" i="1"/>
  <c r="O584" i="1"/>
  <c r="O491" i="1"/>
  <c r="O487" i="1"/>
  <c r="O897" i="1"/>
  <c r="O899" i="1" s="1"/>
  <c r="V605" i="1"/>
  <c r="W309" i="1"/>
  <c r="T69" i="1"/>
  <c r="P491" i="1"/>
  <c r="P577" i="1"/>
  <c r="O940" i="1"/>
  <c r="O949" i="1" s="1"/>
  <c r="O919" i="1"/>
  <c r="P700" i="1"/>
  <c r="P715" i="1" s="1"/>
  <c r="O629" i="1"/>
  <c r="O625" i="1"/>
  <c r="Q820" i="1"/>
  <c r="O388" i="1"/>
  <c r="O397" i="1" s="1"/>
  <c r="V467" i="1"/>
  <c r="O343" i="1"/>
  <c r="O345" i="1" s="1"/>
  <c r="O824" i="1"/>
  <c r="O823" i="1"/>
  <c r="P793" i="1"/>
  <c r="O422" i="1"/>
  <c r="O655" i="1"/>
  <c r="O726" i="1"/>
  <c r="O719" i="1"/>
  <c r="U882" i="1"/>
  <c r="V327" i="1"/>
  <c r="P901" i="1"/>
  <c r="W215" i="1"/>
  <c r="W225" i="1"/>
  <c r="O164" i="1"/>
  <c r="W214" i="1"/>
  <c r="W223" i="1"/>
  <c r="W210" i="1"/>
  <c r="X261" i="1"/>
  <c r="W207" i="1"/>
  <c r="W209" i="1"/>
  <c r="X262" i="1"/>
  <c r="X259" i="1"/>
  <c r="X260" i="1"/>
  <c r="X289" i="1"/>
  <c r="W208" i="1"/>
  <c r="X288" i="1"/>
  <c r="X286" i="1"/>
  <c r="X287" i="1"/>
  <c r="W216" i="1"/>
  <c r="X267" i="1"/>
  <c r="X294" i="1"/>
  <c r="P81" i="1"/>
  <c r="X290" i="1"/>
  <c r="X304" i="1"/>
  <c r="W211" i="1"/>
  <c r="Q339" i="1"/>
  <c r="W205" i="1"/>
  <c r="X214" i="1"/>
  <c r="T607" i="1"/>
  <c r="T611" i="1" s="1"/>
  <c r="T704" i="1"/>
  <c r="T706" i="1" s="1"/>
  <c r="R617" i="1"/>
  <c r="S617" i="1"/>
  <c r="O511" i="1"/>
  <c r="O517" i="1" s="1"/>
  <c r="Q627" i="1"/>
  <c r="Q620" i="1"/>
  <c r="O641" i="1"/>
  <c r="S339" i="1"/>
  <c r="W218" i="1"/>
  <c r="T469" i="1"/>
  <c r="T473" i="1" s="1"/>
  <c r="T566" i="1"/>
  <c r="T568" i="1" s="1"/>
  <c r="X297" i="1"/>
  <c r="X256" i="1"/>
  <c r="X295" i="1"/>
  <c r="T329" i="1"/>
  <c r="T333" i="1" s="1"/>
  <c r="T428" i="1"/>
  <c r="T430" i="1" s="1"/>
  <c r="P521" i="1"/>
  <c r="P526" i="1" s="1"/>
  <c r="Q482" i="1"/>
  <c r="O503" i="1"/>
  <c r="O508" i="1" s="1"/>
  <c r="Q893" i="1"/>
  <c r="R767" i="1"/>
  <c r="O81" i="1"/>
  <c r="Y293" i="1"/>
  <c r="S170" i="1"/>
  <c r="S172" i="1" s="1"/>
  <c r="X285" i="1"/>
  <c r="X219" i="1"/>
  <c r="Y285" i="1"/>
  <c r="Z302" i="1"/>
  <c r="X213" i="1"/>
  <c r="Y303" i="1"/>
  <c r="X212" i="1"/>
  <c r="Y299" i="1"/>
  <c r="S71" i="1"/>
  <c r="S75" i="1" s="1"/>
  <c r="Y257" i="1"/>
  <c r="T883" i="1"/>
  <c r="T887" i="1" s="1"/>
  <c r="T980" i="1"/>
  <c r="T982" i="1" s="1"/>
  <c r="Y278" i="1"/>
  <c r="X204" i="1"/>
  <c r="S240" i="1"/>
  <c r="Y296" i="1"/>
  <c r="Y301" i="1"/>
  <c r="Y289" i="1"/>
  <c r="Y256" i="1"/>
  <c r="W235" i="1"/>
  <c r="V243" i="1"/>
  <c r="Y302" i="1"/>
  <c r="W206" i="1"/>
  <c r="X221" i="1"/>
  <c r="Y260" i="1"/>
  <c r="P779" i="1"/>
  <c r="Y294" i="1"/>
  <c r="Y298" i="1"/>
  <c r="Y263" i="1"/>
  <c r="W233" i="1"/>
  <c r="Z256" i="1"/>
  <c r="Y295" i="1"/>
  <c r="X222" i="1"/>
  <c r="Y264" i="1"/>
  <c r="Y305" i="1"/>
  <c r="P342" i="1"/>
  <c r="P343" i="1" s="1"/>
  <c r="P345" i="1" s="1"/>
  <c r="Y297" i="1"/>
  <c r="X220" i="1"/>
  <c r="X226" i="1"/>
  <c r="Y304" i="1"/>
  <c r="Y258" i="1"/>
  <c r="W203" i="1"/>
  <c r="Y259" i="1"/>
  <c r="W234" i="1"/>
  <c r="X217" i="1"/>
  <c r="X227" i="1"/>
  <c r="X254" i="1"/>
  <c r="X279" i="1" s="1"/>
  <c r="Y262" i="1"/>
  <c r="V232" i="1"/>
  <c r="V236" i="1" s="1"/>
  <c r="P423" i="1"/>
  <c r="Y261" i="1"/>
  <c r="X223" i="1"/>
  <c r="P975" i="1"/>
  <c r="Y306" i="1"/>
  <c r="U70" i="1"/>
  <c r="R241" i="1"/>
  <c r="Y300" i="1"/>
  <c r="Y255" i="1"/>
  <c r="X224" i="1"/>
  <c r="V881" i="1"/>
  <c r="O125" i="1"/>
  <c r="W228" i="1" l="1"/>
  <c r="X307" i="1"/>
  <c r="O109" i="1"/>
  <c r="W328" i="1"/>
  <c r="P347" i="1"/>
  <c r="O130" i="1"/>
  <c r="O139" i="1" s="1"/>
  <c r="W468" i="1"/>
  <c r="O646" i="1"/>
  <c r="O656" i="1" s="1"/>
  <c r="O675" i="1" s="1"/>
  <c r="O166" i="1"/>
  <c r="O181" i="1" s="1"/>
  <c r="W327" i="1"/>
  <c r="P905" i="1"/>
  <c r="O905" i="1"/>
  <c r="O901" i="1"/>
  <c r="W467" i="1"/>
  <c r="O353" i="1"/>
  <c r="O347" i="1"/>
  <c r="O1002" i="1"/>
  <c r="O995" i="1"/>
  <c r="P974" i="1"/>
  <c r="P535" i="1"/>
  <c r="U69" i="1"/>
  <c r="O424" i="1"/>
  <c r="O439" i="1" s="1"/>
  <c r="P93" i="1"/>
  <c r="P581" i="1"/>
  <c r="P588" i="1"/>
  <c r="Q483" i="1"/>
  <c r="Q485" i="1" s="1"/>
  <c r="P784" i="1"/>
  <c r="P794" i="1" s="1"/>
  <c r="P813" i="1" s="1"/>
  <c r="P863" i="1"/>
  <c r="O518" i="1"/>
  <c r="P351" i="1"/>
  <c r="P726" i="1"/>
  <c r="X309" i="1"/>
  <c r="Q621" i="1"/>
  <c r="Q623" i="1" s="1"/>
  <c r="P505" i="1"/>
  <c r="O587" i="1"/>
  <c r="V882" i="1"/>
  <c r="O85" i="1"/>
  <c r="O87" i="1" s="1"/>
  <c r="O722" i="1"/>
  <c r="O725" i="1"/>
  <c r="P717" i="1"/>
  <c r="P719" i="1" s="1"/>
  <c r="O376" i="1"/>
  <c r="X205" i="1"/>
  <c r="X218" i="1"/>
  <c r="Y290" i="1"/>
  <c r="X209" i="1"/>
  <c r="X210" i="1"/>
  <c r="X207" i="1"/>
  <c r="X208" i="1"/>
  <c r="Y288" i="1"/>
  <c r="Y286" i="1"/>
  <c r="Y287" i="1"/>
  <c r="X215" i="1"/>
  <c r="X216" i="1"/>
  <c r="Y267" i="1"/>
  <c r="X211" i="1"/>
  <c r="X225" i="1"/>
  <c r="O402" i="1"/>
  <c r="R339" i="1"/>
  <c r="U607" i="1"/>
  <c r="U611" i="1" s="1"/>
  <c r="U704" i="1"/>
  <c r="U706" i="1" s="1"/>
  <c r="T617" i="1"/>
  <c r="P652" i="1"/>
  <c r="O678" i="1"/>
  <c r="P643" i="1"/>
  <c r="P659" i="1"/>
  <c r="T479" i="1"/>
  <c r="U469" i="1"/>
  <c r="U473" i="1" s="1"/>
  <c r="U566" i="1"/>
  <c r="U568" i="1" s="1"/>
  <c r="S479" i="1"/>
  <c r="Q81" i="1"/>
  <c r="U329" i="1"/>
  <c r="U333" i="1" s="1"/>
  <c r="U428" i="1"/>
  <c r="U430" i="1" s="1"/>
  <c r="Q489" i="1"/>
  <c r="P514" i="1"/>
  <c r="O540" i="1"/>
  <c r="O544" i="1" s="1"/>
  <c r="Q561" i="1"/>
  <c r="P403" i="1"/>
  <c r="Z257" i="1"/>
  <c r="P84" i="1"/>
  <c r="P85" i="1" s="1"/>
  <c r="P87" i="1" s="1"/>
  <c r="P353" i="1"/>
  <c r="Z262" i="1"/>
  <c r="Y219" i="1"/>
  <c r="Y223" i="1"/>
  <c r="Y217" i="1"/>
  <c r="S241" i="1"/>
  <c r="Y214" i="1"/>
  <c r="Y284" i="1"/>
  <c r="Z295" i="1"/>
  <c r="Z289" i="1"/>
  <c r="R864" i="1"/>
  <c r="R893" i="1"/>
  <c r="Z258" i="1"/>
  <c r="Y222" i="1"/>
  <c r="Y224" i="1"/>
  <c r="Z223" i="1"/>
  <c r="W232" i="1"/>
  <c r="W236" i="1" s="1"/>
  <c r="Y210" i="1"/>
  <c r="Y225" i="1"/>
  <c r="Z294" i="1"/>
  <c r="Y213" i="1"/>
  <c r="Z305" i="1"/>
  <c r="Y254" i="1"/>
  <c r="Y279" i="1" s="1"/>
  <c r="Z303" i="1"/>
  <c r="T170" i="1"/>
  <c r="T172" i="1" s="1"/>
  <c r="Y220" i="1"/>
  <c r="Z290" i="1"/>
  <c r="Y204" i="1"/>
  <c r="O925" i="1"/>
  <c r="Z300" i="1"/>
  <c r="X203" i="1"/>
  <c r="W243" i="1"/>
  <c r="Z301" i="1"/>
  <c r="Z299" i="1"/>
  <c r="Z306" i="1"/>
  <c r="Z264" i="1"/>
  <c r="U883" i="1"/>
  <c r="U887" i="1" s="1"/>
  <c r="U980" i="1"/>
  <c r="U982" i="1" s="1"/>
  <c r="T71" i="1"/>
  <c r="T75" i="1" s="1"/>
  <c r="Y206" i="1"/>
  <c r="X206" i="1"/>
  <c r="Q787" i="1"/>
  <c r="Z255" i="1"/>
  <c r="Y218" i="1"/>
  <c r="Z260" i="1"/>
  <c r="Z304" i="1"/>
  <c r="Y221" i="1"/>
  <c r="P165" i="1"/>
  <c r="P928" i="1"/>
  <c r="Q903" i="1"/>
  <c r="X234" i="1"/>
  <c r="Z293" i="1"/>
  <c r="Z261" i="1"/>
  <c r="T240" i="1"/>
  <c r="Z285" i="1"/>
  <c r="Z278" i="1"/>
  <c r="V70" i="1"/>
  <c r="Z298" i="1"/>
  <c r="Y215" i="1"/>
  <c r="Q896" i="1"/>
  <c r="Q897" i="1" s="1"/>
  <c r="Q899" i="1" s="1"/>
  <c r="X233" i="1"/>
  <c r="Y227" i="1"/>
  <c r="X235" i="1"/>
  <c r="Y211" i="1"/>
  <c r="Z296" i="1"/>
  <c r="Y226" i="1"/>
  <c r="Z259" i="1"/>
  <c r="Y212" i="1"/>
  <c r="Z297" i="1"/>
  <c r="Z263" i="1"/>
  <c r="Y307" i="1" l="1"/>
  <c r="Y309" i="1"/>
  <c r="W881" i="1"/>
  <c r="X606" i="1"/>
  <c r="X328" i="1"/>
  <c r="X468" i="1"/>
  <c r="Q901" i="1"/>
  <c r="P722" i="1"/>
  <c r="Q717" i="1"/>
  <c r="P89" i="1"/>
  <c r="O931" i="1"/>
  <c r="Q698" i="1"/>
  <c r="Q629" i="1"/>
  <c r="Q625" i="1"/>
  <c r="Q491" i="1"/>
  <c r="Q487" i="1"/>
  <c r="W605" i="1"/>
  <c r="O192" i="1"/>
  <c r="O185" i="1"/>
  <c r="X467" i="1"/>
  <c r="O95" i="1"/>
  <c r="O89" i="1"/>
  <c r="W606" i="1"/>
  <c r="W882" i="1"/>
  <c r="P584" i="1"/>
  <c r="Q579" i="1"/>
  <c r="P422" i="1"/>
  <c r="P664" i="1"/>
  <c r="P673" i="1" s="1"/>
  <c r="O537" i="1"/>
  <c r="P976" i="1"/>
  <c r="P991" i="1" s="1"/>
  <c r="V69" i="1"/>
  <c r="O406" i="1"/>
  <c r="P919" i="1"/>
  <c r="O118" i="1"/>
  <c r="O686" i="1"/>
  <c r="Q793" i="1"/>
  <c r="X605" i="1"/>
  <c r="O443" i="1"/>
  <c r="O450" i="1"/>
  <c r="O998" i="1"/>
  <c r="P993" i="1"/>
  <c r="X228" i="1"/>
  <c r="Q560" i="1"/>
  <c r="Q562" i="1" s="1"/>
  <c r="O682" i="1"/>
  <c r="O685" i="1" s="1"/>
  <c r="P824" i="1"/>
  <c r="P823" i="1"/>
  <c r="Y205" i="1"/>
  <c r="Y208" i="1"/>
  <c r="Y209" i="1"/>
  <c r="Y207" i="1"/>
  <c r="Z288" i="1"/>
  <c r="Z286" i="1"/>
  <c r="Z287" i="1"/>
  <c r="Y216" i="1"/>
  <c r="Z267" i="1"/>
  <c r="V607" i="1"/>
  <c r="V611" i="1" s="1"/>
  <c r="V704" i="1"/>
  <c r="V706" i="1" s="1"/>
  <c r="P511" i="1"/>
  <c r="P517" i="1" s="1"/>
  <c r="Q652" i="1"/>
  <c r="R627" i="1"/>
  <c r="Q699" i="1"/>
  <c r="P678" i="1"/>
  <c r="P649" i="1"/>
  <c r="T339" i="1"/>
  <c r="V469" i="1"/>
  <c r="V473" i="1" s="1"/>
  <c r="V566" i="1"/>
  <c r="V568" i="1" s="1"/>
  <c r="X327" i="1"/>
  <c r="V329" i="1"/>
  <c r="V333" i="1" s="1"/>
  <c r="V428" i="1"/>
  <c r="V430" i="1" s="1"/>
  <c r="Q514" i="1"/>
  <c r="P503" i="1"/>
  <c r="P508" i="1" s="1"/>
  <c r="P540" i="1"/>
  <c r="P935" i="1"/>
  <c r="Q975" i="1"/>
  <c r="AA255" i="1"/>
  <c r="AM255" i="1" s="1" a="1"/>
  <c r="AM255" i="1" s="1"/>
  <c r="AN255" i="1" s="1"/>
  <c r="Z284" i="1"/>
  <c r="AA256" i="1"/>
  <c r="AM256" i="1" s="1" a="1"/>
  <c r="AM256" i="1" s="1"/>
  <c r="AN256" i="1" s="1"/>
  <c r="O373" i="1"/>
  <c r="V883" i="1"/>
  <c r="V887" i="1" s="1"/>
  <c r="V980" i="1"/>
  <c r="V982" i="1" s="1"/>
  <c r="O954" i="1"/>
  <c r="Z225" i="1"/>
  <c r="AA296" i="1"/>
  <c r="AM296" i="1" s="1" a="1"/>
  <c r="AM296" i="1" s="1"/>
  <c r="AN296" i="1" s="1"/>
  <c r="R816" i="1"/>
  <c r="U170" i="1"/>
  <c r="U172" i="1" s="1"/>
  <c r="Y203" i="1"/>
  <c r="Y228" i="1" s="1"/>
  <c r="AA263" i="1"/>
  <c r="AM263" i="1" s="1" a="1"/>
  <c r="AM263" i="1" s="1"/>
  <c r="AN263" i="1" s="1"/>
  <c r="AA289" i="1"/>
  <c r="AM289" i="1" s="1" a="1"/>
  <c r="AM289" i="1" s="1"/>
  <c r="AN289" i="1" s="1"/>
  <c r="Z206" i="1"/>
  <c r="Z212" i="1"/>
  <c r="Z218" i="1"/>
  <c r="AA261" i="1"/>
  <c r="AM261" i="1" s="1" a="1"/>
  <c r="AM261" i="1" s="1"/>
  <c r="AN261" i="1" s="1"/>
  <c r="Z217" i="1"/>
  <c r="Z210" i="1"/>
  <c r="Z214" i="1"/>
  <c r="Y235" i="1"/>
  <c r="AA264" i="1"/>
  <c r="AM264" i="1" s="1" a="1"/>
  <c r="AM264" i="1" s="1"/>
  <c r="AN264" i="1" s="1"/>
  <c r="U71" i="1"/>
  <c r="U75" i="1" s="1"/>
  <c r="AA258" i="1"/>
  <c r="AM258" i="1" s="1" a="1"/>
  <c r="AM258" i="1" s="1"/>
  <c r="AN258" i="1" s="1"/>
  <c r="AA298" i="1"/>
  <c r="AM298" i="1" s="1" a="1"/>
  <c r="AM298" i="1" s="1"/>
  <c r="AN298" i="1" s="1"/>
  <c r="Z211" i="1"/>
  <c r="AA300" i="1"/>
  <c r="AM300" i="1" s="1" a="1"/>
  <c r="AM300" i="1" s="1"/>
  <c r="AN300" i="1" s="1"/>
  <c r="AA290" i="1"/>
  <c r="AM290" i="1" s="1" a="1"/>
  <c r="AM290" i="1" s="1"/>
  <c r="AN290" i="1" s="1"/>
  <c r="AA262" i="1"/>
  <c r="AM262" i="1" s="1" a="1"/>
  <c r="AM262" i="1" s="1"/>
  <c r="AN262" i="1" s="1"/>
  <c r="O917" i="1"/>
  <c r="O1001" i="1" s="1"/>
  <c r="Z224" i="1"/>
  <c r="R81" i="1"/>
  <c r="U240" i="1"/>
  <c r="AA278" i="1"/>
  <c r="AM278" i="1" s="1" a="1"/>
  <c r="AM278" i="1" s="1"/>
  <c r="AN278" i="1" s="1"/>
  <c r="P383" i="1"/>
  <c r="Z204" i="1"/>
  <c r="Q779" i="1"/>
  <c r="Z254" i="1"/>
  <c r="Z279" i="1" s="1"/>
  <c r="AA293" i="1"/>
  <c r="AM293" i="1" s="1" a="1"/>
  <c r="AM293" i="1" s="1"/>
  <c r="AN293" i="1" s="1"/>
  <c r="Y233" i="1"/>
  <c r="AA295" i="1"/>
  <c r="AM295" i="1" s="1" a="1"/>
  <c r="AM295" i="1" s="1"/>
  <c r="AN295" i="1" s="1"/>
  <c r="Q905" i="1"/>
  <c r="Z227" i="1"/>
  <c r="AA299" i="1"/>
  <c r="AM299" i="1" s="1" a="1"/>
  <c r="AM299" i="1" s="1"/>
  <c r="AN299" i="1" s="1"/>
  <c r="AA304" i="1"/>
  <c r="AM304" i="1" s="1" a="1"/>
  <c r="AM304" i="1" s="1"/>
  <c r="AN304" i="1" s="1"/>
  <c r="X232" i="1"/>
  <c r="X236" i="1" s="1"/>
  <c r="AA305" i="1"/>
  <c r="AM305" i="1" s="1" a="1"/>
  <c r="AM305" i="1" s="1"/>
  <c r="AN305" i="1" s="1"/>
  <c r="AA259" i="1"/>
  <c r="AM259" i="1" s="1" a="1"/>
  <c r="AM259" i="1" s="1"/>
  <c r="AN259" i="1" s="1"/>
  <c r="AA257" i="1"/>
  <c r="AM257" i="1" s="1" a="1"/>
  <c r="AM257" i="1" s="1"/>
  <c r="AN257" i="1" s="1"/>
  <c r="Z222" i="1"/>
  <c r="Z226" i="1"/>
  <c r="Z215" i="1"/>
  <c r="AA260" i="1"/>
  <c r="AM260" i="1" s="1" a="1"/>
  <c r="AM260" i="1" s="1"/>
  <c r="AN260" i="1" s="1"/>
  <c r="AA285" i="1"/>
  <c r="AM285" i="1" s="1" a="1"/>
  <c r="AM285" i="1" s="1"/>
  <c r="AN285" i="1" s="1"/>
  <c r="P164" i="1"/>
  <c r="AA301" i="1"/>
  <c r="AM301" i="1" s="1" a="1"/>
  <c r="AM301" i="1" s="1"/>
  <c r="AN301" i="1" s="1"/>
  <c r="AA297" i="1"/>
  <c r="AM297" i="1" s="1" a="1"/>
  <c r="AM297" i="1" s="1"/>
  <c r="AN297" i="1" s="1"/>
  <c r="Y234" i="1"/>
  <c r="X882" i="1"/>
  <c r="W69" i="1"/>
  <c r="Z219" i="1"/>
  <c r="AA294" i="1"/>
  <c r="AM294" i="1" s="1" a="1"/>
  <c r="AM294" i="1" s="1"/>
  <c r="AN294" i="1" s="1"/>
  <c r="T241" i="1"/>
  <c r="Z213" i="1"/>
  <c r="AA303" i="1"/>
  <c r="AM303" i="1" s="1" a="1"/>
  <c r="AM303" i="1" s="1"/>
  <c r="AN303" i="1" s="1"/>
  <c r="Z220" i="1"/>
  <c r="Z221" i="1"/>
  <c r="AA302" i="1"/>
  <c r="AM302" i="1" s="1" a="1"/>
  <c r="AM302" i="1" s="1"/>
  <c r="AN302" i="1" s="1"/>
  <c r="AA306" i="1"/>
  <c r="AM306" i="1" s="1" a="1"/>
  <c r="AM306" i="1" s="1"/>
  <c r="AN306" i="1" s="1"/>
  <c r="Z307" i="1" l="1"/>
  <c r="Z309" i="1" s="1"/>
  <c r="Y328" i="1"/>
  <c r="AM328" i="1" s="1" a="1"/>
  <c r="AM328" i="1" s="1"/>
  <c r="AN328" i="1" s="1"/>
  <c r="Y467" i="1"/>
  <c r="O547" i="1"/>
  <c r="O548" i="1"/>
  <c r="P424" i="1"/>
  <c r="P439" i="1" s="1"/>
  <c r="X881" i="1"/>
  <c r="P518" i="1"/>
  <c r="P388" i="1"/>
  <c r="P397" i="1" s="1"/>
  <c r="O379" i="1"/>
  <c r="P940" i="1"/>
  <c r="P949" i="1" s="1"/>
  <c r="Y606" i="1"/>
  <c r="AM606" i="1" s="1" a="1"/>
  <c r="AM606" i="1" s="1"/>
  <c r="AN606" i="1" s="1"/>
  <c r="Q974" i="1"/>
  <c r="P441" i="1"/>
  <c r="O446" i="1"/>
  <c r="P655" i="1"/>
  <c r="P376" i="1"/>
  <c r="P95" i="1"/>
  <c r="W70" i="1"/>
  <c r="P166" i="1"/>
  <c r="P181" i="1" s="1"/>
  <c r="P367" i="1"/>
  <c r="Y327" i="1"/>
  <c r="Y605" i="1"/>
  <c r="Q577" i="1"/>
  <c r="P995" i="1"/>
  <c r="P1002" i="1"/>
  <c r="P587" i="1"/>
  <c r="Q784" i="1"/>
  <c r="Q794" i="1" s="1"/>
  <c r="Q813" i="1" s="1"/>
  <c r="Q863" i="1"/>
  <c r="O922" i="1"/>
  <c r="O932" i="1" s="1"/>
  <c r="O951" i="1" s="1"/>
  <c r="Y468" i="1"/>
  <c r="AM468" i="1" s="1" a="1"/>
  <c r="AM468" i="1" s="1"/>
  <c r="AN468" i="1" s="1"/>
  <c r="X243" i="1"/>
  <c r="O188" i="1"/>
  <c r="P183" i="1"/>
  <c r="R820" i="1"/>
  <c r="O958" i="1"/>
  <c r="Q700" i="1"/>
  <c r="Q715" i="1" s="1"/>
  <c r="Z209" i="1"/>
  <c r="Z208" i="1"/>
  <c r="Z207" i="1"/>
  <c r="AA288" i="1"/>
  <c r="AM288" i="1" s="1" a="1"/>
  <c r="AM288" i="1" s="1"/>
  <c r="AN288" i="1" s="1"/>
  <c r="AA286" i="1"/>
  <c r="AM286" i="1" s="1" a="1"/>
  <c r="AM286" i="1" s="1"/>
  <c r="AN286" i="1" s="1"/>
  <c r="AA287" i="1"/>
  <c r="AM287" i="1" s="1" a="1"/>
  <c r="AM287" i="1" s="1"/>
  <c r="AN287" i="1" s="1"/>
  <c r="Z216" i="1"/>
  <c r="AA267" i="1"/>
  <c r="AM267" i="1" s="1" a="1"/>
  <c r="AM267" i="1" s="1"/>
  <c r="AN267" i="1" s="1"/>
  <c r="W617" i="1"/>
  <c r="W607" i="1"/>
  <c r="W611" i="1" s="1"/>
  <c r="W704" i="1"/>
  <c r="W706" i="1" s="1"/>
  <c r="V617" i="1"/>
  <c r="R652" i="1"/>
  <c r="P641" i="1"/>
  <c r="R620" i="1"/>
  <c r="R621" i="1" s="1"/>
  <c r="R623" i="1" s="1"/>
  <c r="U339" i="1"/>
  <c r="W469" i="1"/>
  <c r="W473" i="1" s="1"/>
  <c r="W566" i="1"/>
  <c r="W568" i="1" s="1"/>
  <c r="V479" i="1"/>
  <c r="R489" i="1"/>
  <c r="W428" i="1"/>
  <c r="W430" i="1" s="1"/>
  <c r="W329" i="1"/>
  <c r="W333" i="1" s="1"/>
  <c r="R482" i="1"/>
  <c r="R483" i="1" s="1"/>
  <c r="R485" i="1" s="1"/>
  <c r="Q521" i="1"/>
  <c r="Q526" i="1" s="1"/>
  <c r="R903" i="1"/>
  <c r="AA223" i="1"/>
  <c r="AM223" i="1" s="1" a="1"/>
  <c r="AM223" i="1" s="1"/>
  <c r="AN223" i="1" s="1"/>
  <c r="V240" i="1"/>
  <c r="AA226" i="1"/>
  <c r="AM226" i="1" s="1" a="1"/>
  <c r="AM226" i="1" s="1"/>
  <c r="AN226" i="1" s="1"/>
  <c r="R787" i="1"/>
  <c r="P954" i="1"/>
  <c r="AA284" i="1"/>
  <c r="W883" i="1"/>
  <c r="W887" i="1" s="1"/>
  <c r="W980" i="1"/>
  <c r="W982" i="1" s="1"/>
  <c r="AA206" i="1"/>
  <c r="AM206" i="1" s="1" a="1"/>
  <c r="AM206" i="1" s="1"/>
  <c r="AN206" i="1" s="1"/>
  <c r="AA227" i="1"/>
  <c r="AM227" i="1" s="1" a="1"/>
  <c r="AM227" i="1" s="1"/>
  <c r="AN227" i="1" s="1"/>
  <c r="O144" i="1"/>
  <c r="AA222" i="1"/>
  <c r="AM222" i="1" s="1" a="1"/>
  <c r="AM222" i="1" s="1"/>
  <c r="AN222" i="1" s="1"/>
  <c r="AA214" i="1"/>
  <c r="AM214" i="1" s="1" a="1"/>
  <c r="AM214" i="1" s="1"/>
  <c r="AN214" i="1" s="1"/>
  <c r="V170" i="1"/>
  <c r="V172" i="1" s="1"/>
  <c r="AA225" i="1"/>
  <c r="AM225" i="1" s="1" a="1"/>
  <c r="AM225" i="1" s="1"/>
  <c r="AN225" i="1" s="1"/>
  <c r="Z203" i="1"/>
  <c r="Y232" i="1"/>
  <c r="Y236" i="1" s="1"/>
  <c r="V71" i="1"/>
  <c r="V75" i="1" s="1"/>
  <c r="AA215" i="1"/>
  <c r="AM215" i="1" s="1" a="1"/>
  <c r="AM215" i="1" s="1"/>
  <c r="AN215" i="1" s="1"/>
  <c r="AA224" i="1"/>
  <c r="AM224" i="1" s="1" a="1"/>
  <c r="AM224" i="1" s="1"/>
  <c r="AN224" i="1" s="1"/>
  <c r="U241" i="1"/>
  <c r="Z235" i="1"/>
  <c r="Z234" i="1"/>
  <c r="AA217" i="1"/>
  <c r="AM217" i="1" s="1" a="1"/>
  <c r="AM217" i="1" s="1"/>
  <c r="AN217" i="1" s="1"/>
  <c r="Q928" i="1"/>
  <c r="S893" i="1"/>
  <c r="T893" i="1"/>
  <c r="AA254" i="1"/>
  <c r="AA220" i="1"/>
  <c r="AM220" i="1" s="1" a="1"/>
  <c r="AM220" i="1" s="1"/>
  <c r="AN220" i="1" s="1"/>
  <c r="P125" i="1"/>
  <c r="S767" i="1"/>
  <c r="AA210" i="1"/>
  <c r="AM210" i="1" s="1" a="1"/>
  <c r="AM210" i="1" s="1"/>
  <c r="AN210" i="1" s="1"/>
  <c r="Q342" i="1"/>
  <c r="O365" i="1"/>
  <c r="AA218" i="1"/>
  <c r="AM218" i="1" s="1" a="1"/>
  <c r="AM218" i="1" s="1"/>
  <c r="AN218" i="1" s="1"/>
  <c r="Z233" i="1"/>
  <c r="AA221" i="1"/>
  <c r="AM221" i="1" s="1" a="1"/>
  <c r="AM221" i="1" s="1"/>
  <c r="AN221" i="1" s="1"/>
  <c r="AA219" i="1"/>
  <c r="AM219" i="1" s="1" a="1"/>
  <c r="AM219" i="1" s="1"/>
  <c r="AN219" i="1" s="1"/>
  <c r="P109" i="1"/>
  <c r="AA212" i="1"/>
  <c r="AM212" i="1" s="1" a="1"/>
  <c r="AM212" i="1" s="1"/>
  <c r="AN212" i="1" s="1"/>
  <c r="Y243" i="1"/>
  <c r="O115" i="1"/>
  <c r="Q423" i="1"/>
  <c r="AA211" i="1"/>
  <c r="AM211" i="1" s="1" a="1"/>
  <c r="AM211" i="1" s="1"/>
  <c r="AN211" i="1" s="1"/>
  <c r="AA213" i="1"/>
  <c r="AM213" i="1" s="1" a="1"/>
  <c r="AM213" i="1" s="1"/>
  <c r="AN213" i="1" s="1"/>
  <c r="Z205" i="1"/>
  <c r="AA204" i="1"/>
  <c r="AM204" i="1" s="1" a="1"/>
  <c r="AM204" i="1" s="1"/>
  <c r="AN204" i="1" s="1"/>
  <c r="P925" i="1"/>
  <c r="X70" i="1" l="1"/>
  <c r="O370" i="1"/>
  <c r="O380" i="1" s="1"/>
  <c r="O399" i="1" s="1"/>
  <c r="P646" i="1"/>
  <c r="P656" i="1" s="1"/>
  <c r="P675" i="1" s="1"/>
  <c r="P725" i="1"/>
  <c r="Q351" i="1"/>
  <c r="AA307" i="1"/>
  <c r="AM284" i="1" a="1"/>
  <c r="AM284" i="1" s="1"/>
  <c r="AN284" i="1" s="1"/>
  <c r="R625" i="1"/>
  <c r="Q505" i="1"/>
  <c r="P443" i="1"/>
  <c r="P450" i="1"/>
  <c r="Y881" i="1"/>
  <c r="P130" i="1"/>
  <c r="P139" i="1" s="1"/>
  <c r="AA279" i="1"/>
  <c r="AA309" i="1" s="1"/>
  <c r="AM254" i="1" a="1"/>
  <c r="AM254" i="1" s="1"/>
  <c r="AN254" i="1" s="1"/>
  <c r="Z228" i="1"/>
  <c r="Y882" i="1"/>
  <c r="P998" i="1"/>
  <c r="Q993" i="1"/>
  <c r="P185" i="1"/>
  <c r="P192" i="1"/>
  <c r="Q343" i="1"/>
  <c r="Q345" i="1" s="1"/>
  <c r="P118" i="1"/>
  <c r="P537" i="1"/>
  <c r="O148" i="1"/>
  <c r="Q535" i="1"/>
  <c r="O962" i="1"/>
  <c r="O961" i="1"/>
  <c r="AM467" i="1" a="1"/>
  <c r="AM467" i="1" s="1"/>
  <c r="AN467" i="1" s="1"/>
  <c r="Q588" i="1"/>
  <c r="Q581" i="1"/>
  <c r="Q976" i="1"/>
  <c r="Q991" i="1" s="1"/>
  <c r="P931" i="1"/>
  <c r="R793" i="1"/>
  <c r="R487" i="1"/>
  <c r="AM605" i="1" a="1"/>
  <c r="AM605" i="1" s="1"/>
  <c r="AN605" i="1" s="1"/>
  <c r="O449" i="1"/>
  <c r="O121" i="1"/>
  <c r="X69" i="1"/>
  <c r="Q726" i="1"/>
  <c r="Q719" i="1"/>
  <c r="Q93" i="1"/>
  <c r="Q823" i="1"/>
  <c r="Q824" i="1"/>
  <c r="AM327" i="1" a="1"/>
  <c r="AM327" i="1" s="1"/>
  <c r="AN327" i="1" s="1"/>
  <c r="AA209" i="1"/>
  <c r="AM209" i="1" s="1" a="1"/>
  <c r="AM209" i="1" s="1"/>
  <c r="AN209" i="1" s="1"/>
  <c r="AA207" i="1"/>
  <c r="AM207" i="1" s="1" a="1"/>
  <c r="AM207" i="1" s="1"/>
  <c r="AN207" i="1" s="1"/>
  <c r="AA208" i="1"/>
  <c r="AM208" i="1" s="1" a="1"/>
  <c r="AM208" i="1" s="1"/>
  <c r="AN208" i="1" s="1"/>
  <c r="AA216" i="1"/>
  <c r="AM216" i="1" s="1" a="1"/>
  <c r="AM216" i="1" s="1"/>
  <c r="AN216" i="1" s="1"/>
  <c r="P402" i="1"/>
  <c r="Q403" i="1"/>
  <c r="Q376" i="1"/>
  <c r="X704" i="1"/>
  <c r="X706" i="1" s="1"/>
  <c r="X607" i="1"/>
  <c r="X611" i="1" s="1"/>
  <c r="U617" i="1"/>
  <c r="S627" i="1"/>
  <c r="Q678" i="1"/>
  <c r="R629" i="1"/>
  <c r="Q659" i="1"/>
  <c r="Q643" i="1"/>
  <c r="X469" i="1"/>
  <c r="X473" i="1" s="1"/>
  <c r="X566" i="1"/>
  <c r="X568" i="1" s="1"/>
  <c r="W479" i="1"/>
  <c r="U479" i="1"/>
  <c r="X329" i="1"/>
  <c r="X333" i="1" s="1"/>
  <c r="X428" i="1"/>
  <c r="X430" i="1" s="1"/>
  <c r="Q511" i="1"/>
  <c r="Q517" i="1" s="1"/>
  <c r="R491" i="1"/>
  <c r="Q540" i="1"/>
  <c r="R561" i="1"/>
  <c r="Q954" i="1"/>
  <c r="Q935" i="1"/>
  <c r="P917" i="1"/>
  <c r="P1001" i="1" s="1"/>
  <c r="O107" i="1"/>
  <c r="AA235" i="1"/>
  <c r="U893" i="1"/>
  <c r="W71" i="1"/>
  <c r="W75" i="1" s="1"/>
  <c r="W240" i="1"/>
  <c r="X883" i="1"/>
  <c r="X887" i="1" s="1"/>
  <c r="X980" i="1"/>
  <c r="X982" i="1" s="1"/>
  <c r="T81" i="1"/>
  <c r="R975" i="1"/>
  <c r="S81" i="1"/>
  <c r="AA233" i="1"/>
  <c r="R896" i="1"/>
  <c r="R897" i="1" s="1"/>
  <c r="R899" i="1" s="1"/>
  <c r="AA203" i="1"/>
  <c r="Z232" i="1"/>
  <c r="Z236" i="1" s="1"/>
  <c r="R779" i="1"/>
  <c r="AA205" i="1"/>
  <c r="AM205" i="1" s="1" a="1"/>
  <c r="AM205" i="1" s="1"/>
  <c r="AN205" i="1" s="1"/>
  <c r="P373" i="1"/>
  <c r="Q165" i="1"/>
  <c r="AA234" i="1"/>
  <c r="Q84" i="1"/>
  <c r="S864" i="1"/>
  <c r="W170" i="1"/>
  <c r="W172" i="1" s="1"/>
  <c r="V241" i="1"/>
  <c r="R560" i="1" l="1"/>
  <c r="R562" i="1" s="1"/>
  <c r="R698" i="1"/>
  <c r="Q422" i="1"/>
  <c r="R784" i="1"/>
  <c r="R794" i="1" s="1"/>
  <c r="R813" i="1" s="1"/>
  <c r="R863" i="1"/>
  <c r="Z882" i="1"/>
  <c r="Q940" i="1"/>
  <c r="Q949" i="1" s="1"/>
  <c r="Q919" i="1"/>
  <c r="AA228" i="1"/>
  <c r="AM203" i="1" a="1"/>
  <c r="AM203" i="1" s="1"/>
  <c r="AN203" i="1" s="1"/>
  <c r="Y69" i="1"/>
  <c r="O112" i="1"/>
  <c r="O122" i="1" s="1"/>
  <c r="O141" i="1" s="1"/>
  <c r="O191" i="1"/>
  <c r="P922" i="1"/>
  <c r="P932" i="1" s="1"/>
  <c r="P951" i="1" s="1"/>
  <c r="Q353" i="1"/>
  <c r="Q347" i="1"/>
  <c r="Q441" i="1"/>
  <c r="P446" i="1"/>
  <c r="O410" i="1"/>
  <c r="O409" i="1"/>
  <c r="P379" i="1"/>
  <c r="Z881" i="1"/>
  <c r="Q664" i="1"/>
  <c r="Q673" i="1" s="1"/>
  <c r="Q722" i="1"/>
  <c r="R717" i="1"/>
  <c r="Q995" i="1"/>
  <c r="Q1002" i="1"/>
  <c r="Z243" i="1"/>
  <c r="P406" i="1"/>
  <c r="Q584" i="1"/>
  <c r="R579" i="1"/>
  <c r="R577" i="1"/>
  <c r="R901" i="1"/>
  <c r="Y70" i="1"/>
  <c r="P188" i="1"/>
  <c r="Q183" i="1"/>
  <c r="Q85" i="1"/>
  <c r="Q87" i="1" s="1"/>
  <c r="R351" i="1"/>
  <c r="R93" i="1"/>
  <c r="P548" i="1"/>
  <c r="P686" i="1"/>
  <c r="AC479" i="1"/>
  <c r="Y469" i="1"/>
  <c r="Y566" i="1"/>
  <c r="Y568" i="1" s="1"/>
  <c r="AM568" i="1" s="1" a="1"/>
  <c r="AM568" i="1" s="1"/>
  <c r="AN568" i="1" s="1"/>
  <c r="Y607" i="1"/>
  <c r="Y704" i="1"/>
  <c r="Y428" i="1"/>
  <c r="Y329" i="1"/>
  <c r="W339" i="1"/>
  <c r="P144" i="1"/>
  <c r="V339" i="1"/>
  <c r="X617" i="1"/>
  <c r="R699" i="1"/>
  <c r="R700" i="1" s="1"/>
  <c r="R715" i="1" s="1"/>
  <c r="Q649" i="1"/>
  <c r="X479" i="1"/>
  <c r="R514" i="1"/>
  <c r="R521" i="1"/>
  <c r="R526" i="1" s="1"/>
  <c r="R535" i="1" s="1"/>
  <c r="Q503" i="1"/>
  <c r="Q508" i="1" s="1"/>
  <c r="R423" i="1"/>
  <c r="Q383" i="1"/>
  <c r="R928" i="1"/>
  <c r="Q164" i="1"/>
  <c r="AB233" i="1"/>
  <c r="S816" i="1"/>
  <c r="S820" i="1" s="1"/>
  <c r="AA232" i="1"/>
  <c r="AA236" i="1" s="1"/>
  <c r="X170" i="1"/>
  <c r="X172" i="1" s="1"/>
  <c r="R905" i="1"/>
  <c r="X71" i="1"/>
  <c r="X75" i="1" s="1"/>
  <c r="X240" i="1"/>
  <c r="P115" i="1"/>
  <c r="AB235" i="1"/>
  <c r="P365" i="1"/>
  <c r="P449" i="1" s="1"/>
  <c r="AA882" i="1"/>
  <c r="AM882" i="1" s="1" a="1"/>
  <c r="AM882" i="1" s="1"/>
  <c r="AN882" i="1" s="1"/>
  <c r="Q367" i="1"/>
  <c r="AB234" i="1"/>
  <c r="Q925" i="1"/>
  <c r="Y883" i="1"/>
  <c r="Y887" i="1" s="1"/>
  <c r="Y980" i="1"/>
  <c r="Y982" i="1" s="1"/>
  <c r="W241" i="1"/>
  <c r="AA881" i="1"/>
  <c r="U81" i="1"/>
  <c r="Y617" i="1" l="1"/>
  <c r="R974" i="1"/>
  <c r="R976" i="1" s="1"/>
  <c r="R991" i="1" s="1"/>
  <c r="Z69" i="1"/>
  <c r="R719" i="1"/>
  <c r="P121" i="1"/>
  <c r="AM607" i="1" a="1"/>
  <c r="AM607" i="1" s="1"/>
  <c r="AN607" i="1" s="1"/>
  <c r="Y611" i="1"/>
  <c r="Q518" i="1"/>
  <c r="AA243" i="1"/>
  <c r="E243" i="1" s="1"/>
  <c r="P1008" i="1" s="1"/>
  <c r="Q931" i="1"/>
  <c r="Q587" i="1"/>
  <c r="Q998" i="1"/>
  <c r="R993" i="1"/>
  <c r="Q118" i="1"/>
  <c r="P962" i="1"/>
  <c r="R824" i="1"/>
  <c r="R823" i="1"/>
  <c r="AM881" i="1" a="1"/>
  <c r="AM881" i="1" s="1"/>
  <c r="AN881" i="1" s="1"/>
  <c r="Q166" i="1"/>
  <c r="Q181" i="1" s="1"/>
  <c r="AM329" i="1" a="1"/>
  <c r="AM329" i="1" s="1"/>
  <c r="AN329" i="1" s="1"/>
  <c r="Y333" i="1"/>
  <c r="R376" i="1"/>
  <c r="Q424" i="1"/>
  <c r="Q439" i="1" s="1"/>
  <c r="P370" i="1"/>
  <c r="P380" i="1" s="1"/>
  <c r="P399" i="1" s="1"/>
  <c r="S903" i="1"/>
  <c r="Y430" i="1"/>
  <c r="AM428" i="1" a="1"/>
  <c r="AM428" i="1" s="1"/>
  <c r="AN428" i="1" s="1"/>
  <c r="O152" i="1"/>
  <c r="O151" i="1"/>
  <c r="Z70" i="1"/>
  <c r="Q655" i="1"/>
  <c r="AM469" i="1" a="1"/>
  <c r="AM469" i="1" s="1"/>
  <c r="AN469" i="1" s="1"/>
  <c r="Y473" i="1"/>
  <c r="R588" i="1"/>
  <c r="R581" i="1"/>
  <c r="Q388" i="1"/>
  <c r="Q397" i="1" s="1"/>
  <c r="Y706" i="1"/>
  <c r="AM704" i="1" a="1"/>
  <c r="AM704" i="1" s="1"/>
  <c r="AN704" i="1" s="1"/>
  <c r="Q95" i="1"/>
  <c r="Q89" i="1"/>
  <c r="Q125" i="1"/>
  <c r="AB479" i="1"/>
  <c r="R403" i="1"/>
  <c r="AC617" i="1"/>
  <c r="AD617" i="1"/>
  <c r="AA617" i="1"/>
  <c r="AG617" i="1"/>
  <c r="AB617" i="1"/>
  <c r="Z617" i="1"/>
  <c r="AE617" i="1"/>
  <c r="AH617" i="1"/>
  <c r="S652" i="1"/>
  <c r="S620" i="1"/>
  <c r="S621" i="1" s="1"/>
  <c r="S623" i="1" s="1"/>
  <c r="R678" i="1"/>
  <c r="Q641" i="1"/>
  <c r="AH479" i="1"/>
  <c r="Y479" i="1"/>
  <c r="Z479" i="1"/>
  <c r="S489" i="1"/>
  <c r="S561" i="1"/>
  <c r="S482" i="1"/>
  <c r="S483" i="1" s="1"/>
  <c r="S485" i="1" s="1"/>
  <c r="R540" i="1"/>
  <c r="V893" i="1"/>
  <c r="W893" i="1"/>
  <c r="S787" i="1"/>
  <c r="S793" i="1" s="1"/>
  <c r="AC235" i="1"/>
  <c r="T767" i="1"/>
  <c r="Y170" i="1"/>
  <c r="Y172" i="1" s="1"/>
  <c r="Q917" i="1"/>
  <c r="X241" i="1"/>
  <c r="Y71" i="1"/>
  <c r="Y75" i="1" s="1"/>
  <c r="Z883" i="1"/>
  <c r="Z887" i="1" s="1"/>
  <c r="Z980" i="1"/>
  <c r="Z982" i="1" s="1"/>
  <c r="AC233" i="1"/>
  <c r="Q109" i="1"/>
  <c r="P107" i="1"/>
  <c r="R935" i="1"/>
  <c r="R342" i="1"/>
  <c r="R343" i="1" s="1"/>
  <c r="R345" i="1" s="1"/>
  <c r="Q402" i="1"/>
  <c r="AC234" i="1"/>
  <c r="Y240" i="1"/>
  <c r="R165" i="1"/>
  <c r="AB232" i="1"/>
  <c r="AB236" i="1" s="1"/>
  <c r="AF617" i="1" l="1"/>
  <c r="AM617" i="1" s="1" a="1"/>
  <c r="AM617" i="1" s="1"/>
  <c r="AN617" i="1" s="1"/>
  <c r="R995" i="1"/>
  <c r="S993" i="1" s="1"/>
  <c r="R919" i="1"/>
  <c r="R584" i="1"/>
  <c r="S579" i="1"/>
  <c r="Q922" i="1"/>
  <c r="Q932" i="1" s="1"/>
  <c r="Q951" i="1" s="1"/>
  <c r="Q646" i="1"/>
  <c r="Q656" i="1" s="1"/>
  <c r="Q675" i="1" s="1"/>
  <c r="Q725" i="1"/>
  <c r="R940" i="1"/>
  <c r="R949" i="1" s="1"/>
  <c r="S487" i="1"/>
  <c r="P410" i="1"/>
  <c r="P409" i="1"/>
  <c r="P112" i="1"/>
  <c r="P122" i="1" s="1"/>
  <c r="P141" i="1" s="1"/>
  <c r="P191" i="1"/>
  <c r="AA70" i="1"/>
  <c r="AM70" i="1" s="1" a="1"/>
  <c r="AM70" i="1" s="1"/>
  <c r="AN70" i="1" s="1"/>
  <c r="S93" i="1"/>
  <c r="S351" i="1"/>
  <c r="Q1001" i="1"/>
  <c r="Q406" i="1"/>
  <c r="Q443" i="1"/>
  <c r="Q450" i="1"/>
  <c r="AA69" i="1"/>
  <c r="S625" i="1"/>
  <c r="Q130" i="1"/>
  <c r="Q139" i="1" s="1"/>
  <c r="Q185" i="1"/>
  <c r="Q192" i="1"/>
  <c r="R347" i="1"/>
  <c r="R505" i="1"/>
  <c r="R1002" i="1"/>
  <c r="Q537" i="1"/>
  <c r="R722" i="1"/>
  <c r="S717" i="1"/>
  <c r="R118" i="1"/>
  <c r="R726" i="1"/>
  <c r="V81" i="1"/>
  <c r="AA479" i="1"/>
  <c r="AE479" i="1"/>
  <c r="AD479" i="1"/>
  <c r="AF479" i="1"/>
  <c r="AG479" i="1"/>
  <c r="AH339" i="1"/>
  <c r="AG339" i="1"/>
  <c r="AC339" i="1"/>
  <c r="Z339" i="1"/>
  <c r="AA339" i="1"/>
  <c r="AE339" i="1"/>
  <c r="T627" i="1"/>
  <c r="R643" i="1"/>
  <c r="R659" i="1"/>
  <c r="R664" i="1" s="1"/>
  <c r="R673" i="1" s="1"/>
  <c r="R649" i="1"/>
  <c r="S629" i="1"/>
  <c r="AF339" i="1"/>
  <c r="AB339" i="1"/>
  <c r="Y339" i="1"/>
  <c r="X339" i="1"/>
  <c r="S514" i="1"/>
  <c r="T489" i="1"/>
  <c r="R511" i="1"/>
  <c r="R517" i="1" s="1"/>
  <c r="S491" i="1"/>
  <c r="S928" i="1"/>
  <c r="R383" i="1"/>
  <c r="T903" i="1"/>
  <c r="S423" i="1"/>
  <c r="W81" i="1"/>
  <c r="Z170" i="1"/>
  <c r="Z172" i="1" s="1"/>
  <c r="AD233" i="1"/>
  <c r="AD235" i="1"/>
  <c r="AC232" i="1"/>
  <c r="AC236" i="1" s="1"/>
  <c r="T864" i="1"/>
  <c r="R954" i="1"/>
  <c r="Z240" i="1"/>
  <c r="Y241" i="1"/>
  <c r="X893" i="1"/>
  <c r="Z71" i="1"/>
  <c r="Z75" i="1" s="1"/>
  <c r="S779" i="1"/>
  <c r="S896" i="1"/>
  <c r="S897" i="1" s="1"/>
  <c r="S899" i="1" s="1"/>
  <c r="Q144" i="1"/>
  <c r="S975" i="1"/>
  <c r="Q373" i="1"/>
  <c r="AD234" i="1"/>
  <c r="AA883" i="1"/>
  <c r="AA980" i="1"/>
  <c r="R84" i="1"/>
  <c r="R85" i="1" s="1"/>
  <c r="R87" i="1" s="1"/>
  <c r="R353" i="1"/>
  <c r="R998" i="1" l="1"/>
  <c r="S698" i="1"/>
  <c r="T93" i="1"/>
  <c r="AM479" i="1" a="1"/>
  <c r="AM479" i="1" s="1"/>
  <c r="AN479" i="1" s="1"/>
  <c r="T351" i="1"/>
  <c r="R89" i="1"/>
  <c r="AA982" i="1"/>
  <c r="AM980" i="1" a="1"/>
  <c r="AM980" i="1" s="1"/>
  <c r="AN980" i="1" s="1"/>
  <c r="R422" i="1"/>
  <c r="R424" i="1" s="1"/>
  <c r="R439" i="1" s="1"/>
  <c r="S901" i="1"/>
  <c r="S784" i="1"/>
  <c r="S794" i="1" s="1"/>
  <c r="S813" i="1" s="1"/>
  <c r="S863" i="1"/>
  <c r="AM883" i="1" a="1"/>
  <c r="AM883" i="1" s="1"/>
  <c r="AN883" i="1" s="1"/>
  <c r="AA887" i="1"/>
  <c r="Q548" i="1"/>
  <c r="Q962" i="1"/>
  <c r="Q379" i="1"/>
  <c r="R388" i="1"/>
  <c r="R397" i="1" s="1"/>
  <c r="S560" i="1"/>
  <c r="S562" i="1" s="1"/>
  <c r="S577" i="1" s="1"/>
  <c r="R655" i="1"/>
  <c r="Q188" i="1"/>
  <c r="R183" i="1"/>
  <c r="AM69" i="1" a="1"/>
  <c r="AM69" i="1" s="1"/>
  <c r="AN69" i="1" s="1"/>
  <c r="P152" i="1"/>
  <c r="Q686" i="1"/>
  <c r="Q446" i="1"/>
  <c r="R441" i="1"/>
  <c r="AD339" i="1"/>
  <c r="S376" i="1"/>
  <c r="S403" i="1"/>
  <c r="R125" i="1"/>
  <c r="T652" i="1"/>
  <c r="U627" i="1"/>
  <c r="R641" i="1"/>
  <c r="S699" i="1"/>
  <c r="S700" i="1" s="1"/>
  <c r="S715" i="1" s="1"/>
  <c r="R503" i="1"/>
  <c r="S521" i="1"/>
  <c r="S526" i="1" s="1"/>
  <c r="S535" i="1" s="1"/>
  <c r="AA71" i="1"/>
  <c r="AM71" i="1" s="1" a="1"/>
  <c r="AM71" i="1" s="1"/>
  <c r="AN71" i="1" s="1"/>
  <c r="AE233" i="1"/>
  <c r="AD232" i="1"/>
  <c r="AD236" i="1" s="1"/>
  <c r="AE234" i="1"/>
  <c r="R367" i="1"/>
  <c r="T816" i="1"/>
  <c r="T820" i="1" s="1"/>
  <c r="X81" i="1"/>
  <c r="Q365" i="1"/>
  <c r="Q115" i="1"/>
  <c r="AA240" i="1"/>
  <c r="AE235" i="1"/>
  <c r="S905" i="1"/>
  <c r="R164" i="1"/>
  <c r="R166" i="1" s="1"/>
  <c r="R181" i="1" s="1"/>
  <c r="Z241" i="1"/>
  <c r="AA170" i="1"/>
  <c r="R925" i="1"/>
  <c r="R931" i="1" s="1"/>
  <c r="S505" i="1" l="1"/>
  <c r="S719" i="1"/>
  <c r="R185" i="1"/>
  <c r="R646" i="1"/>
  <c r="R656" i="1" s="1"/>
  <c r="R675" i="1" s="1"/>
  <c r="R725" i="1"/>
  <c r="T928" i="1"/>
  <c r="R95" i="1"/>
  <c r="Q370" i="1"/>
  <c r="Q380" i="1" s="1"/>
  <c r="Q399" i="1" s="1"/>
  <c r="Q449" i="1"/>
  <c r="S824" i="1"/>
  <c r="S823" i="1"/>
  <c r="AA172" i="1"/>
  <c r="AM170" i="1" a="1"/>
  <c r="AM170" i="1" s="1"/>
  <c r="AN170" i="1" s="1"/>
  <c r="S974" i="1"/>
  <c r="S976" i="1" s="1"/>
  <c r="S991" i="1" s="1"/>
  <c r="AM339" i="1" a="1"/>
  <c r="AM339" i="1" s="1"/>
  <c r="AN339" i="1" s="1"/>
  <c r="Q121" i="1"/>
  <c r="R130" i="1"/>
  <c r="R139" i="1" s="1"/>
  <c r="R450" i="1"/>
  <c r="R443" i="1"/>
  <c r="R508" i="1"/>
  <c r="R587" i="1"/>
  <c r="AA75" i="1"/>
  <c r="S588" i="1"/>
  <c r="S581" i="1"/>
  <c r="U903" i="1"/>
  <c r="T403" i="1"/>
  <c r="S165" i="1"/>
  <c r="T620" i="1"/>
  <c r="T621" i="1" s="1"/>
  <c r="T623" i="1" s="1"/>
  <c r="S678" i="1"/>
  <c r="T514" i="1"/>
  <c r="U489" i="1"/>
  <c r="S540" i="1"/>
  <c r="T482" i="1"/>
  <c r="T483" i="1" s="1"/>
  <c r="T485" i="1" s="1"/>
  <c r="T561" i="1"/>
  <c r="AF235" i="1"/>
  <c r="Z893" i="1"/>
  <c r="R917" i="1"/>
  <c r="R192" i="1"/>
  <c r="R109" i="1"/>
  <c r="AF234" i="1"/>
  <c r="AA241" i="1"/>
  <c r="AB240" i="1"/>
  <c r="S342" i="1"/>
  <c r="S343" i="1" s="1"/>
  <c r="S345" i="1" s="1"/>
  <c r="R402" i="1"/>
  <c r="AG893" i="1"/>
  <c r="T787" i="1"/>
  <c r="T793" i="1" s="1"/>
  <c r="AE893" i="1"/>
  <c r="Q107" i="1"/>
  <c r="U767" i="1"/>
  <c r="AF233" i="1"/>
  <c r="AF893" i="1"/>
  <c r="S935" i="1"/>
  <c r="S940" i="1" s="1"/>
  <c r="S949" i="1" s="1"/>
  <c r="AE232" i="1"/>
  <c r="AE236" i="1" s="1"/>
  <c r="S383" i="1"/>
  <c r="S388" i="1" s="1"/>
  <c r="S397" i="1" s="1"/>
  <c r="R922" i="1" l="1"/>
  <c r="R932" i="1" s="1"/>
  <c r="R951" i="1" s="1"/>
  <c r="R1001" i="1"/>
  <c r="S118" i="1"/>
  <c r="R686" i="1"/>
  <c r="Q112" i="1"/>
  <c r="Q122" i="1" s="1"/>
  <c r="Q141" i="1" s="1"/>
  <c r="Q191" i="1"/>
  <c r="R406" i="1"/>
  <c r="T376" i="1"/>
  <c r="T579" i="1"/>
  <c r="S584" i="1"/>
  <c r="S995" i="1"/>
  <c r="S1002" i="1"/>
  <c r="Q410" i="1"/>
  <c r="Q409" i="1"/>
  <c r="S919" i="1"/>
  <c r="T487" i="1"/>
  <c r="S183" i="1"/>
  <c r="R188" i="1"/>
  <c r="U93" i="1"/>
  <c r="U351" i="1"/>
  <c r="S347" i="1"/>
  <c r="R518" i="1"/>
  <c r="S722" i="1"/>
  <c r="T717" i="1"/>
  <c r="T625" i="1"/>
  <c r="R446" i="1"/>
  <c r="S441" i="1"/>
  <c r="S726" i="1"/>
  <c r="U928" i="1"/>
  <c r="AH893" i="1"/>
  <c r="U403" i="1"/>
  <c r="U652" i="1"/>
  <c r="V627" i="1"/>
  <c r="T629" i="1"/>
  <c r="S659" i="1"/>
  <c r="S664" i="1" s="1"/>
  <c r="S673" i="1" s="1"/>
  <c r="S643" i="1"/>
  <c r="T491" i="1"/>
  <c r="S511" i="1"/>
  <c r="S517" i="1" s="1"/>
  <c r="AD893" i="1"/>
  <c r="AB893" i="1"/>
  <c r="AC893" i="1"/>
  <c r="AA893" i="1"/>
  <c r="AG234" i="1"/>
  <c r="T975" i="1"/>
  <c r="V903" i="1"/>
  <c r="AE81" i="1"/>
  <c r="AB241" i="1"/>
  <c r="AC240" i="1"/>
  <c r="AE240" i="1"/>
  <c r="AG81" i="1"/>
  <c r="S353" i="1"/>
  <c r="S84" i="1"/>
  <c r="S85" i="1" s="1"/>
  <c r="S87" i="1" s="1"/>
  <c r="S954" i="1"/>
  <c r="T423" i="1"/>
  <c r="R373" i="1"/>
  <c r="AG233" i="1"/>
  <c r="AF81" i="1"/>
  <c r="T896" i="1"/>
  <c r="T897" i="1" s="1"/>
  <c r="T899" i="1" s="1"/>
  <c r="T779" i="1"/>
  <c r="AF232" i="1"/>
  <c r="AF236" i="1" s="1"/>
  <c r="AG235" i="1"/>
  <c r="U864" i="1"/>
  <c r="R144" i="1"/>
  <c r="Z81" i="1"/>
  <c r="Y893" i="1"/>
  <c r="T560" i="1" l="1"/>
  <c r="T562" i="1" s="1"/>
  <c r="T577" i="1" s="1"/>
  <c r="S422" i="1"/>
  <c r="S424" i="1" s="1"/>
  <c r="S439" i="1" s="1"/>
  <c r="Q152" i="1"/>
  <c r="R379" i="1"/>
  <c r="U376" i="1"/>
  <c r="R537" i="1"/>
  <c r="T784" i="1"/>
  <c r="T794" i="1" s="1"/>
  <c r="T813" i="1" s="1"/>
  <c r="T863" i="1"/>
  <c r="T698" i="1"/>
  <c r="AM893" i="1" a="1"/>
  <c r="AM893" i="1" s="1"/>
  <c r="AN893" i="1" s="1"/>
  <c r="T118" i="1"/>
  <c r="T901" i="1"/>
  <c r="S89" i="1"/>
  <c r="T993" i="1"/>
  <c r="S998" i="1"/>
  <c r="R962" i="1"/>
  <c r="AD81" i="1"/>
  <c r="S125" i="1"/>
  <c r="S130" i="1" s="1"/>
  <c r="S139" i="1" s="1"/>
  <c r="AH81" i="1"/>
  <c r="AC81" i="1"/>
  <c r="V351" i="1"/>
  <c r="S649" i="1"/>
  <c r="S655" i="1" s="1"/>
  <c r="T699" i="1"/>
  <c r="U514" i="1"/>
  <c r="V489" i="1"/>
  <c r="T521" i="1"/>
  <c r="T526" i="1" s="1"/>
  <c r="T535" i="1" s="1"/>
  <c r="S503" i="1"/>
  <c r="AB81" i="1"/>
  <c r="AA81" i="1"/>
  <c r="T383" i="1"/>
  <c r="T388" i="1" s="1"/>
  <c r="T397" i="1" s="1"/>
  <c r="Y81" i="1"/>
  <c r="AH233" i="1"/>
  <c r="AM233" i="1" s="1" a="1"/>
  <c r="AM233" i="1" s="1"/>
  <c r="AN233" i="1" s="1"/>
  <c r="AH234" i="1"/>
  <c r="AM234" i="1" s="1" a="1"/>
  <c r="AM234" i="1" s="1"/>
  <c r="AN234" i="1" s="1"/>
  <c r="AF240" i="1"/>
  <c r="AD240" i="1"/>
  <c r="S925" i="1"/>
  <c r="S931" i="1" s="1"/>
  <c r="AG232" i="1"/>
  <c r="AG236" i="1" s="1"/>
  <c r="AH235" i="1"/>
  <c r="AM235" i="1" s="1" a="1"/>
  <c r="AM235" i="1" s="1"/>
  <c r="AN235" i="1" s="1"/>
  <c r="AC241" i="1"/>
  <c r="S164" i="1"/>
  <c r="S166" i="1" s="1"/>
  <c r="S181" i="1" s="1"/>
  <c r="R365" i="1"/>
  <c r="T905" i="1"/>
  <c r="R115" i="1"/>
  <c r="S367" i="1"/>
  <c r="U816" i="1"/>
  <c r="U820" i="1" s="1"/>
  <c r="T505" i="1" l="1"/>
  <c r="S185" i="1"/>
  <c r="S508" i="1"/>
  <c r="S518" i="1" s="1"/>
  <c r="S537" i="1" s="1"/>
  <c r="S587" i="1"/>
  <c r="S95" i="1"/>
  <c r="T700" i="1"/>
  <c r="T715" i="1" s="1"/>
  <c r="T824" i="1"/>
  <c r="T823" i="1"/>
  <c r="S450" i="1"/>
  <c r="S443" i="1"/>
  <c r="T581" i="1"/>
  <c r="T588" i="1"/>
  <c r="R548" i="1"/>
  <c r="AM81" i="1" a="1"/>
  <c r="AM81" i="1" s="1"/>
  <c r="AN81" i="1" s="1"/>
  <c r="V93" i="1"/>
  <c r="R121" i="1"/>
  <c r="R370" i="1"/>
  <c r="R380" i="1" s="1"/>
  <c r="R399" i="1" s="1"/>
  <c r="R449" i="1"/>
  <c r="T974" i="1"/>
  <c r="T976" i="1" s="1"/>
  <c r="T991" i="1" s="1"/>
  <c r="T165" i="1"/>
  <c r="V652" i="1"/>
  <c r="W627" i="1"/>
  <c r="T678" i="1"/>
  <c r="U620" i="1"/>
  <c r="U621" i="1" s="1"/>
  <c r="U623" i="1" s="1"/>
  <c r="S641" i="1"/>
  <c r="U561" i="1"/>
  <c r="T540" i="1"/>
  <c r="U482" i="1"/>
  <c r="U483" i="1" s="1"/>
  <c r="U485" i="1" s="1"/>
  <c r="U423" i="1"/>
  <c r="U975" i="1"/>
  <c r="T935" i="1"/>
  <c r="T940" i="1" s="1"/>
  <c r="T949" i="1" s="1"/>
  <c r="U787" i="1"/>
  <c r="U793" i="1" s="1"/>
  <c r="S192" i="1"/>
  <c r="AG240" i="1"/>
  <c r="AD241" i="1"/>
  <c r="S917" i="1"/>
  <c r="S402" i="1"/>
  <c r="S406" i="1" s="1"/>
  <c r="T342" i="1"/>
  <c r="T343" i="1" s="1"/>
  <c r="T345" i="1" s="1"/>
  <c r="T919" i="1"/>
  <c r="AH232" i="1"/>
  <c r="S109" i="1"/>
  <c r="V767" i="1"/>
  <c r="R107" i="1"/>
  <c r="V928" i="1" l="1"/>
  <c r="W903" i="1"/>
  <c r="T584" i="1"/>
  <c r="U579" i="1"/>
  <c r="T726" i="1"/>
  <c r="T719" i="1"/>
  <c r="AH236" i="1"/>
  <c r="AM232" i="1" a="1"/>
  <c r="AM232" i="1" s="1"/>
  <c r="AN232" i="1" s="1"/>
  <c r="S446" i="1"/>
  <c r="T441" i="1"/>
  <c r="S922" i="1"/>
  <c r="S932" i="1" s="1"/>
  <c r="S951" i="1" s="1"/>
  <c r="S1001" i="1"/>
  <c r="T347" i="1"/>
  <c r="T995" i="1"/>
  <c r="T1002" i="1"/>
  <c r="S548" i="1"/>
  <c r="S646" i="1"/>
  <c r="S656" i="1" s="1"/>
  <c r="S675" i="1" s="1"/>
  <c r="S725" i="1"/>
  <c r="U487" i="1"/>
  <c r="R409" i="1"/>
  <c r="R410" i="1"/>
  <c r="R112" i="1"/>
  <c r="R122" i="1" s="1"/>
  <c r="R141" i="1" s="1"/>
  <c r="R191" i="1"/>
  <c r="U625" i="1"/>
  <c r="U118" i="1"/>
  <c r="T183" i="1"/>
  <c r="S188" i="1"/>
  <c r="V403" i="1"/>
  <c r="X627" i="1"/>
  <c r="U629" i="1"/>
  <c r="T659" i="1"/>
  <c r="T664" i="1" s="1"/>
  <c r="T673" i="1" s="1"/>
  <c r="T643" i="1"/>
  <c r="W489" i="1"/>
  <c r="V514" i="1"/>
  <c r="U491" i="1"/>
  <c r="T511" i="1"/>
  <c r="T517" i="1" s="1"/>
  <c r="U383" i="1"/>
  <c r="U388" i="1" s="1"/>
  <c r="U397" i="1" s="1"/>
  <c r="V864" i="1"/>
  <c r="U896" i="1"/>
  <c r="U897" i="1" s="1"/>
  <c r="U899" i="1" s="1"/>
  <c r="T84" i="1"/>
  <c r="T85" i="1" s="1"/>
  <c r="T87" i="1" s="1"/>
  <c r="T353" i="1"/>
  <c r="S373" i="1"/>
  <c r="S379" i="1" s="1"/>
  <c r="T422" i="1"/>
  <c r="T424" i="1" s="1"/>
  <c r="T439" i="1" s="1"/>
  <c r="AH240" i="1"/>
  <c r="AM240" i="1" s="1" a="1"/>
  <c r="AM240" i="1" s="1"/>
  <c r="AN240" i="1" s="1"/>
  <c r="T954" i="1"/>
  <c r="S144" i="1"/>
  <c r="AE241" i="1"/>
  <c r="U779" i="1"/>
  <c r="T443" i="1" l="1"/>
  <c r="U901" i="1"/>
  <c r="S686" i="1"/>
  <c r="W93" i="1"/>
  <c r="R152" i="1"/>
  <c r="W351" i="1"/>
  <c r="U698" i="1"/>
  <c r="S962" i="1"/>
  <c r="T722" i="1"/>
  <c r="U717" i="1"/>
  <c r="U784" i="1"/>
  <c r="U794" i="1" s="1"/>
  <c r="U813" i="1" s="1"/>
  <c r="U863" i="1"/>
  <c r="U560" i="1"/>
  <c r="U562" i="1" s="1"/>
  <c r="U577" i="1" s="1"/>
  <c r="V376" i="1"/>
  <c r="T998" i="1"/>
  <c r="U993" i="1"/>
  <c r="T89" i="1"/>
  <c r="W403" i="1"/>
  <c r="W652" i="1"/>
  <c r="U699" i="1"/>
  <c r="T649" i="1"/>
  <c r="T655" i="1" s="1"/>
  <c r="T125" i="1"/>
  <c r="T130" i="1" s="1"/>
  <c r="T139" i="1" s="1"/>
  <c r="V118" i="1"/>
  <c r="T503" i="1"/>
  <c r="U521" i="1"/>
  <c r="U526" i="1" s="1"/>
  <c r="U535" i="1" s="1"/>
  <c r="V423" i="1"/>
  <c r="U905" i="1"/>
  <c r="T925" i="1"/>
  <c r="T931" i="1" s="1"/>
  <c r="AF241" i="1"/>
  <c r="T367" i="1"/>
  <c r="T164" i="1"/>
  <c r="T166" i="1" s="1"/>
  <c r="T181" i="1" s="1"/>
  <c r="V816" i="1"/>
  <c r="V820" i="1" s="1"/>
  <c r="W928" i="1"/>
  <c r="S115" i="1"/>
  <c r="U935" i="1"/>
  <c r="U940" i="1" s="1"/>
  <c r="U949" i="1" s="1"/>
  <c r="X903" i="1"/>
  <c r="S365" i="1"/>
  <c r="T185" i="1" l="1"/>
  <c r="U581" i="1"/>
  <c r="U588" i="1"/>
  <c r="S370" i="1"/>
  <c r="S380" i="1" s="1"/>
  <c r="S399" i="1" s="1"/>
  <c r="S449" i="1"/>
  <c r="T95" i="1"/>
  <c r="U974" i="1"/>
  <c r="U976" i="1" s="1"/>
  <c r="U991" i="1" s="1"/>
  <c r="U824" i="1"/>
  <c r="U823" i="1"/>
  <c r="U700" i="1"/>
  <c r="U715" i="1" s="1"/>
  <c r="S121" i="1"/>
  <c r="X351" i="1"/>
  <c r="T446" i="1"/>
  <c r="U441" i="1"/>
  <c r="U505" i="1"/>
  <c r="T508" i="1"/>
  <c r="T518" i="1" s="1"/>
  <c r="T537" i="1" s="1"/>
  <c r="T587" i="1"/>
  <c r="T450" i="1"/>
  <c r="X652" i="1"/>
  <c r="Y627" i="1"/>
  <c r="U659" i="1"/>
  <c r="U664" i="1" s="1"/>
  <c r="U673" i="1" s="1"/>
  <c r="U678" i="1"/>
  <c r="V620" i="1"/>
  <c r="V621" i="1" s="1"/>
  <c r="V623" i="1" s="1"/>
  <c r="T641" i="1"/>
  <c r="U165" i="1"/>
  <c r="X489" i="1"/>
  <c r="W514" i="1"/>
  <c r="V482" i="1"/>
  <c r="V483" i="1" s="1"/>
  <c r="V485" i="1" s="1"/>
  <c r="V561" i="1"/>
  <c r="U540" i="1"/>
  <c r="V787" i="1"/>
  <c r="V793" i="1" s="1"/>
  <c r="T192" i="1"/>
  <c r="AG241" i="1"/>
  <c r="W767" i="1"/>
  <c r="T402" i="1"/>
  <c r="T406" i="1" s="1"/>
  <c r="U342" i="1"/>
  <c r="U343" i="1" s="1"/>
  <c r="U345" i="1" s="1"/>
  <c r="T109" i="1"/>
  <c r="T917" i="1"/>
  <c r="S107" i="1"/>
  <c r="U919" i="1"/>
  <c r="V975" i="1"/>
  <c r="W376" i="1" l="1"/>
  <c r="S112" i="1"/>
  <c r="S122" i="1" s="1"/>
  <c r="S141" i="1" s="1"/>
  <c r="S191" i="1"/>
  <c r="X93" i="1"/>
  <c r="V487" i="1"/>
  <c r="T548" i="1"/>
  <c r="T646" i="1"/>
  <c r="T656" i="1" s="1"/>
  <c r="T675" i="1" s="1"/>
  <c r="T725" i="1"/>
  <c r="S409" i="1"/>
  <c r="S410" i="1"/>
  <c r="U726" i="1"/>
  <c r="U719" i="1"/>
  <c r="V625" i="1"/>
  <c r="U584" i="1"/>
  <c r="V579" i="1"/>
  <c r="T922" i="1"/>
  <c r="T932" i="1" s="1"/>
  <c r="T951" i="1" s="1"/>
  <c r="T1001" i="1"/>
  <c r="U347" i="1"/>
  <c r="U1002" i="1"/>
  <c r="U995" i="1"/>
  <c r="T188" i="1"/>
  <c r="U183" i="1"/>
  <c r="U125" i="1"/>
  <c r="U130" i="1" s="1"/>
  <c r="U139" i="1" s="1"/>
  <c r="X403" i="1"/>
  <c r="U643" i="1"/>
  <c r="V699" i="1"/>
  <c r="U649" i="1"/>
  <c r="U655" i="1" s="1"/>
  <c r="V629" i="1"/>
  <c r="U511" i="1"/>
  <c r="U517" i="1" s="1"/>
  <c r="V491" i="1"/>
  <c r="X928" i="1"/>
  <c r="V383" i="1"/>
  <c r="V388" i="1" s="1"/>
  <c r="V397" i="1" s="1"/>
  <c r="Y903" i="1"/>
  <c r="T373" i="1"/>
  <c r="T379" i="1" s="1"/>
  <c r="U84" i="1"/>
  <c r="U85" i="1" s="1"/>
  <c r="U87" i="1" s="1"/>
  <c r="U353" i="1"/>
  <c r="V779" i="1"/>
  <c r="W423" i="1"/>
  <c r="U954" i="1"/>
  <c r="AH241" i="1"/>
  <c r="AM241" i="1" s="1" a="1"/>
  <c r="AM241" i="1" s="1"/>
  <c r="AN241" i="1" s="1"/>
  <c r="V896" i="1"/>
  <c r="V897" i="1" s="1"/>
  <c r="V899" i="1" s="1"/>
  <c r="T144" i="1"/>
  <c r="W864" i="1"/>
  <c r="T962" i="1" l="1"/>
  <c r="V717" i="1"/>
  <c r="U722" i="1"/>
  <c r="V784" i="1"/>
  <c r="V794" i="1" s="1"/>
  <c r="V813" i="1" s="1"/>
  <c r="V863" i="1"/>
  <c r="U89" i="1"/>
  <c r="V560" i="1"/>
  <c r="V562" i="1" s="1"/>
  <c r="V577" i="1" s="1"/>
  <c r="U998" i="1"/>
  <c r="V993" i="1"/>
  <c r="X376" i="1"/>
  <c r="S152" i="1"/>
  <c r="V901" i="1"/>
  <c r="T686" i="1"/>
  <c r="W118" i="1"/>
  <c r="U422" i="1"/>
  <c r="U424" i="1" s="1"/>
  <c r="U439" i="1" s="1"/>
  <c r="V698" i="1"/>
  <c r="V700" i="1" s="1"/>
  <c r="V715" i="1" s="1"/>
  <c r="Y652" i="1"/>
  <c r="Z627" i="1"/>
  <c r="V165" i="1"/>
  <c r="U641" i="1"/>
  <c r="U646" i="1" s="1"/>
  <c r="U656" i="1" s="1"/>
  <c r="U675" i="1" s="1"/>
  <c r="X514" i="1"/>
  <c r="Y489" i="1"/>
  <c r="V521" i="1"/>
  <c r="V526" i="1" s="1"/>
  <c r="V535" i="1" s="1"/>
  <c r="W561" i="1"/>
  <c r="V505" i="1"/>
  <c r="U503" i="1"/>
  <c r="U164" i="1"/>
  <c r="U166" i="1" s="1"/>
  <c r="U181" i="1" s="1"/>
  <c r="W816" i="1"/>
  <c r="W820" i="1" s="1"/>
  <c r="U367" i="1"/>
  <c r="T365" i="1"/>
  <c r="U925" i="1"/>
  <c r="U931" i="1" s="1"/>
  <c r="V905" i="1"/>
  <c r="T115" i="1"/>
  <c r="T121" i="1" s="1"/>
  <c r="V935" i="1"/>
  <c r="V940" i="1" s="1"/>
  <c r="V949" i="1" s="1"/>
  <c r="U508" i="1" l="1"/>
  <c r="U518" i="1" s="1"/>
  <c r="U537" i="1" s="1"/>
  <c r="U587" i="1"/>
  <c r="U443" i="1"/>
  <c r="U450" i="1"/>
  <c r="U95" i="1"/>
  <c r="Y351" i="1"/>
  <c r="Y93" i="1"/>
  <c r="V824" i="1"/>
  <c r="V823" i="1"/>
  <c r="U185" i="1"/>
  <c r="Z903" i="1"/>
  <c r="U725" i="1"/>
  <c r="Y928" i="1"/>
  <c r="V974" i="1"/>
  <c r="V976" i="1" s="1"/>
  <c r="V991" i="1" s="1"/>
  <c r="V588" i="1"/>
  <c r="V581" i="1"/>
  <c r="T370" i="1"/>
  <c r="T380" i="1" s="1"/>
  <c r="T399" i="1" s="1"/>
  <c r="T449" i="1"/>
  <c r="V643" i="1"/>
  <c r="V726" i="1"/>
  <c r="V719" i="1"/>
  <c r="V659" i="1"/>
  <c r="V664" i="1" s="1"/>
  <c r="V673" i="1" s="1"/>
  <c r="W699" i="1"/>
  <c r="U686" i="1"/>
  <c r="W620" i="1"/>
  <c r="W621" i="1" s="1"/>
  <c r="W623" i="1" s="1"/>
  <c r="V678" i="1"/>
  <c r="X118" i="1"/>
  <c r="V540" i="1"/>
  <c r="W482" i="1"/>
  <c r="W483" i="1" s="1"/>
  <c r="W485" i="1" s="1"/>
  <c r="U192" i="1"/>
  <c r="T107" i="1"/>
  <c r="V919" i="1"/>
  <c r="U109" i="1"/>
  <c r="V342" i="1"/>
  <c r="V343" i="1" s="1"/>
  <c r="V345" i="1" s="1"/>
  <c r="X767" i="1"/>
  <c r="W383" i="1"/>
  <c r="W388" i="1" s="1"/>
  <c r="W397" i="1" s="1"/>
  <c r="W975" i="1"/>
  <c r="U917" i="1"/>
  <c r="W787" i="1"/>
  <c r="W793" i="1" s="1"/>
  <c r="U402" i="1"/>
  <c r="U406" i="1" s="1"/>
  <c r="V347" i="1" l="1"/>
  <c r="T410" i="1"/>
  <c r="T409" i="1"/>
  <c r="V584" i="1"/>
  <c r="W579" i="1"/>
  <c r="U188" i="1"/>
  <c r="V183" i="1"/>
  <c r="U446" i="1"/>
  <c r="V441" i="1"/>
  <c r="V722" i="1"/>
  <c r="W717" i="1"/>
  <c r="T112" i="1"/>
  <c r="T122" i="1" s="1"/>
  <c r="T141" i="1" s="1"/>
  <c r="T191" i="1"/>
  <c r="Z351" i="1"/>
  <c r="U922" i="1"/>
  <c r="U932" i="1" s="1"/>
  <c r="U951" i="1" s="1"/>
  <c r="U1001" i="1"/>
  <c r="W625" i="1"/>
  <c r="V1002" i="1"/>
  <c r="V995" i="1"/>
  <c r="W487" i="1"/>
  <c r="Y376" i="1"/>
  <c r="U548" i="1"/>
  <c r="Z376" i="1"/>
  <c r="Y403" i="1"/>
  <c r="Z652" i="1"/>
  <c r="AA627" i="1"/>
  <c r="V125" i="1"/>
  <c r="V130" i="1" s="1"/>
  <c r="V139" i="1" s="1"/>
  <c r="W629" i="1"/>
  <c r="V649" i="1"/>
  <c r="V655" i="1" s="1"/>
  <c r="Z489" i="1"/>
  <c r="Y514" i="1"/>
  <c r="X561" i="1"/>
  <c r="W521" i="1"/>
  <c r="W526" i="1" s="1"/>
  <c r="W535" i="1" s="1"/>
  <c r="V511" i="1"/>
  <c r="V517" i="1" s="1"/>
  <c r="W491" i="1"/>
  <c r="V954" i="1"/>
  <c r="X864" i="1"/>
  <c r="W779" i="1"/>
  <c r="W896" i="1"/>
  <c r="W897" i="1" s="1"/>
  <c r="W899" i="1" s="1"/>
  <c r="W165" i="1"/>
  <c r="U144" i="1"/>
  <c r="Z928" i="1"/>
  <c r="AA903" i="1"/>
  <c r="X423" i="1"/>
  <c r="V353" i="1"/>
  <c r="V84" i="1"/>
  <c r="V85" i="1" s="1"/>
  <c r="V87" i="1" s="1"/>
  <c r="U373" i="1"/>
  <c r="U379" i="1" s="1"/>
  <c r="V998" i="1" l="1"/>
  <c r="W993" i="1"/>
  <c r="T152" i="1"/>
  <c r="V89" i="1"/>
  <c r="Z93" i="1"/>
  <c r="W784" i="1"/>
  <c r="W794" i="1" s="1"/>
  <c r="W813" i="1" s="1"/>
  <c r="W863" i="1"/>
  <c r="W560" i="1"/>
  <c r="W562" i="1" s="1"/>
  <c r="W577" i="1" s="1"/>
  <c r="V422" i="1"/>
  <c r="V424" i="1" s="1"/>
  <c r="V439" i="1" s="1"/>
  <c r="W901" i="1"/>
  <c r="W698" i="1"/>
  <c r="W700" i="1" s="1"/>
  <c r="W715" i="1" s="1"/>
  <c r="U962" i="1"/>
  <c r="Z403" i="1"/>
  <c r="AA652" i="1"/>
  <c r="V641" i="1"/>
  <c r="W659" i="1"/>
  <c r="W664" i="1" s="1"/>
  <c r="W673" i="1" s="1"/>
  <c r="Y118" i="1"/>
  <c r="W505" i="1"/>
  <c r="V503" i="1"/>
  <c r="W935" i="1"/>
  <c r="W940" i="1" s="1"/>
  <c r="W949" i="1" s="1"/>
  <c r="X383" i="1"/>
  <c r="X388" i="1" s="1"/>
  <c r="X397" i="1" s="1"/>
  <c r="W905" i="1"/>
  <c r="X975" i="1"/>
  <c r="U115" i="1"/>
  <c r="U121" i="1" s="1"/>
  <c r="V164" i="1"/>
  <c r="V166" i="1" s="1"/>
  <c r="V181" i="1" s="1"/>
  <c r="U365" i="1"/>
  <c r="V367" i="1"/>
  <c r="X816" i="1"/>
  <c r="X820" i="1" s="1"/>
  <c r="V925" i="1"/>
  <c r="V931" i="1" s="1"/>
  <c r="W643" i="1" l="1"/>
  <c r="V646" i="1"/>
  <c r="V656" i="1" s="1"/>
  <c r="V675" i="1" s="1"/>
  <c r="V725" i="1"/>
  <c r="V185" i="1"/>
  <c r="V443" i="1"/>
  <c r="V450" i="1"/>
  <c r="U370" i="1"/>
  <c r="U380" i="1" s="1"/>
  <c r="U399" i="1" s="1"/>
  <c r="U449" i="1"/>
  <c r="V95" i="1"/>
  <c r="V508" i="1"/>
  <c r="V518" i="1" s="1"/>
  <c r="V537" i="1" s="1"/>
  <c r="V587" i="1"/>
  <c r="AA351" i="1"/>
  <c r="W974" i="1"/>
  <c r="W976" i="1" s="1"/>
  <c r="W991" i="1" s="1"/>
  <c r="W588" i="1"/>
  <c r="W581" i="1"/>
  <c r="W726" i="1"/>
  <c r="W719" i="1"/>
  <c r="W824" i="1"/>
  <c r="W823" i="1"/>
  <c r="AB627" i="1"/>
  <c r="W125" i="1"/>
  <c r="W130" i="1" s="1"/>
  <c r="W139" i="1" s="1"/>
  <c r="X620" i="1"/>
  <c r="X621" i="1" s="1"/>
  <c r="X623" i="1" s="1"/>
  <c r="X699" i="1"/>
  <c r="W678" i="1"/>
  <c r="AA489" i="1"/>
  <c r="Z514" i="1"/>
  <c r="X521" i="1"/>
  <c r="X526" i="1" s="1"/>
  <c r="X535" i="1" s="1"/>
  <c r="X482" i="1"/>
  <c r="X483" i="1" s="1"/>
  <c r="X485" i="1" s="1"/>
  <c r="W540" i="1"/>
  <c r="AB903" i="1"/>
  <c r="Y423" i="1"/>
  <c r="AA928" i="1"/>
  <c r="X787" i="1"/>
  <c r="X793" i="1" s="1"/>
  <c r="V192" i="1"/>
  <c r="V402" i="1"/>
  <c r="V406" i="1" s="1"/>
  <c r="V109" i="1"/>
  <c r="W342" i="1"/>
  <c r="W343" i="1" s="1"/>
  <c r="W345" i="1" s="1"/>
  <c r="Y767" i="1"/>
  <c r="U107" i="1"/>
  <c r="W919" i="1"/>
  <c r="V917" i="1"/>
  <c r="W1002" i="1" l="1"/>
  <c r="W995" i="1"/>
  <c r="U410" i="1"/>
  <c r="U409" i="1"/>
  <c r="V922" i="1"/>
  <c r="V932" i="1" s="1"/>
  <c r="V951" i="1" s="1"/>
  <c r="V1001" i="1"/>
  <c r="V548" i="1"/>
  <c r="V446" i="1"/>
  <c r="W441" i="1"/>
  <c r="X625" i="1"/>
  <c r="W722" i="1"/>
  <c r="X717" i="1"/>
  <c r="V188" i="1"/>
  <c r="W183" i="1"/>
  <c r="AA93" i="1"/>
  <c r="U112" i="1"/>
  <c r="U122" i="1" s="1"/>
  <c r="U141" i="1" s="1"/>
  <c r="U191" i="1"/>
  <c r="W347" i="1"/>
  <c r="X487" i="1"/>
  <c r="X579" i="1"/>
  <c r="W584" i="1"/>
  <c r="V686" i="1"/>
  <c r="AA403" i="1"/>
  <c r="AC627" i="1"/>
  <c r="X165" i="1"/>
  <c r="X629" i="1"/>
  <c r="W649" i="1"/>
  <c r="W655" i="1" s="1"/>
  <c r="Z118" i="1"/>
  <c r="W511" i="1"/>
  <c r="W517" i="1" s="1"/>
  <c r="X491" i="1"/>
  <c r="Y561" i="1"/>
  <c r="W84" i="1"/>
  <c r="W85" i="1" s="1"/>
  <c r="W87" i="1" s="1"/>
  <c r="W353" i="1"/>
  <c r="V144" i="1"/>
  <c r="X896" i="1"/>
  <c r="X897" i="1" s="1"/>
  <c r="X899" i="1" s="1"/>
  <c r="V373" i="1"/>
  <c r="V379" i="1" s="1"/>
  <c r="W954" i="1"/>
  <c r="Y864" i="1"/>
  <c r="X779" i="1"/>
  <c r="X935" i="1"/>
  <c r="X940" i="1" s="1"/>
  <c r="X949" i="1" s="1"/>
  <c r="X698" i="1" l="1"/>
  <c r="X700" i="1" s="1"/>
  <c r="X715" i="1" s="1"/>
  <c r="X719" i="1" s="1"/>
  <c r="U152" i="1"/>
  <c r="V962" i="1"/>
  <c r="AB351" i="1"/>
  <c r="X901" i="1"/>
  <c r="W998" i="1"/>
  <c r="X993" i="1"/>
  <c r="X784" i="1"/>
  <c r="X794" i="1" s="1"/>
  <c r="X813" i="1" s="1"/>
  <c r="X863" i="1"/>
  <c r="W422" i="1"/>
  <c r="W424" i="1" s="1"/>
  <c r="W439" i="1" s="1"/>
  <c r="W89" i="1"/>
  <c r="X560" i="1"/>
  <c r="X562" i="1" s="1"/>
  <c r="X577" i="1" s="1"/>
  <c r="AA376" i="1"/>
  <c r="AB652" i="1"/>
  <c r="AD627" i="1"/>
  <c r="W641" i="1"/>
  <c r="X659" i="1"/>
  <c r="X664" i="1" s="1"/>
  <c r="X673" i="1" s="1"/>
  <c r="AA514" i="1"/>
  <c r="AB489" i="1"/>
  <c r="X505" i="1"/>
  <c r="W503" i="1"/>
  <c r="AB928" i="1"/>
  <c r="AC903" i="1"/>
  <c r="V115" i="1"/>
  <c r="V121" i="1" s="1"/>
  <c r="W164" i="1"/>
  <c r="W166" i="1" s="1"/>
  <c r="W181" i="1" s="1"/>
  <c r="X905" i="1"/>
  <c r="Y975" i="1"/>
  <c r="Y816" i="1"/>
  <c r="Y820" i="1" s="1"/>
  <c r="W367" i="1"/>
  <c r="V365" i="1"/>
  <c r="Y383" i="1"/>
  <c r="Y388" i="1" s="1"/>
  <c r="Y397" i="1" s="1"/>
  <c r="W925" i="1"/>
  <c r="W931" i="1" s="1"/>
  <c r="W185" i="1" l="1"/>
  <c r="W646" i="1"/>
  <c r="W656" i="1" s="1"/>
  <c r="W675" i="1" s="1"/>
  <c r="W725" i="1"/>
  <c r="V370" i="1"/>
  <c r="V380" i="1" s="1"/>
  <c r="V399" i="1" s="1"/>
  <c r="V449" i="1"/>
  <c r="X581" i="1"/>
  <c r="X588" i="1"/>
  <c r="W95" i="1"/>
  <c r="X643" i="1"/>
  <c r="W443" i="1"/>
  <c r="W450" i="1"/>
  <c r="X722" i="1"/>
  <c r="Y717" i="1"/>
  <c r="AB93" i="1"/>
  <c r="X726" i="1"/>
  <c r="X824" i="1"/>
  <c r="X823" i="1"/>
  <c r="X974" i="1"/>
  <c r="X976" i="1" s="1"/>
  <c r="X991" i="1" s="1"/>
  <c r="W508" i="1"/>
  <c r="W518" i="1" s="1"/>
  <c r="W537" i="1" s="1"/>
  <c r="W587" i="1"/>
  <c r="X125" i="1"/>
  <c r="X130" i="1" s="1"/>
  <c r="X139" i="1" s="1"/>
  <c r="AB376" i="1"/>
  <c r="AB403" i="1"/>
  <c r="AC652" i="1"/>
  <c r="AE627" i="1"/>
  <c r="Y699" i="1"/>
  <c r="Y620" i="1"/>
  <c r="Y621" i="1" s="1"/>
  <c r="Y623" i="1" s="1"/>
  <c r="X678" i="1"/>
  <c r="AC489" i="1"/>
  <c r="AA118" i="1"/>
  <c r="Y482" i="1"/>
  <c r="Y483" i="1" s="1"/>
  <c r="Y485" i="1" s="1"/>
  <c r="X540" i="1"/>
  <c r="Y521" i="1"/>
  <c r="Y526" i="1" s="1"/>
  <c r="Y535" i="1" s="1"/>
  <c r="AC928" i="1"/>
  <c r="Z423" i="1"/>
  <c r="W402" i="1"/>
  <c r="W406" i="1" s="1"/>
  <c r="W192" i="1"/>
  <c r="Y787" i="1"/>
  <c r="Y793" i="1" s="1"/>
  <c r="Z767" i="1"/>
  <c r="W917" i="1"/>
  <c r="V107" i="1"/>
  <c r="X919" i="1"/>
  <c r="W109" i="1"/>
  <c r="X342" i="1"/>
  <c r="X343" i="1" s="1"/>
  <c r="X345" i="1" s="1"/>
  <c r="AC351" i="1" l="1"/>
  <c r="AC93" i="1"/>
  <c r="X584" i="1"/>
  <c r="Y579" i="1"/>
  <c r="W548" i="1"/>
  <c r="Y625" i="1"/>
  <c r="X995" i="1"/>
  <c r="X1002" i="1"/>
  <c r="X441" i="1"/>
  <c r="W446" i="1"/>
  <c r="V410" i="1"/>
  <c r="V409" i="1"/>
  <c r="W922" i="1"/>
  <c r="W932" i="1" s="1"/>
  <c r="W951" i="1" s="1"/>
  <c r="W1001" i="1"/>
  <c r="Y487" i="1"/>
  <c r="W686" i="1"/>
  <c r="V112" i="1"/>
  <c r="V122" i="1" s="1"/>
  <c r="V141" i="1" s="1"/>
  <c r="V191" i="1"/>
  <c r="X347" i="1"/>
  <c r="AD903" i="1"/>
  <c r="W188" i="1"/>
  <c r="X183" i="1"/>
  <c r="AD652" i="1"/>
  <c r="Y165" i="1"/>
  <c r="Y659" i="1"/>
  <c r="Y664" i="1" s="1"/>
  <c r="Y673" i="1" s="1"/>
  <c r="X649" i="1"/>
  <c r="X655" i="1" s="1"/>
  <c r="Y629" i="1"/>
  <c r="AB514" i="1"/>
  <c r="Z561" i="1"/>
  <c r="X511" i="1"/>
  <c r="X517" i="1" s="1"/>
  <c r="Y491" i="1"/>
  <c r="Y779" i="1"/>
  <c r="Y935" i="1"/>
  <c r="Y940" i="1" s="1"/>
  <c r="Y949" i="1" s="1"/>
  <c r="X353" i="1"/>
  <c r="X84" i="1"/>
  <c r="X85" i="1" s="1"/>
  <c r="X87" i="1" s="1"/>
  <c r="Y896" i="1"/>
  <c r="Y897" i="1" s="1"/>
  <c r="Y899" i="1" s="1"/>
  <c r="W144" i="1"/>
  <c r="W373" i="1"/>
  <c r="W379" i="1" s="1"/>
  <c r="X954" i="1"/>
  <c r="Z864" i="1"/>
  <c r="AD928" i="1"/>
  <c r="AE903" i="1"/>
  <c r="V152" i="1" l="1"/>
  <c r="Y698" i="1"/>
  <c r="Y700" i="1" s="1"/>
  <c r="Y715" i="1" s="1"/>
  <c r="Y560" i="1"/>
  <c r="Y562" i="1" s="1"/>
  <c r="Y577" i="1" s="1"/>
  <c r="X422" i="1"/>
  <c r="X424" i="1" s="1"/>
  <c r="X439" i="1" s="1"/>
  <c r="Y901" i="1"/>
  <c r="Y784" i="1"/>
  <c r="Y794" i="1" s="1"/>
  <c r="Y813" i="1" s="1"/>
  <c r="Y863" i="1"/>
  <c r="X998" i="1"/>
  <c r="Y993" i="1"/>
  <c r="X89" i="1"/>
  <c r="AD351" i="1"/>
  <c r="W962" i="1"/>
  <c r="AC376" i="1"/>
  <c r="AD403" i="1"/>
  <c r="AC403" i="1"/>
  <c r="Z699" i="1"/>
  <c r="AF627" i="1"/>
  <c r="AE652" i="1"/>
  <c r="AB118" i="1"/>
  <c r="X641" i="1"/>
  <c r="AC514" i="1"/>
  <c r="AD489" i="1"/>
  <c r="X503" i="1"/>
  <c r="Y505" i="1"/>
  <c r="Y125" i="1"/>
  <c r="Y130" i="1" s="1"/>
  <c r="Y139" i="1" s="1"/>
  <c r="X164" i="1"/>
  <c r="X166" i="1" s="1"/>
  <c r="X181" i="1" s="1"/>
  <c r="W365" i="1"/>
  <c r="X925" i="1"/>
  <c r="X931" i="1" s="1"/>
  <c r="Z383" i="1"/>
  <c r="Z388" i="1" s="1"/>
  <c r="Z397" i="1" s="1"/>
  <c r="W115" i="1"/>
  <c r="W121" i="1" s="1"/>
  <c r="Y905" i="1"/>
  <c r="Z816" i="1"/>
  <c r="Z820" i="1" s="1"/>
  <c r="X367" i="1"/>
  <c r="Z975" i="1"/>
  <c r="Y974" i="1" l="1"/>
  <c r="Y976" i="1" s="1"/>
  <c r="Y991" i="1" s="1"/>
  <c r="Y643" i="1"/>
  <c r="Y995" i="1"/>
  <c r="X646" i="1"/>
  <c r="X656" i="1" s="1"/>
  <c r="X675" i="1" s="1"/>
  <c r="X725" i="1"/>
  <c r="X443" i="1"/>
  <c r="X450" i="1"/>
  <c r="X185" i="1"/>
  <c r="X508" i="1"/>
  <c r="X518" i="1" s="1"/>
  <c r="X537" i="1" s="1"/>
  <c r="X587" i="1"/>
  <c r="AD93" i="1"/>
  <c r="Y588" i="1"/>
  <c r="Y581" i="1"/>
  <c r="Y726" i="1"/>
  <c r="Y719" i="1"/>
  <c r="W370" i="1"/>
  <c r="W380" i="1" s="1"/>
  <c r="W399" i="1" s="1"/>
  <c r="W449" i="1"/>
  <c r="X95" i="1"/>
  <c r="Y823" i="1"/>
  <c r="Y824" i="1"/>
  <c r="AG627" i="1"/>
  <c r="AC118" i="1"/>
  <c r="Z620" i="1"/>
  <c r="Z621" i="1" s="1"/>
  <c r="Z623" i="1" s="1"/>
  <c r="Y678" i="1"/>
  <c r="Z482" i="1"/>
  <c r="Z483" i="1" s="1"/>
  <c r="Z485" i="1" s="1"/>
  <c r="Y540" i="1"/>
  <c r="Z521" i="1"/>
  <c r="Z526" i="1" s="1"/>
  <c r="Z535" i="1" s="1"/>
  <c r="Z165" i="1"/>
  <c r="AA767" i="1"/>
  <c r="X917" i="1"/>
  <c r="X402" i="1"/>
  <c r="X406" i="1" s="1"/>
  <c r="X109" i="1"/>
  <c r="AA423" i="1"/>
  <c r="Y342" i="1"/>
  <c r="Y343" i="1" s="1"/>
  <c r="Y345" i="1" s="1"/>
  <c r="W107" i="1"/>
  <c r="Z787" i="1"/>
  <c r="Z793" i="1" s="1"/>
  <c r="X192" i="1"/>
  <c r="Y919" i="1"/>
  <c r="W410" i="1" l="1"/>
  <c r="W409" i="1"/>
  <c r="Y722" i="1"/>
  <c r="Z717" i="1"/>
  <c r="X188" i="1"/>
  <c r="Y183" i="1"/>
  <c r="Z487" i="1"/>
  <c r="AD376" i="1"/>
  <c r="W112" i="1"/>
  <c r="W122" i="1" s="1"/>
  <c r="W141" i="1" s="1"/>
  <c r="W191" i="1"/>
  <c r="Z579" i="1"/>
  <c r="Y584" i="1"/>
  <c r="Y441" i="1"/>
  <c r="X446" i="1"/>
  <c r="X922" i="1"/>
  <c r="X932" i="1" s="1"/>
  <c r="X951" i="1" s="1"/>
  <c r="X1001" i="1"/>
  <c r="Z625" i="1"/>
  <c r="Y347" i="1"/>
  <c r="AE928" i="1"/>
  <c r="X686" i="1"/>
  <c r="AE351" i="1"/>
  <c r="Y1002" i="1"/>
  <c r="AF903" i="1"/>
  <c r="X548" i="1"/>
  <c r="Y998" i="1"/>
  <c r="Z993" i="1"/>
  <c r="AF652" i="1"/>
  <c r="AD514" i="1"/>
  <c r="AE489" i="1"/>
  <c r="Z659" i="1"/>
  <c r="Z664" i="1" s="1"/>
  <c r="Z673" i="1" s="1"/>
  <c r="Y649" i="1"/>
  <c r="Y655" i="1" s="1"/>
  <c r="Z629" i="1"/>
  <c r="Z491" i="1"/>
  <c r="Y511" i="1"/>
  <c r="Y517" i="1" s="1"/>
  <c r="AA561" i="1"/>
  <c r="Y353" i="1"/>
  <c r="Y84" i="1"/>
  <c r="Y85" i="1" s="1"/>
  <c r="Y87" i="1" s="1"/>
  <c r="Y954" i="1"/>
  <c r="X373" i="1"/>
  <c r="X379" i="1" s="1"/>
  <c r="X144" i="1"/>
  <c r="Z779" i="1"/>
  <c r="AA864" i="1"/>
  <c r="Z896" i="1"/>
  <c r="Z897" i="1" s="1"/>
  <c r="Z899" i="1" s="1"/>
  <c r="Z935" i="1"/>
  <c r="Z940" i="1" s="1"/>
  <c r="Z949" i="1" s="1"/>
  <c r="Z901" i="1" l="1"/>
  <c r="X962" i="1"/>
  <c r="W152" i="1"/>
  <c r="Z784" i="1"/>
  <c r="Z794" i="1" s="1"/>
  <c r="Z813" i="1" s="1"/>
  <c r="Z863" i="1"/>
  <c r="Y89" i="1"/>
  <c r="Z560" i="1"/>
  <c r="Z562" i="1" s="1"/>
  <c r="Z577" i="1" s="1"/>
  <c r="Z698" i="1"/>
  <c r="Z700" i="1" s="1"/>
  <c r="Z715" i="1" s="1"/>
  <c r="Y422" i="1"/>
  <c r="Y424" i="1" s="1"/>
  <c r="Y439" i="1" s="1"/>
  <c r="AE93" i="1"/>
  <c r="AE403" i="1"/>
  <c r="AE376" i="1"/>
  <c r="AG652" i="1"/>
  <c r="AD118" i="1"/>
  <c r="AE514" i="1"/>
  <c r="Y641" i="1"/>
  <c r="Z643" i="1"/>
  <c r="AA699" i="1"/>
  <c r="Z505" i="1"/>
  <c r="Y503" i="1"/>
  <c r="Z125" i="1"/>
  <c r="Z130" i="1" s="1"/>
  <c r="Z139" i="1" s="1"/>
  <c r="AA975" i="1"/>
  <c r="Y925" i="1"/>
  <c r="Y931" i="1" s="1"/>
  <c r="Y367" i="1"/>
  <c r="Y164" i="1"/>
  <c r="Y166" i="1" s="1"/>
  <c r="Y181" i="1" s="1"/>
  <c r="Z905" i="1"/>
  <c r="X365" i="1"/>
  <c r="AA383" i="1"/>
  <c r="AA388" i="1" s="1"/>
  <c r="AA397" i="1" s="1"/>
  <c r="X115" i="1"/>
  <c r="X121" i="1" s="1"/>
  <c r="AA816" i="1"/>
  <c r="AA820" i="1" s="1"/>
  <c r="Z974" i="1" l="1"/>
  <c r="Z976" i="1" s="1"/>
  <c r="Z991" i="1" s="1"/>
  <c r="Z995" i="1" s="1"/>
  <c r="Y646" i="1"/>
  <c r="Y656" i="1" s="1"/>
  <c r="Y675" i="1" s="1"/>
  <c r="Y725" i="1"/>
  <c r="AF351" i="1"/>
  <c r="Z824" i="1"/>
  <c r="Z823" i="1"/>
  <c r="Y443" i="1"/>
  <c r="Y450" i="1"/>
  <c r="Z726" i="1"/>
  <c r="Z719" i="1"/>
  <c r="Y185" i="1"/>
  <c r="Z588" i="1"/>
  <c r="Z581" i="1"/>
  <c r="X370" i="1"/>
  <c r="X380" i="1" s="1"/>
  <c r="X399" i="1" s="1"/>
  <c r="X449" i="1"/>
  <c r="Y508" i="1"/>
  <c r="Y518" i="1" s="1"/>
  <c r="Y537" i="1" s="1"/>
  <c r="Y587" i="1"/>
  <c r="Y95" i="1"/>
  <c r="AF928" i="1"/>
  <c r="AF489" i="1"/>
  <c r="AH652" i="1"/>
  <c r="AM652" i="1" s="1" a="1"/>
  <c r="AM652" i="1" s="1"/>
  <c r="AN652" i="1" s="1"/>
  <c r="AH627" i="1"/>
  <c r="AA659" i="1"/>
  <c r="AA664" i="1" s="1"/>
  <c r="AA673" i="1" s="1"/>
  <c r="Z678" i="1"/>
  <c r="AA620" i="1"/>
  <c r="AA621" i="1" s="1"/>
  <c r="AA623" i="1" s="1"/>
  <c r="AE118" i="1"/>
  <c r="Z540" i="1"/>
  <c r="AA482" i="1"/>
  <c r="AA483" i="1" s="1"/>
  <c r="AA485" i="1" s="1"/>
  <c r="AA521" i="1"/>
  <c r="AA526" i="1" s="1"/>
  <c r="AA535" i="1" s="1"/>
  <c r="X107" i="1"/>
  <c r="Z342" i="1"/>
  <c r="Z343" i="1" s="1"/>
  <c r="Z345" i="1" s="1"/>
  <c r="AA165" i="1"/>
  <c r="Y192" i="1"/>
  <c r="Y917" i="1"/>
  <c r="AA787" i="1"/>
  <c r="AA793" i="1" s="1"/>
  <c r="Z919" i="1"/>
  <c r="Y402" i="1"/>
  <c r="Y406" i="1" s="1"/>
  <c r="AB423" i="1"/>
  <c r="AB767" i="1"/>
  <c r="Y109" i="1"/>
  <c r="AA625" i="1" l="1"/>
  <c r="AA717" i="1"/>
  <c r="Z722" i="1"/>
  <c r="Y548" i="1"/>
  <c r="AF93" i="1"/>
  <c r="Z347" i="1"/>
  <c r="X410" i="1"/>
  <c r="X409" i="1"/>
  <c r="X112" i="1"/>
  <c r="X122" i="1" s="1"/>
  <c r="X141" i="1" s="1"/>
  <c r="X191" i="1"/>
  <c r="AA579" i="1"/>
  <c r="Z584" i="1"/>
  <c r="Y686" i="1"/>
  <c r="AA487" i="1"/>
  <c r="Y446" i="1"/>
  <c r="Z441" i="1"/>
  <c r="Z1002" i="1"/>
  <c r="Y922" i="1"/>
  <c r="Y932" i="1" s="1"/>
  <c r="Y951" i="1" s="1"/>
  <c r="Y1001" i="1"/>
  <c r="AA993" i="1"/>
  <c r="Z998" i="1"/>
  <c r="Y188" i="1"/>
  <c r="Z183" i="1"/>
  <c r="AG903" i="1"/>
  <c r="AG489" i="1"/>
  <c r="AF403" i="1"/>
  <c r="AF376" i="1"/>
  <c r="AB699" i="1"/>
  <c r="Z649" i="1"/>
  <c r="Z655" i="1" s="1"/>
  <c r="AA629" i="1"/>
  <c r="AA491" i="1"/>
  <c r="AB561" i="1"/>
  <c r="Z511" i="1"/>
  <c r="Z517" i="1" s="1"/>
  <c r="AA935" i="1"/>
  <c r="AA940" i="1" s="1"/>
  <c r="AA949" i="1" s="1"/>
  <c r="AB864" i="1"/>
  <c r="Z353" i="1"/>
  <c r="Z84" i="1"/>
  <c r="Z85" i="1" s="1"/>
  <c r="Z87" i="1" s="1"/>
  <c r="AA896" i="1"/>
  <c r="AA897" i="1" s="1"/>
  <c r="AA899" i="1" s="1"/>
  <c r="Z954" i="1"/>
  <c r="AA779" i="1"/>
  <c r="Y373" i="1"/>
  <c r="Y379" i="1" s="1"/>
  <c r="Y144" i="1"/>
  <c r="AG928" i="1" l="1"/>
  <c r="AA560" i="1"/>
  <c r="AA562" i="1" s="1"/>
  <c r="AA577" i="1" s="1"/>
  <c r="AA581" i="1" s="1"/>
  <c r="AG351" i="1"/>
  <c r="AG93" i="1"/>
  <c r="Z89" i="1"/>
  <c r="X152" i="1"/>
  <c r="AA784" i="1"/>
  <c r="AA794" i="1" s="1"/>
  <c r="AA813" i="1" s="1"/>
  <c r="AA863" i="1"/>
  <c r="AA901" i="1"/>
  <c r="Y962" i="1"/>
  <c r="Z422" i="1"/>
  <c r="Z424" i="1" s="1"/>
  <c r="Z439" i="1" s="1"/>
  <c r="AA698" i="1"/>
  <c r="AA700" i="1" s="1"/>
  <c r="AA715" i="1" s="1"/>
  <c r="AF514" i="1"/>
  <c r="AB659" i="1"/>
  <c r="AB664" i="1" s="1"/>
  <c r="AB673" i="1" s="1"/>
  <c r="AA643" i="1"/>
  <c r="Z641" i="1"/>
  <c r="Z503" i="1"/>
  <c r="AA505" i="1"/>
  <c r="AA905" i="1"/>
  <c r="AB975" i="1"/>
  <c r="AB383" i="1"/>
  <c r="AB388" i="1" s="1"/>
  <c r="AB397" i="1" s="1"/>
  <c r="AA125" i="1"/>
  <c r="AA130" i="1" s="1"/>
  <c r="AA139" i="1" s="1"/>
  <c r="Y115" i="1"/>
  <c r="Y121" i="1" s="1"/>
  <c r="Z164" i="1"/>
  <c r="Z166" i="1" s="1"/>
  <c r="Z181" i="1" s="1"/>
  <c r="Z367" i="1"/>
  <c r="AB816" i="1"/>
  <c r="AB820" i="1" s="1"/>
  <c r="Z925" i="1"/>
  <c r="Z931" i="1" s="1"/>
  <c r="Y365" i="1"/>
  <c r="AH928" i="1" l="1"/>
  <c r="AM928" i="1" s="1" a="1"/>
  <c r="AM928" i="1" s="1"/>
  <c r="AN928" i="1" s="1"/>
  <c r="Z185" i="1"/>
  <c r="Z508" i="1"/>
  <c r="Z518" i="1" s="1"/>
  <c r="Z537" i="1" s="1"/>
  <c r="Z587" i="1"/>
  <c r="AA726" i="1"/>
  <c r="AA719" i="1"/>
  <c r="Z450" i="1"/>
  <c r="Z443" i="1"/>
  <c r="AA824" i="1"/>
  <c r="AA823" i="1"/>
  <c r="AG376" i="1"/>
  <c r="Y370" i="1"/>
  <c r="Y380" i="1" s="1"/>
  <c r="Y399" i="1" s="1"/>
  <c r="Y449" i="1"/>
  <c r="AB579" i="1"/>
  <c r="AA584" i="1"/>
  <c r="AA588" i="1"/>
  <c r="AA974" i="1"/>
  <c r="AA976" i="1" s="1"/>
  <c r="AA991" i="1" s="1"/>
  <c r="AH903" i="1"/>
  <c r="Z646" i="1"/>
  <c r="Z656" i="1" s="1"/>
  <c r="Z675" i="1" s="1"/>
  <c r="Z725" i="1"/>
  <c r="Z95" i="1"/>
  <c r="AF118" i="1"/>
  <c r="AG403" i="1"/>
  <c r="AC699" i="1"/>
  <c r="AA678" i="1"/>
  <c r="AH489" i="1"/>
  <c r="AG514" i="1"/>
  <c r="AB620" i="1"/>
  <c r="AB621" i="1" s="1"/>
  <c r="AB623" i="1" s="1"/>
  <c r="AA540" i="1"/>
  <c r="AB482" i="1"/>
  <c r="AB483" i="1" s="1"/>
  <c r="AB485" i="1" s="1"/>
  <c r="AB521" i="1"/>
  <c r="AB526" i="1" s="1"/>
  <c r="AB535" i="1" s="1"/>
  <c r="Y107" i="1"/>
  <c r="AA342" i="1"/>
  <c r="AA343" i="1" s="1"/>
  <c r="AA345" i="1" s="1"/>
  <c r="AB787" i="1"/>
  <c r="AB793" i="1" s="1"/>
  <c r="AC767" i="1"/>
  <c r="AA919" i="1"/>
  <c r="Z917" i="1"/>
  <c r="Z192" i="1"/>
  <c r="AC423" i="1"/>
  <c r="Z402" i="1"/>
  <c r="Z406" i="1" s="1"/>
  <c r="Z109" i="1"/>
  <c r="AB165" i="1"/>
  <c r="Y112" i="1" l="1"/>
  <c r="Y122" i="1" s="1"/>
  <c r="Y141" i="1" s="1"/>
  <c r="Y191" i="1"/>
  <c r="AB717" i="1"/>
  <c r="AA722" i="1"/>
  <c r="Z686" i="1"/>
  <c r="AH351" i="1"/>
  <c r="AH93" i="1"/>
  <c r="Y410" i="1"/>
  <c r="Y409" i="1"/>
  <c r="Z922" i="1"/>
  <c r="Z932" i="1" s="1"/>
  <c r="Z951" i="1" s="1"/>
  <c r="Z1001" i="1"/>
  <c r="AB625" i="1"/>
  <c r="AA995" i="1"/>
  <c r="AA1002" i="1"/>
  <c r="AA347" i="1"/>
  <c r="Z548" i="1"/>
  <c r="AB487" i="1"/>
  <c r="Z446" i="1"/>
  <c r="AA441" i="1"/>
  <c r="AA183" i="1"/>
  <c r="Z188" i="1"/>
  <c r="AH376" i="1"/>
  <c r="AM376" i="1" s="1" a="1"/>
  <c r="AM376" i="1" s="1"/>
  <c r="AN376" i="1" s="1"/>
  <c r="AH403" i="1"/>
  <c r="AM403" i="1" s="1" a="1"/>
  <c r="AM403" i="1" s="1"/>
  <c r="AN403" i="1" s="1"/>
  <c r="AH514" i="1"/>
  <c r="AM514" i="1" s="1" a="1"/>
  <c r="AM514" i="1" s="1"/>
  <c r="AN514" i="1" s="1"/>
  <c r="AA649" i="1"/>
  <c r="AA655" i="1" s="1"/>
  <c r="AG118" i="1"/>
  <c r="AB629" i="1"/>
  <c r="AA511" i="1"/>
  <c r="AA517" i="1" s="1"/>
  <c r="AB491" i="1"/>
  <c r="AC561" i="1"/>
  <c r="AB935" i="1"/>
  <c r="AB940" i="1" s="1"/>
  <c r="AB949" i="1" s="1"/>
  <c r="AC383" i="1"/>
  <c r="AC388" i="1" s="1"/>
  <c r="AC397" i="1" s="1"/>
  <c r="Z373" i="1"/>
  <c r="Z379" i="1" s="1"/>
  <c r="AB779" i="1"/>
  <c r="AC864" i="1"/>
  <c r="AC975" i="1"/>
  <c r="AB896" i="1"/>
  <c r="AB897" i="1" s="1"/>
  <c r="AB899" i="1" s="1"/>
  <c r="AA84" i="1"/>
  <c r="AA85" i="1" s="1"/>
  <c r="AA87" i="1" s="1"/>
  <c r="AA353" i="1"/>
  <c r="AA954" i="1"/>
  <c r="Z144" i="1"/>
  <c r="AA89" i="1" l="1"/>
  <c r="Z962" i="1"/>
  <c r="AA422" i="1"/>
  <c r="AA424" i="1" s="1"/>
  <c r="AA439" i="1" s="1"/>
  <c r="AB901" i="1"/>
  <c r="AB993" i="1"/>
  <c r="AA998" i="1"/>
  <c r="AB784" i="1"/>
  <c r="AB794" i="1" s="1"/>
  <c r="AB813" i="1" s="1"/>
  <c r="AB863" i="1"/>
  <c r="AB560" i="1"/>
  <c r="AB562" i="1" s="1"/>
  <c r="AB577" i="1" s="1"/>
  <c r="AB698" i="1"/>
  <c r="AB700" i="1" s="1"/>
  <c r="AB715" i="1" s="1"/>
  <c r="Y152" i="1"/>
  <c r="AH118" i="1"/>
  <c r="AM118" i="1" s="1" a="1"/>
  <c r="AM118" i="1" s="1"/>
  <c r="AN118" i="1" s="1"/>
  <c r="AB643" i="1"/>
  <c r="AA641" i="1"/>
  <c r="AC659" i="1"/>
  <c r="AC664" i="1" s="1"/>
  <c r="AC673" i="1" s="1"/>
  <c r="AB505" i="1"/>
  <c r="AA503" i="1"/>
  <c r="AD423" i="1"/>
  <c r="AB125" i="1"/>
  <c r="AB130" i="1" s="1"/>
  <c r="AB139" i="1" s="1"/>
  <c r="AC935" i="1"/>
  <c r="AC940" i="1" s="1"/>
  <c r="AC949" i="1" s="1"/>
  <c r="AC165" i="1"/>
  <c r="Z365" i="1"/>
  <c r="AC816" i="1"/>
  <c r="AC820" i="1" s="1"/>
  <c r="AA367" i="1"/>
  <c r="AB905" i="1"/>
  <c r="AA164" i="1"/>
  <c r="AA166" i="1" s="1"/>
  <c r="AA181" i="1" s="1"/>
  <c r="AA925" i="1"/>
  <c r="AA931" i="1" s="1"/>
  <c r="Z115" i="1"/>
  <c r="Z121" i="1" s="1"/>
  <c r="AB974" i="1" l="1"/>
  <c r="AB976" i="1" s="1"/>
  <c r="AB991" i="1" s="1"/>
  <c r="AB581" i="1"/>
  <c r="AB588" i="1"/>
  <c r="Z370" i="1"/>
  <c r="Z380" i="1" s="1"/>
  <c r="Z399" i="1" s="1"/>
  <c r="Z449" i="1"/>
  <c r="AB824" i="1"/>
  <c r="AB823" i="1"/>
  <c r="AA450" i="1"/>
  <c r="AA443" i="1"/>
  <c r="AB726" i="1"/>
  <c r="AB719" i="1"/>
  <c r="AA508" i="1"/>
  <c r="AA518" i="1" s="1"/>
  <c r="AA537" i="1" s="1"/>
  <c r="AA587" i="1"/>
  <c r="AA646" i="1"/>
  <c r="AA656" i="1" s="1"/>
  <c r="AA675" i="1" s="1"/>
  <c r="AA725" i="1"/>
  <c r="AA185" i="1"/>
  <c r="AA95" i="1"/>
  <c r="AB995" i="1"/>
  <c r="AD699" i="1"/>
  <c r="AC620" i="1"/>
  <c r="AC621" i="1" s="1"/>
  <c r="AC623" i="1" s="1"/>
  <c r="AB678" i="1"/>
  <c r="AC521" i="1"/>
  <c r="AC526" i="1" s="1"/>
  <c r="AC535" i="1" s="1"/>
  <c r="AB540" i="1"/>
  <c r="AC482" i="1"/>
  <c r="AC483" i="1" s="1"/>
  <c r="AC485" i="1" s="1"/>
  <c r="AD561" i="1"/>
  <c r="AD975" i="1"/>
  <c r="AA109" i="1"/>
  <c r="Z107" i="1"/>
  <c r="AB919" i="1"/>
  <c r="AA917" i="1"/>
  <c r="AA192" i="1"/>
  <c r="AA402" i="1"/>
  <c r="AA406" i="1" s="1"/>
  <c r="AD767" i="1"/>
  <c r="AC787" i="1"/>
  <c r="AC793" i="1" s="1"/>
  <c r="AB342" i="1"/>
  <c r="AB343" i="1" s="1"/>
  <c r="AB345" i="1" s="1"/>
  <c r="Z112" i="1" l="1"/>
  <c r="Z122" i="1" s="1"/>
  <c r="Z141" i="1" s="1"/>
  <c r="Z191" i="1"/>
  <c r="AA446" i="1"/>
  <c r="AB441" i="1"/>
  <c r="AC487" i="1"/>
  <c r="AB183" i="1"/>
  <c r="AA188" i="1"/>
  <c r="AA686" i="1"/>
  <c r="AC625" i="1"/>
  <c r="AB1002" i="1"/>
  <c r="AA548" i="1"/>
  <c r="Z409" i="1"/>
  <c r="Z410" i="1"/>
  <c r="AB998" i="1"/>
  <c r="AC993" i="1"/>
  <c r="AC717" i="1"/>
  <c r="AB722" i="1"/>
  <c r="AB347" i="1"/>
  <c r="AA922" i="1"/>
  <c r="AA932" i="1" s="1"/>
  <c r="AA951" i="1" s="1"/>
  <c r="AA1001" i="1"/>
  <c r="AB584" i="1"/>
  <c r="AC579" i="1"/>
  <c r="AC125" i="1"/>
  <c r="AC130" i="1" s="1"/>
  <c r="AC139" i="1" s="1"/>
  <c r="AC629" i="1"/>
  <c r="AB649" i="1"/>
  <c r="AB655" i="1" s="1"/>
  <c r="AB511" i="1"/>
  <c r="AB517" i="1" s="1"/>
  <c r="AC491" i="1"/>
  <c r="AE423" i="1"/>
  <c r="AD383" i="1"/>
  <c r="AD388" i="1" s="1"/>
  <c r="AD397" i="1" s="1"/>
  <c r="AD165" i="1"/>
  <c r="AD935" i="1"/>
  <c r="AD940" i="1" s="1"/>
  <c r="AD949" i="1" s="1"/>
  <c r="AB954" i="1"/>
  <c r="AC779" i="1"/>
  <c r="AD864" i="1"/>
  <c r="AA373" i="1"/>
  <c r="AA379" i="1" s="1"/>
  <c r="AB353" i="1"/>
  <c r="AB84" i="1"/>
  <c r="AB85" i="1" s="1"/>
  <c r="AB87" i="1" s="1"/>
  <c r="AA144" i="1"/>
  <c r="AC896" i="1"/>
  <c r="AC897" i="1" s="1"/>
  <c r="AC899" i="1" s="1"/>
  <c r="AB422" i="1" l="1"/>
  <c r="AB424" i="1" s="1"/>
  <c r="AB439" i="1" s="1"/>
  <c r="AC560" i="1"/>
  <c r="AC562" i="1" s="1"/>
  <c r="AC577" i="1" s="1"/>
  <c r="AA962" i="1"/>
  <c r="AB443" i="1"/>
  <c r="AB89" i="1"/>
  <c r="AC784" i="1"/>
  <c r="AC794" i="1" s="1"/>
  <c r="AC813" i="1" s="1"/>
  <c r="AC863" i="1"/>
  <c r="AC698" i="1"/>
  <c r="AC700" i="1" s="1"/>
  <c r="AC715" i="1" s="1"/>
  <c r="AC901" i="1"/>
  <c r="Z152" i="1"/>
  <c r="AD659" i="1"/>
  <c r="AD664" i="1" s="1"/>
  <c r="AD673" i="1" s="1"/>
  <c r="AC643" i="1"/>
  <c r="AE699" i="1"/>
  <c r="AB641" i="1"/>
  <c r="AC505" i="1"/>
  <c r="AB503" i="1"/>
  <c r="AD521" i="1"/>
  <c r="AD526" i="1" s="1"/>
  <c r="AD535" i="1" s="1"/>
  <c r="AE975" i="1"/>
  <c r="AB925" i="1"/>
  <c r="AB931" i="1" s="1"/>
  <c r="AB164" i="1"/>
  <c r="AB166" i="1" s="1"/>
  <c r="AB181" i="1" s="1"/>
  <c r="AA115" i="1"/>
  <c r="AA121" i="1" s="1"/>
  <c r="AA365" i="1"/>
  <c r="AC905" i="1"/>
  <c r="AB367" i="1"/>
  <c r="AD816" i="1"/>
  <c r="AD820" i="1" s="1"/>
  <c r="AB95" i="1" l="1"/>
  <c r="AA370" i="1"/>
  <c r="AA380" i="1" s="1"/>
  <c r="AA399" i="1" s="1"/>
  <c r="AA449" i="1"/>
  <c r="AB446" i="1"/>
  <c r="AC441" i="1"/>
  <c r="AB450" i="1"/>
  <c r="AC726" i="1"/>
  <c r="AC719" i="1"/>
  <c r="AC974" i="1"/>
  <c r="AC976" i="1" s="1"/>
  <c r="AC991" i="1" s="1"/>
  <c r="AC824" i="1"/>
  <c r="AC823" i="1"/>
  <c r="AC581" i="1"/>
  <c r="AC588" i="1"/>
  <c r="AB185" i="1"/>
  <c r="AB508" i="1"/>
  <c r="AB518" i="1" s="1"/>
  <c r="AB537" i="1" s="1"/>
  <c r="AB587" i="1"/>
  <c r="AB646" i="1"/>
  <c r="AB656" i="1" s="1"/>
  <c r="AB675" i="1" s="1"/>
  <c r="AB725" i="1"/>
  <c r="AC678" i="1"/>
  <c r="AD620" i="1"/>
  <c r="AD621" i="1" s="1"/>
  <c r="AD623" i="1" s="1"/>
  <c r="AE561" i="1"/>
  <c r="AC540" i="1"/>
  <c r="AD482" i="1"/>
  <c r="AD483" i="1" s="1"/>
  <c r="AD485" i="1" s="1"/>
  <c r="AD125" i="1"/>
  <c r="AD130" i="1" s="1"/>
  <c r="AD139" i="1" s="1"/>
  <c r="AE383" i="1"/>
  <c r="AE388" i="1" s="1"/>
  <c r="AE397" i="1" s="1"/>
  <c r="AE935" i="1"/>
  <c r="AE940" i="1" s="1"/>
  <c r="AE949" i="1" s="1"/>
  <c r="AC919" i="1"/>
  <c r="AB192" i="1"/>
  <c r="AC342" i="1"/>
  <c r="AC343" i="1" s="1"/>
  <c r="AC345" i="1" s="1"/>
  <c r="AD787" i="1"/>
  <c r="AD793" i="1" s="1"/>
  <c r="AB402" i="1"/>
  <c r="AB406" i="1" s="1"/>
  <c r="AF423" i="1"/>
  <c r="AE767" i="1"/>
  <c r="AB917" i="1"/>
  <c r="AA107" i="1"/>
  <c r="AB109" i="1"/>
  <c r="AC347" i="1" l="1"/>
  <c r="AB188" i="1"/>
  <c r="AC183" i="1"/>
  <c r="AD625" i="1"/>
  <c r="AC584" i="1"/>
  <c r="AD579" i="1"/>
  <c r="AB922" i="1"/>
  <c r="AB932" i="1" s="1"/>
  <c r="AB951" i="1" s="1"/>
  <c r="AB1001" i="1"/>
  <c r="AD487" i="1"/>
  <c r="AB686" i="1"/>
  <c r="AC1002" i="1"/>
  <c r="AC995" i="1"/>
  <c r="AA409" i="1"/>
  <c r="AA410" i="1"/>
  <c r="AA112" i="1"/>
  <c r="AA122" i="1" s="1"/>
  <c r="AA141" i="1" s="1"/>
  <c r="AA191" i="1"/>
  <c r="AB548" i="1"/>
  <c r="AD717" i="1"/>
  <c r="AC722" i="1"/>
  <c r="AC649" i="1"/>
  <c r="AC655" i="1" s="1"/>
  <c r="AD629" i="1"/>
  <c r="AE659" i="1"/>
  <c r="AE664" i="1" s="1"/>
  <c r="AE673" i="1" s="1"/>
  <c r="AE165" i="1"/>
  <c r="AE521" i="1"/>
  <c r="AE526" i="1" s="1"/>
  <c r="AE535" i="1" s="1"/>
  <c r="AD491" i="1"/>
  <c r="AC511" i="1"/>
  <c r="AC517" i="1" s="1"/>
  <c r="AF975" i="1"/>
  <c r="AC353" i="1"/>
  <c r="AC84" i="1"/>
  <c r="AC85" i="1" s="1"/>
  <c r="AC87" i="1" s="1"/>
  <c r="AD779" i="1"/>
  <c r="AB144" i="1"/>
  <c r="AD896" i="1"/>
  <c r="AD897" i="1" s="1"/>
  <c r="AD899" i="1" s="1"/>
  <c r="AB373" i="1"/>
  <c r="AB379" i="1" s="1"/>
  <c r="AE864" i="1"/>
  <c r="AC954" i="1"/>
  <c r="AD698" i="1" l="1"/>
  <c r="AD700" i="1" s="1"/>
  <c r="AD715" i="1" s="1"/>
  <c r="AD784" i="1"/>
  <c r="AD794" i="1" s="1"/>
  <c r="AD813" i="1" s="1"/>
  <c r="AD863" i="1"/>
  <c r="AD719" i="1"/>
  <c r="AA152" i="1"/>
  <c r="AD901" i="1"/>
  <c r="AC89" i="1"/>
  <c r="AB962" i="1"/>
  <c r="AC998" i="1"/>
  <c r="AD993" i="1"/>
  <c r="AC422" i="1"/>
  <c r="AC424" i="1" s="1"/>
  <c r="AC439" i="1" s="1"/>
  <c r="AD560" i="1"/>
  <c r="AD562" i="1" s="1"/>
  <c r="AD577" i="1" s="1"/>
  <c r="AF561" i="1"/>
  <c r="AE125" i="1"/>
  <c r="AE130" i="1" s="1"/>
  <c r="AE139" i="1" s="1"/>
  <c r="AD643" i="1"/>
  <c r="AC641" i="1"/>
  <c r="AF699" i="1"/>
  <c r="AC503" i="1"/>
  <c r="AD505" i="1"/>
  <c r="AG423" i="1"/>
  <c r="AF383" i="1"/>
  <c r="AF388" i="1" s="1"/>
  <c r="AF397" i="1" s="1"/>
  <c r="AB365" i="1"/>
  <c r="AB115" i="1"/>
  <c r="AB121" i="1" s="1"/>
  <c r="AC164" i="1"/>
  <c r="AC166" i="1" s="1"/>
  <c r="AC181" i="1" s="1"/>
  <c r="AE816" i="1"/>
  <c r="AE820" i="1" s="1"/>
  <c r="AD905" i="1"/>
  <c r="AC367" i="1"/>
  <c r="AC925" i="1"/>
  <c r="AC931" i="1" s="1"/>
  <c r="AD974" i="1" l="1"/>
  <c r="AD976" i="1" s="1"/>
  <c r="AD991" i="1" s="1"/>
  <c r="AD995" i="1"/>
  <c r="AB370" i="1"/>
  <c r="AB380" i="1" s="1"/>
  <c r="AB399" i="1" s="1"/>
  <c r="AB449" i="1"/>
  <c r="AC508" i="1"/>
  <c r="AC518" i="1" s="1"/>
  <c r="AC537" i="1" s="1"/>
  <c r="AC587" i="1"/>
  <c r="AC185" i="1"/>
  <c r="AC646" i="1"/>
  <c r="AC656" i="1" s="1"/>
  <c r="AC675" i="1" s="1"/>
  <c r="AC725" i="1"/>
  <c r="AD722" i="1"/>
  <c r="AE717" i="1"/>
  <c r="AD581" i="1"/>
  <c r="AD588" i="1"/>
  <c r="AD726" i="1"/>
  <c r="AC443" i="1"/>
  <c r="AC450" i="1"/>
  <c r="AC95" i="1"/>
  <c r="AD824" i="1"/>
  <c r="AD823" i="1"/>
  <c r="AD678" i="1"/>
  <c r="AE620" i="1"/>
  <c r="AE621" i="1" s="1"/>
  <c r="AE623" i="1" s="1"/>
  <c r="AF165" i="1"/>
  <c r="AE482" i="1"/>
  <c r="AE483" i="1" s="1"/>
  <c r="AE485" i="1" s="1"/>
  <c r="AD540" i="1"/>
  <c r="AH423" i="1"/>
  <c r="AM423" i="1" s="1" a="1"/>
  <c r="AM423" i="1" s="1"/>
  <c r="AN423" i="1" s="1"/>
  <c r="AD919" i="1"/>
  <c r="AC402" i="1"/>
  <c r="AC406" i="1" s="1"/>
  <c r="AC192" i="1"/>
  <c r="AB107" i="1"/>
  <c r="AE787" i="1"/>
  <c r="AE793" i="1" s="1"/>
  <c r="AD342" i="1"/>
  <c r="AD343" i="1" s="1"/>
  <c r="AD345" i="1" s="1"/>
  <c r="AF935" i="1"/>
  <c r="AF940" i="1" s="1"/>
  <c r="AF949" i="1" s="1"/>
  <c r="AF767" i="1"/>
  <c r="AC109" i="1"/>
  <c r="AC917" i="1"/>
  <c r="AC188" i="1" l="1"/>
  <c r="AD183" i="1"/>
  <c r="AE579" i="1"/>
  <c r="AD584" i="1"/>
  <c r="AE487" i="1"/>
  <c r="AC548" i="1"/>
  <c r="AB112" i="1"/>
  <c r="AB122" i="1" s="1"/>
  <c r="AB141" i="1" s="1"/>
  <c r="AB191" i="1"/>
  <c r="AD347" i="1"/>
  <c r="AB410" i="1"/>
  <c r="AB409" i="1"/>
  <c r="AD998" i="1"/>
  <c r="AE993" i="1"/>
  <c r="AC922" i="1"/>
  <c r="AC932" i="1" s="1"/>
  <c r="AC951" i="1" s="1"/>
  <c r="AC1001" i="1"/>
  <c r="AE625" i="1"/>
  <c r="AC446" i="1"/>
  <c r="AD441" i="1"/>
  <c r="AC686" i="1"/>
  <c r="AD1002" i="1"/>
  <c r="AE629" i="1"/>
  <c r="AD649" i="1"/>
  <c r="AD655" i="1" s="1"/>
  <c r="AF659" i="1"/>
  <c r="AF664" i="1" s="1"/>
  <c r="AF673" i="1" s="1"/>
  <c r="AF521" i="1"/>
  <c r="AF526" i="1" s="1"/>
  <c r="AF535" i="1" s="1"/>
  <c r="AG561" i="1"/>
  <c r="AD511" i="1"/>
  <c r="AD517" i="1" s="1"/>
  <c r="AE491" i="1"/>
  <c r="AG383" i="1"/>
  <c r="AG388" i="1" s="1"/>
  <c r="AG397" i="1" s="1"/>
  <c r="AE779" i="1"/>
  <c r="AG975" i="1"/>
  <c r="AD954" i="1"/>
  <c r="AE896" i="1"/>
  <c r="AE897" i="1" s="1"/>
  <c r="AE899" i="1" s="1"/>
  <c r="AH383" i="1"/>
  <c r="AD353" i="1"/>
  <c r="AD84" i="1"/>
  <c r="AD85" i="1" s="1"/>
  <c r="AD87" i="1" s="1"/>
  <c r="AC373" i="1"/>
  <c r="AC379" i="1" s="1"/>
  <c r="AC144" i="1"/>
  <c r="AF864" i="1"/>
  <c r="AE784" i="1" l="1"/>
  <c r="AE794" i="1" s="1"/>
  <c r="AE813" i="1" s="1"/>
  <c r="AE863" i="1"/>
  <c r="AC962" i="1"/>
  <c r="AD422" i="1"/>
  <c r="AD424" i="1" s="1"/>
  <c r="AD439" i="1" s="1"/>
  <c r="AH388" i="1"/>
  <c r="AH397" i="1" s="1"/>
  <c r="AM383" i="1" a="1"/>
  <c r="AM383" i="1" s="1"/>
  <c r="AN383" i="1" s="1"/>
  <c r="AD89" i="1"/>
  <c r="AE698" i="1"/>
  <c r="AE700" i="1" s="1"/>
  <c r="AE715" i="1" s="1"/>
  <c r="AB152" i="1"/>
  <c r="AE901" i="1"/>
  <c r="AE560" i="1"/>
  <c r="AE562" i="1" s="1"/>
  <c r="AE577" i="1" s="1"/>
  <c r="AF125" i="1"/>
  <c r="AF130" i="1" s="1"/>
  <c r="AF139" i="1" s="1"/>
  <c r="AG699" i="1"/>
  <c r="AD641" i="1"/>
  <c r="AE643" i="1"/>
  <c r="AE505" i="1"/>
  <c r="AD503" i="1"/>
  <c r="AD925" i="1"/>
  <c r="AD931" i="1" s="1"/>
  <c r="AD164" i="1"/>
  <c r="AD166" i="1" s="1"/>
  <c r="AD181" i="1" s="1"/>
  <c r="AC365" i="1"/>
  <c r="AD367" i="1"/>
  <c r="AE905" i="1"/>
  <c r="AF816" i="1"/>
  <c r="AF820" i="1" s="1"/>
  <c r="AC115" i="1"/>
  <c r="AC121" i="1" s="1"/>
  <c r="AD646" i="1" l="1"/>
  <c r="AD656" i="1" s="1"/>
  <c r="AD675" i="1" s="1"/>
  <c r="AD725" i="1"/>
  <c r="AD443" i="1"/>
  <c r="AD450" i="1"/>
  <c r="AD508" i="1"/>
  <c r="AD518" i="1" s="1"/>
  <c r="AD537" i="1" s="1"/>
  <c r="AD587" i="1"/>
  <c r="AE588" i="1"/>
  <c r="AE581" i="1"/>
  <c r="AC370" i="1"/>
  <c r="AC380" i="1" s="1"/>
  <c r="AC399" i="1" s="1"/>
  <c r="AC449" i="1"/>
  <c r="AE726" i="1"/>
  <c r="AE719" i="1"/>
  <c r="AE974" i="1"/>
  <c r="AE976" i="1" s="1"/>
  <c r="AE991" i="1" s="1"/>
  <c r="AD95" i="1"/>
  <c r="AD185" i="1"/>
  <c r="AE824" i="1"/>
  <c r="AE823" i="1"/>
  <c r="AH561" i="1"/>
  <c r="AG521" i="1"/>
  <c r="AG526" i="1" s="1"/>
  <c r="AG535" i="1" s="1"/>
  <c r="AG165" i="1"/>
  <c r="AF620" i="1"/>
  <c r="AF621" i="1" s="1"/>
  <c r="AF623" i="1" s="1"/>
  <c r="AE678" i="1"/>
  <c r="AE540" i="1"/>
  <c r="AF482" i="1"/>
  <c r="AF483" i="1" s="1"/>
  <c r="AF485" i="1" s="1"/>
  <c r="AE919" i="1"/>
  <c r="AD192" i="1"/>
  <c r="AG935" i="1"/>
  <c r="AG940" i="1" s="1"/>
  <c r="AG949" i="1" s="1"/>
  <c r="AF787" i="1"/>
  <c r="AF793" i="1" s="1"/>
  <c r="AD402" i="1"/>
  <c r="AD406" i="1" s="1"/>
  <c r="AD109" i="1"/>
  <c r="AE342" i="1"/>
  <c r="AE343" i="1" s="1"/>
  <c r="AE345" i="1" s="1"/>
  <c r="AG767" i="1"/>
  <c r="AD917" i="1"/>
  <c r="AC107" i="1"/>
  <c r="AC112" i="1" l="1"/>
  <c r="AC122" i="1" s="1"/>
  <c r="AC141" i="1" s="1"/>
  <c r="AC191" i="1"/>
  <c r="AF625" i="1"/>
  <c r="AE1002" i="1"/>
  <c r="AE995" i="1"/>
  <c r="AD548" i="1"/>
  <c r="AE722" i="1"/>
  <c r="AF717" i="1"/>
  <c r="AD922" i="1"/>
  <c r="AD932" i="1" s="1"/>
  <c r="AD951" i="1" s="1"/>
  <c r="AD1001" i="1"/>
  <c r="AD446" i="1"/>
  <c r="AE441" i="1"/>
  <c r="AF487" i="1"/>
  <c r="AF579" i="1"/>
  <c r="AE584" i="1"/>
  <c r="AE347" i="1"/>
  <c r="AD188" i="1"/>
  <c r="AE183" i="1"/>
  <c r="AC410" i="1"/>
  <c r="AC409" i="1"/>
  <c r="AD686" i="1"/>
  <c r="AH521" i="1"/>
  <c r="AH526" i="1" s="1"/>
  <c r="AF629" i="1"/>
  <c r="AE649" i="1"/>
  <c r="AE655" i="1" s="1"/>
  <c r="AG659" i="1"/>
  <c r="AG664" i="1" s="1"/>
  <c r="AG673" i="1" s="1"/>
  <c r="AE511" i="1"/>
  <c r="AE517" i="1" s="1"/>
  <c r="AF491" i="1"/>
  <c r="AD373" i="1"/>
  <c r="AD379" i="1" s="1"/>
  <c r="AE353" i="1"/>
  <c r="AE84" i="1"/>
  <c r="AE85" i="1" s="1"/>
  <c r="AE87" i="1" s="1"/>
  <c r="AH975" i="1"/>
  <c r="AM975" i="1" s="1" a="1"/>
  <c r="AM975" i="1" s="1"/>
  <c r="AN975" i="1" s="1"/>
  <c r="AE954" i="1"/>
  <c r="AF779" i="1"/>
  <c r="AG864" i="1"/>
  <c r="AD144" i="1"/>
  <c r="AF896" i="1"/>
  <c r="AF897" i="1" s="1"/>
  <c r="AF899" i="1" s="1"/>
  <c r="AE89" i="1" l="1"/>
  <c r="AE998" i="1"/>
  <c r="AF993" i="1"/>
  <c r="AD962" i="1"/>
  <c r="AF560" i="1"/>
  <c r="AF562" i="1" s="1"/>
  <c r="AF577" i="1" s="1"/>
  <c r="AE422" i="1"/>
  <c r="AE424" i="1" s="1"/>
  <c r="AE439" i="1" s="1"/>
  <c r="AH535" i="1"/>
  <c r="AM526" i="1" a="1"/>
  <c r="AM526" i="1" s="1"/>
  <c r="AN526" i="1" s="1"/>
  <c r="AC152" i="1"/>
  <c r="AF901" i="1"/>
  <c r="AF784" i="1"/>
  <c r="AF794" i="1" s="1"/>
  <c r="AF813" i="1" s="1"/>
  <c r="AF863" i="1"/>
  <c r="AF698" i="1"/>
  <c r="AF700" i="1" s="1"/>
  <c r="AF715" i="1" s="1"/>
  <c r="AG125" i="1"/>
  <c r="AG130" i="1" s="1"/>
  <c r="AG139" i="1" s="1"/>
  <c r="AE641" i="1"/>
  <c r="AF643" i="1"/>
  <c r="AH699" i="1"/>
  <c r="AM699" i="1" s="1" a="1"/>
  <c r="AM699" i="1" s="1"/>
  <c r="AN699" i="1" s="1"/>
  <c r="AF505" i="1"/>
  <c r="AE503" i="1"/>
  <c r="AD365" i="1"/>
  <c r="AD115" i="1"/>
  <c r="AD121" i="1" s="1"/>
  <c r="AE925" i="1"/>
  <c r="AE931" i="1" s="1"/>
  <c r="AG816" i="1"/>
  <c r="AG820" i="1" s="1"/>
  <c r="AE164" i="1"/>
  <c r="AE166" i="1" s="1"/>
  <c r="AE181" i="1" s="1"/>
  <c r="AF905" i="1"/>
  <c r="AE367" i="1"/>
  <c r="AE185" i="1" l="1"/>
  <c r="AE646" i="1"/>
  <c r="AE656" i="1" s="1"/>
  <c r="AE675" i="1" s="1"/>
  <c r="AE725" i="1"/>
  <c r="AE508" i="1"/>
  <c r="AE518" i="1" s="1"/>
  <c r="AE537" i="1" s="1"/>
  <c r="AE587" i="1"/>
  <c r="AF974" i="1"/>
  <c r="AF976" i="1" s="1"/>
  <c r="AF991" i="1" s="1"/>
  <c r="AF726" i="1"/>
  <c r="AF719" i="1"/>
  <c r="AE443" i="1"/>
  <c r="AE450" i="1"/>
  <c r="AF824" i="1"/>
  <c r="AF823" i="1"/>
  <c r="AF581" i="1"/>
  <c r="AF588" i="1"/>
  <c r="AD370" i="1"/>
  <c r="AD380" i="1" s="1"/>
  <c r="AD399" i="1" s="1"/>
  <c r="AD449" i="1"/>
  <c r="AE95" i="1"/>
  <c r="AH165" i="1"/>
  <c r="AM165" i="1" s="1" a="1"/>
  <c r="AM165" i="1" s="1"/>
  <c r="AN165" i="1" s="1"/>
  <c r="AF678" i="1"/>
  <c r="AG620" i="1"/>
  <c r="AG621" i="1" s="1"/>
  <c r="AG623" i="1" s="1"/>
  <c r="AG482" i="1"/>
  <c r="AG483" i="1" s="1"/>
  <c r="AG485" i="1" s="1"/>
  <c r="AF540" i="1"/>
  <c r="AH935" i="1"/>
  <c r="AD107" i="1"/>
  <c r="AE192" i="1"/>
  <c r="AF919" i="1"/>
  <c r="AE917" i="1"/>
  <c r="AH767" i="1"/>
  <c r="E767" i="1" s="1"/>
  <c r="K1012" i="1" s="1"/>
  <c r="AE109" i="1"/>
  <c r="AF342" i="1"/>
  <c r="AF343" i="1" s="1"/>
  <c r="AF345" i="1" s="1"/>
  <c r="AE402" i="1"/>
  <c r="AE406" i="1" s="1"/>
  <c r="AG787" i="1"/>
  <c r="AG793" i="1" s="1"/>
  <c r="AD410" i="1" l="1"/>
  <c r="AD409" i="1"/>
  <c r="AG487" i="1"/>
  <c r="AF584" i="1"/>
  <c r="AG579" i="1"/>
  <c r="AF995" i="1"/>
  <c r="AF1002" i="1"/>
  <c r="AH940" i="1"/>
  <c r="AH949" i="1" s="1"/>
  <c r="AM935" i="1" a="1"/>
  <c r="AM935" i="1" s="1"/>
  <c r="AN935" i="1" s="1"/>
  <c r="AG625" i="1"/>
  <c r="AE548" i="1"/>
  <c r="AD112" i="1"/>
  <c r="AD122" i="1" s="1"/>
  <c r="AD141" i="1" s="1"/>
  <c r="AD191" i="1"/>
  <c r="AE922" i="1"/>
  <c r="AE932" i="1" s="1"/>
  <c r="AE951" i="1" s="1"/>
  <c r="AE1001" i="1"/>
  <c r="AE686" i="1"/>
  <c r="AF441" i="1"/>
  <c r="AE446" i="1"/>
  <c r="AE188" i="1"/>
  <c r="AF183" i="1"/>
  <c r="AF347" i="1"/>
  <c r="AG717" i="1"/>
  <c r="AF722" i="1"/>
  <c r="AG629" i="1"/>
  <c r="AF649" i="1"/>
  <c r="AF655" i="1" s="1"/>
  <c r="AH659" i="1"/>
  <c r="AF511" i="1"/>
  <c r="AF517" i="1" s="1"/>
  <c r="AG491" i="1"/>
  <c r="AF353" i="1"/>
  <c r="AF84" i="1"/>
  <c r="AF85" i="1" s="1"/>
  <c r="AF87" i="1" s="1"/>
  <c r="AG896" i="1"/>
  <c r="AG897" i="1" s="1"/>
  <c r="AG899" i="1" s="1"/>
  <c r="AE144" i="1"/>
  <c r="AE373" i="1"/>
  <c r="AE379" i="1" s="1"/>
  <c r="AH816" i="1"/>
  <c r="AG779" i="1"/>
  <c r="AF954" i="1"/>
  <c r="AH864" i="1"/>
  <c r="E864" i="1" s="1"/>
  <c r="O1012" i="1" s="1"/>
  <c r="AG698" i="1" l="1"/>
  <c r="AG700" i="1" s="1"/>
  <c r="AG715" i="1" s="1"/>
  <c r="AG719" i="1" s="1"/>
  <c r="AG784" i="1"/>
  <c r="AG794" i="1" s="1"/>
  <c r="AG813" i="1" s="1"/>
  <c r="AG863" i="1"/>
  <c r="AF422" i="1"/>
  <c r="AF424" i="1" s="1"/>
  <c r="AF439" i="1" s="1"/>
  <c r="AG560" i="1"/>
  <c r="AG562" i="1" s="1"/>
  <c r="AG577" i="1" s="1"/>
  <c r="AH664" i="1"/>
  <c r="AH673" i="1" s="1"/>
  <c r="AM659" i="1" a="1"/>
  <c r="AM659" i="1" s="1"/>
  <c r="AN659" i="1" s="1"/>
  <c r="AG901" i="1"/>
  <c r="AF89" i="1"/>
  <c r="AE962" i="1"/>
  <c r="AH820" i="1"/>
  <c r="AM816" i="1" a="1"/>
  <c r="AM816" i="1" s="1"/>
  <c r="AN816" i="1" s="1"/>
  <c r="AD152" i="1"/>
  <c r="AF998" i="1"/>
  <c r="AG993" i="1"/>
  <c r="AH125" i="1"/>
  <c r="AF641" i="1"/>
  <c r="AG643" i="1"/>
  <c r="AF503" i="1"/>
  <c r="AG505" i="1"/>
  <c r="AE115" i="1"/>
  <c r="AE121" i="1" s="1"/>
  <c r="AE365" i="1"/>
  <c r="AF164" i="1"/>
  <c r="AF166" i="1" s="1"/>
  <c r="AF181" i="1" s="1"/>
  <c r="AF925" i="1"/>
  <c r="AF931" i="1" s="1"/>
  <c r="AG905" i="1"/>
  <c r="AF367" i="1"/>
  <c r="AE370" i="1" l="1"/>
  <c r="AE380" i="1" s="1"/>
  <c r="AE399" i="1" s="1"/>
  <c r="AE449" i="1"/>
  <c r="AG588" i="1"/>
  <c r="AG581" i="1"/>
  <c r="AF443" i="1"/>
  <c r="AF450" i="1"/>
  <c r="AF95" i="1"/>
  <c r="AF646" i="1"/>
  <c r="AF656" i="1" s="1"/>
  <c r="AF675" i="1" s="1"/>
  <c r="AF725" i="1"/>
  <c r="AH130" i="1"/>
  <c r="AH139" i="1" s="1"/>
  <c r="AM125" i="1" a="1"/>
  <c r="AM125" i="1" s="1"/>
  <c r="AN125" i="1" s="1"/>
  <c r="AG823" i="1"/>
  <c r="AG824" i="1"/>
  <c r="AF185" i="1"/>
  <c r="AF508" i="1"/>
  <c r="AF518" i="1" s="1"/>
  <c r="AF537" i="1" s="1"/>
  <c r="AF587" i="1"/>
  <c r="AG722" i="1"/>
  <c r="AH717" i="1"/>
  <c r="AG974" i="1"/>
  <c r="AG976" i="1" s="1"/>
  <c r="AG991" i="1" s="1"/>
  <c r="AG726" i="1"/>
  <c r="AG678" i="1"/>
  <c r="AH620" i="1"/>
  <c r="AG540" i="1"/>
  <c r="AH482" i="1"/>
  <c r="AE107" i="1"/>
  <c r="AG342" i="1"/>
  <c r="AG343" i="1" s="1"/>
  <c r="AG345" i="1" s="1"/>
  <c r="AH787" i="1"/>
  <c r="AF402" i="1"/>
  <c r="AF406" i="1" s="1"/>
  <c r="AF109" i="1"/>
  <c r="AF917" i="1"/>
  <c r="AG919" i="1"/>
  <c r="AF192" i="1"/>
  <c r="AE112" i="1" l="1"/>
  <c r="AE122" i="1" s="1"/>
  <c r="AE141" i="1" s="1"/>
  <c r="AE191" i="1"/>
  <c r="AF548" i="1"/>
  <c r="AF686" i="1"/>
  <c r="AM620" i="1" a="1"/>
  <c r="AM620" i="1" s="1"/>
  <c r="AN620" i="1" s="1"/>
  <c r="AH621" i="1"/>
  <c r="AH623" i="1" s="1"/>
  <c r="AF188" i="1"/>
  <c r="AG183" i="1"/>
  <c r="AG347" i="1"/>
  <c r="AG995" i="1"/>
  <c r="AG1002" i="1"/>
  <c r="AG441" i="1"/>
  <c r="AF446" i="1"/>
  <c r="AH793" i="1"/>
  <c r="AM787" i="1" a="1"/>
  <c r="AM787" i="1" s="1"/>
  <c r="AN787" i="1" s="1"/>
  <c r="AF922" i="1"/>
  <c r="AF932" i="1" s="1"/>
  <c r="AF951" i="1" s="1"/>
  <c r="AF1001" i="1"/>
  <c r="AG584" i="1"/>
  <c r="AH579" i="1"/>
  <c r="AM482" i="1" a="1"/>
  <c r="AM482" i="1" s="1"/>
  <c r="AN482" i="1" s="1"/>
  <c r="AH483" i="1"/>
  <c r="AH485" i="1" s="1"/>
  <c r="AE410" i="1"/>
  <c r="AE409" i="1"/>
  <c r="AH643" i="1"/>
  <c r="AM643" i="1" s="1" a="1"/>
  <c r="AM643" i="1" s="1"/>
  <c r="AN643" i="1" s="1"/>
  <c r="AG649" i="1"/>
  <c r="AG655" i="1" s="1"/>
  <c r="AG511" i="1"/>
  <c r="AG517" i="1" s="1"/>
  <c r="AH505" i="1"/>
  <c r="AM505" i="1" s="1" a="1"/>
  <c r="AM505" i="1" s="1"/>
  <c r="AN505" i="1" s="1"/>
  <c r="AH779" i="1"/>
  <c r="AG353" i="1"/>
  <c r="AG84" i="1"/>
  <c r="AG85" i="1" s="1"/>
  <c r="AG87" i="1" s="1"/>
  <c r="AF144" i="1"/>
  <c r="AF373" i="1"/>
  <c r="AF379" i="1" s="1"/>
  <c r="AH896" i="1"/>
  <c r="AG954" i="1"/>
  <c r="AG998" i="1" l="1"/>
  <c r="AH993" i="1"/>
  <c r="AH560" i="1"/>
  <c r="AH562" i="1" s="1"/>
  <c r="AH491" i="1"/>
  <c r="E491" i="1" s="1"/>
  <c r="K1010" i="1" s="1"/>
  <c r="AH487" i="1"/>
  <c r="AM896" i="1" a="1"/>
  <c r="AM896" i="1" s="1"/>
  <c r="AN896" i="1" s="1"/>
  <c r="AH897" i="1"/>
  <c r="AH899" i="1" s="1"/>
  <c r="AH784" i="1"/>
  <c r="AH794" i="1" s="1"/>
  <c r="AH813" i="1" s="1"/>
  <c r="AH863" i="1"/>
  <c r="E863" i="1" s="1"/>
  <c r="N1012" i="1" s="1"/>
  <c r="AM779" i="1" a="1"/>
  <c r="AM779" i="1" s="1"/>
  <c r="AN779" i="1" s="1"/>
  <c r="AG422" i="1"/>
  <c r="AG424" i="1" s="1"/>
  <c r="AG439" i="1" s="1"/>
  <c r="AH698" i="1"/>
  <c r="AG89" i="1"/>
  <c r="AF962" i="1"/>
  <c r="AH629" i="1"/>
  <c r="E629" i="1" s="1"/>
  <c r="K1011" i="1" s="1"/>
  <c r="AH625" i="1"/>
  <c r="AE152" i="1"/>
  <c r="AH678" i="1"/>
  <c r="AG641" i="1"/>
  <c r="AG503" i="1"/>
  <c r="AH540" i="1"/>
  <c r="AG164" i="1"/>
  <c r="AG166" i="1" s="1"/>
  <c r="AG181" i="1" s="1"/>
  <c r="AH919" i="1"/>
  <c r="AM919" i="1" s="1" a="1"/>
  <c r="AM919" i="1" s="1"/>
  <c r="AN919" i="1" s="1"/>
  <c r="AG367" i="1"/>
  <c r="AF365" i="1"/>
  <c r="AF115" i="1"/>
  <c r="AF121" i="1" s="1"/>
  <c r="AG925" i="1"/>
  <c r="AG931" i="1" s="1"/>
  <c r="AG95" i="1" l="1"/>
  <c r="AG508" i="1"/>
  <c r="AG518" i="1" s="1"/>
  <c r="AG537" i="1" s="1"/>
  <c r="AG587" i="1"/>
  <c r="AG646" i="1"/>
  <c r="AG656" i="1" s="1"/>
  <c r="AG675" i="1" s="1"/>
  <c r="AG725" i="1"/>
  <c r="AH700" i="1"/>
  <c r="AH715" i="1" s="1"/>
  <c r="AM698" i="1" a="1"/>
  <c r="AM698" i="1" s="1"/>
  <c r="AN698" i="1" s="1"/>
  <c r="AM678" i="1" a="1"/>
  <c r="AM678" i="1" s="1"/>
  <c r="AN678" i="1" s="1"/>
  <c r="AG443" i="1"/>
  <c r="AG450" i="1"/>
  <c r="AH577" i="1"/>
  <c r="AM562" i="1" a="1"/>
  <c r="AM562" i="1" s="1"/>
  <c r="AN562" i="1" s="1"/>
  <c r="AG185" i="1"/>
  <c r="AF370" i="1"/>
  <c r="AF380" i="1" s="1"/>
  <c r="AF399" i="1" s="1"/>
  <c r="AF449" i="1"/>
  <c r="AH974" i="1"/>
  <c r="AH824" i="1"/>
  <c r="E824" i="1" s="1"/>
  <c r="M1012" i="1" s="1"/>
  <c r="AH823" i="1"/>
  <c r="E823" i="1" s="1"/>
  <c r="L1012" i="1" s="1"/>
  <c r="AH905" i="1"/>
  <c r="E905" i="1" s="1"/>
  <c r="K1013" i="1" s="1"/>
  <c r="AH901" i="1"/>
  <c r="AH954" i="1"/>
  <c r="AH342" i="1"/>
  <c r="AG109" i="1"/>
  <c r="AG917" i="1"/>
  <c r="AG402" i="1"/>
  <c r="AG406" i="1" s="1"/>
  <c r="AF107" i="1"/>
  <c r="AG192" i="1"/>
  <c r="E1012" i="1" l="1"/>
  <c r="AG922" i="1"/>
  <c r="AG932" i="1" s="1"/>
  <c r="AG951" i="1" s="1"/>
  <c r="AG1001" i="1"/>
  <c r="AG188" i="1"/>
  <c r="AH183" i="1"/>
  <c r="AM954" i="1" a="1"/>
  <c r="AM954" i="1" s="1"/>
  <c r="AN954" i="1" s="1"/>
  <c r="AH726" i="1"/>
  <c r="E726" i="1" s="1"/>
  <c r="O1011" i="1" s="1"/>
  <c r="AH719" i="1"/>
  <c r="AH588" i="1"/>
  <c r="E588" i="1" s="1"/>
  <c r="O1010" i="1" s="1"/>
  <c r="AH581" i="1"/>
  <c r="AM342" i="1" a="1"/>
  <c r="AM342" i="1" s="1"/>
  <c r="AN342" i="1" s="1"/>
  <c r="AH343" i="1"/>
  <c r="AH345" i="1" s="1"/>
  <c r="AH976" i="1"/>
  <c r="AH991" i="1" s="1"/>
  <c r="AM974" i="1" a="1"/>
  <c r="AM974" i="1" s="1"/>
  <c r="AN974" i="1" s="1"/>
  <c r="AG686" i="1"/>
  <c r="AG446" i="1"/>
  <c r="AH441" i="1"/>
  <c r="AF112" i="1"/>
  <c r="AF122" i="1" s="1"/>
  <c r="AF141" i="1" s="1"/>
  <c r="AF191" i="1"/>
  <c r="AF410" i="1"/>
  <c r="AF409" i="1"/>
  <c r="AG548" i="1"/>
  <c r="AH649" i="1"/>
  <c r="AH511" i="1"/>
  <c r="AH517" i="1" s="1"/>
  <c r="AM517" i="1" s="1" a="1"/>
  <c r="AM517" i="1" s="1"/>
  <c r="AN517" i="1" s="1"/>
  <c r="AG144" i="1"/>
  <c r="AH367" i="1"/>
  <c r="AM367" i="1" s="1" a="1"/>
  <c r="AM367" i="1" s="1"/>
  <c r="AN367" i="1" s="1"/>
  <c r="AH84" i="1"/>
  <c r="AG373" i="1"/>
  <c r="AG379" i="1" s="1"/>
  <c r="AH995" i="1" l="1"/>
  <c r="AH1002" i="1"/>
  <c r="E1002" i="1" s="1"/>
  <c r="O1013" i="1" s="1"/>
  <c r="AH655" i="1"/>
  <c r="AM649" i="1" a="1"/>
  <c r="AM649" i="1" s="1"/>
  <c r="AN649" i="1" s="1"/>
  <c r="AF152" i="1"/>
  <c r="AH353" i="1"/>
  <c r="E353" i="1" s="1"/>
  <c r="K1009" i="1" s="1"/>
  <c r="AH347" i="1"/>
  <c r="AH584" i="1"/>
  <c r="AM584" i="1" s="1" a="1"/>
  <c r="AM584" i="1" s="1"/>
  <c r="AN584" i="1" s="1"/>
  <c r="AM84" i="1" a="1"/>
  <c r="AM84" i="1" s="1"/>
  <c r="AN84" i="1" s="1"/>
  <c r="AH85" i="1"/>
  <c r="AH87" i="1" s="1"/>
  <c r="AH422" i="1"/>
  <c r="AH722" i="1"/>
  <c r="AG962" i="1"/>
  <c r="AH641" i="1"/>
  <c r="AH725" i="1" s="1"/>
  <c r="E725" i="1" s="1"/>
  <c r="N1011" i="1" s="1"/>
  <c r="AH503" i="1"/>
  <c r="AH508" i="1" s="1"/>
  <c r="AH925" i="1"/>
  <c r="AG115" i="1"/>
  <c r="AG121" i="1" s="1"/>
  <c r="AH402" i="1"/>
  <c r="AG365" i="1"/>
  <c r="AH109" i="1"/>
  <c r="AM109" i="1" s="1" a="1"/>
  <c r="AM109" i="1" s="1"/>
  <c r="AN109" i="1" s="1"/>
  <c r="AH164" i="1"/>
  <c r="AH518" i="1" l="1"/>
  <c r="AM508" i="1" a="1"/>
  <c r="AM508" i="1" s="1"/>
  <c r="AN508" i="1" s="1"/>
  <c r="AH424" i="1"/>
  <c r="AH439" i="1" s="1"/>
  <c r="AM422" i="1" a="1"/>
  <c r="AM422" i="1" s="1"/>
  <c r="AN422" i="1" s="1"/>
  <c r="AH89" i="1"/>
  <c r="AH95" i="1"/>
  <c r="E95" i="1" s="1"/>
  <c r="K1008" i="1" s="1"/>
  <c r="AH406" i="1"/>
  <c r="AM402" i="1" a="1"/>
  <c r="AM402" i="1" s="1"/>
  <c r="AN402" i="1" s="1"/>
  <c r="AH646" i="1"/>
  <c r="AH656" i="1" s="1"/>
  <c r="AH675" i="1" s="1"/>
  <c r="AM641" i="1" a="1"/>
  <c r="AM641" i="1" s="1"/>
  <c r="AN641" i="1" s="1"/>
  <c r="AH587" i="1"/>
  <c r="E587" i="1" s="1"/>
  <c r="N1010" i="1" s="1"/>
  <c r="AH931" i="1"/>
  <c r="AM925" i="1" a="1"/>
  <c r="AM925" i="1" s="1"/>
  <c r="AN925" i="1" s="1"/>
  <c r="AH166" i="1"/>
  <c r="AH181" i="1" s="1"/>
  <c r="AM164" i="1" a="1"/>
  <c r="AM164" i="1" s="1"/>
  <c r="AN164" i="1" s="1"/>
  <c r="AG370" i="1"/>
  <c r="AG380" i="1" s="1"/>
  <c r="AG399" i="1" s="1"/>
  <c r="AG449" i="1"/>
  <c r="AH998" i="1"/>
  <c r="AH917" i="1"/>
  <c r="AH144" i="1"/>
  <c r="AG107" i="1"/>
  <c r="AH185" i="1" l="1"/>
  <c r="AH192" i="1"/>
  <c r="E192" i="1" s="1"/>
  <c r="O1008" i="1" s="1"/>
  <c r="AH922" i="1"/>
  <c r="AH932" i="1" s="1"/>
  <c r="AH951" i="1" s="1"/>
  <c r="AM917" i="1" a="1"/>
  <c r="AM917" i="1" s="1"/>
  <c r="AN917" i="1" s="1"/>
  <c r="AG112" i="1"/>
  <c r="AG122" i="1" s="1"/>
  <c r="AG141" i="1" s="1"/>
  <c r="AG191" i="1"/>
  <c r="AH1001" i="1"/>
  <c r="E1001" i="1" s="1"/>
  <c r="N1013" i="1" s="1"/>
  <c r="AH686" i="1"/>
  <c r="E686" i="1" s="1"/>
  <c r="M1011" i="1" s="1"/>
  <c r="AH450" i="1"/>
  <c r="E450" i="1" s="1"/>
  <c r="O1009" i="1" s="1"/>
  <c r="AH443" i="1"/>
  <c r="AM144" i="1" a="1"/>
  <c r="AM144" i="1" s="1"/>
  <c r="AN144" i="1" s="1"/>
  <c r="AG410" i="1"/>
  <c r="AG409" i="1"/>
  <c r="AH537" i="1"/>
  <c r="AM518" i="1" a="1"/>
  <c r="AM518" i="1" s="1"/>
  <c r="AN518" i="1" s="1"/>
  <c r="AH373" i="1"/>
  <c r="P679" i="1"/>
  <c r="P955" i="1"/>
  <c r="P541" i="1"/>
  <c r="P544" i="1" s="1"/>
  <c r="P547" i="1" s="1"/>
  <c r="P682" i="1" l="1"/>
  <c r="P685" i="1" s="1"/>
  <c r="AG152" i="1"/>
  <c r="AH446" i="1"/>
  <c r="AH962" i="1"/>
  <c r="E962" i="1" s="1"/>
  <c r="M1013" i="1" s="1"/>
  <c r="AH379" i="1"/>
  <c r="AM373" i="1" a="1"/>
  <c r="AM373" i="1" s="1"/>
  <c r="AN373" i="1" s="1"/>
  <c r="P958" i="1"/>
  <c r="P961" i="1" s="1"/>
  <c r="AH548" i="1"/>
  <c r="E548" i="1" s="1"/>
  <c r="M1010" i="1" s="1"/>
  <c r="AH188" i="1"/>
  <c r="AH365" i="1"/>
  <c r="AH115" i="1"/>
  <c r="Q679" i="1"/>
  <c r="Q682" i="1" s="1"/>
  <c r="Q685" i="1" s="1"/>
  <c r="Q955" i="1"/>
  <c r="Q958" i="1" s="1"/>
  <c r="Q961" i="1" s="1"/>
  <c r="Q541" i="1"/>
  <c r="Q544" i="1" s="1"/>
  <c r="Q547" i="1" s="1"/>
  <c r="P145" i="1"/>
  <c r="AH121" i="1" l="1"/>
  <c r="AM115" i="1" a="1"/>
  <c r="AM115" i="1" s="1"/>
  <c r="AN115" i="1" s="1"/>
  <c r="AH370" i="1"/>
  <c r="AH380" i="1" s="1"/>
  <c r="AH399" i="1" s="1"/>
  <c r="AM365" i="1" a="1"/>
  <c r="AM365" i="1" s="1"/>
  <c r="AN365" i="1" s="1"/>
  <c r="AH449" i="1"/>
  <c r="E449" i="1" s="1"/>
  <c r="N1009" i="1" s="1"/>
  <c r="P148" i="1"/>
  <c r="P151" i="1" s="1"/>
  <c r="AH107" i="1"/>
  <c r="R679" i="1"/>
  <c r="R682" i="1" s="1"/>
  <c r="R685" i="1" s="1"/>
  <c r="R541" i="1"/>
  <c r="R544" i="1" s="1"/>
  <c r="R547" i="1" s="1"/>
  <c r="Q145" i="1"/>
  <c r="Q148" i="1" s="1"/>
  <c r="Q151" i="1" s="1"/>
  <c r="R955" i="1"/>
  <c r="R958" i="1" s="1"/>
  <c r="R961" i="1" s="1"/>
  <c r="AH112" i="1" l="1"/>
  <c r="AH122" i="1" s="1"/>
  <c r="AH141" i="1" s="1"/>
  <c r="AM107" i="1" a="1"/>
  <c r="AM107" i="1" s="1"/>
  <c r="AN107" i="1" s="1"/>
  <c r="AH191" i="1"/>
  <c r="E191" i="1" s="1"/>
  <c r="N1008" i="1" s="1"/>
  <c r="AH409" i="1"/>
  <c r="E409" i="1" s="1"/>
  <c r="L1009" i="1" s="1"/>
  <c r="AH410" i="1"/>
  <c r="E410" i="1" s="1"/>
  <c r="M1009" i="1" s="1"/>
  <c r="S679" i="1"/>
  <c r="S682" i="1" s="1"/>
  <c r="S685" i="1" s="1"/>
  <c r="S955" i="1"/>
  <c r="S958" i="1" s="1"/>
  <c r="S961" i="1" s="1"/>
  <c r="S541" i="1"/>
  <c r="S544" i="1" s="1"/>
  <c r="S547" i="1" s="1"/>
  <c r="R145" i="1"/>
  <c r="R148" i="1" s="1"/>
  <c r="R151" i="1" s="1"/>
  <c r="E1009" i="1" l="1"/>
  <c r="AH152" i="1"/>
  <c r="E152" i="1" s="1"/>
  <c r="M1008" i="1" s="1"/>
  <c r="T541" i="1"/>
  <c r="T544" i="1" s="1"/>
  <c r="T547" i="1" s="1"/>
  <c r="T679" i="1"/>
  <c r="T682" i="1" s="1"/>
  <c r="T685" i="1" s="1"/>
  <c r="T955" i="1"/>
  <c r="T958" i="1" s="1"/>
  <c r="T961" i="1" s="1"/>
  <c r="S145" i="1"/>
  <c r="S148" i="1" s="1"/>
  <c r="S151" i="1" s="1"/>
  <c r="U541" i="1" l="1"/>
  <c r="U544" i="1" s="1"/>
  <c r="U547" i="1" s="1"/>
  <c r="T145" i="1"/>
  <c r="T148" i="1" s="1"/>
  <c r="T151" i="1" s="1"/>
  <c r="U955" i="1"/>
  <c r="U958" i="1" s="1"/>
  <c r="U961" i="1" s="1"/>
  <c r="U679" i="1"/>
  <c r="U682" i="1" s="1"/>
  <c r="U685" i="1" s="1"/>
  <c r="V679" i="1" l="1"/>
  <c r="V682" i="1" s="1"/>
  <c r="V685" i="1" s="1"/>
  <c r="V541" i="1"/>
  <c r="V544" i="1" s="1"/>
  <c r="V547" i="1" s="1"/>
  <c r="U145" i="1"/>
  <c r="U148" i="1" s="1"/>
  <c r="U151" i="1" s="1"/>
  <c r="V955" i="1"/>
  <c r="V958" i="1" s="1"/>
  <c r="V961" i="1" s="1"/>
  <c r="W541" i="1" l="1"/>
  <c r="W544" i="1" s="1"/>
  <c r="W547" i="1" s="1"/>
  <c r="V145" i="1"/>
  <c r="V148" i="1" s="1"/>
  <c r="V151" i="1" s="1"/>
  <c r="W955" i="1"/>
  <c r="W958" i="1" s="1"/>
  <c r="W961" i="1" s="1"/>
  <c r="W679" i="1"/>
  <c r="W682" i="1" s="1"/>
  <c r="W685" i="1" s="1"/>
  <c r="X541" i="1" l="1"/>
  <c r="X544" i="1" s="1"/>
  <c r="X547" i="1" s="1"/>
  <c r="W145" i="1"/>
  <c r="W148" i="1" s="1"/>
  <c r="W151" i="1" s="1"/>
  <c r="X679" i="1"/>
  <c r="X682" i="1" s="1"/>
  <c r="X685" i="1" s="1"/>
  <c r="X955" i="1"/>
  <c r="X958" i="1" s="1"/>
  <c r="X961" i="1" s="1"/>
  <c r="Y955" i="1" l="1"/>
  <c r="Y958" i="1" s="1"/>
  <c r="Y961" i="1" s="1"/>
  <c r="Y541" i="1"/>
  <c r="Y544" i="1" s="1"/>
  <c r="Y547" i="1" s="1"/>
  <c r="X145" i="1"/>
  <c r="X148" i="1" s="1"/>
  <c r="X151" i="1" s="1"/>
  <c r="Y679" i="1"/>
  <c r="Y682" i="1" s="1"/>
  <c r="Y685" i="1" s="1"/>
  <c r="Z541" i="1" l="1"/>
  <c r="Z544" i="1" s="1"/>
  <c r="Z547" i="1" s="1"/>
  <c r="Y145" i="1"/>
  <c r="Y148" i="1" s="1"/>
  <c r="Y151" i="1" s="1"/>
  <c r="Z679" i="1"/>
  <c r="Z682" i="1" s="1"/>
  <c r="Z685" i="1" s="1"/>
  <c r="Z955" i="1"/>
  <c r="Z958" i="1" s="1"/>
  <c r="Z961" i="1" s="1"/>
  <c r="Z145" i="1" l="1"/>
  <c r="Z148" i="1" s="1"/>
  <c r="Z151" i="1" s="1"/>
  <c r="AA541" i="1"/>
  <c r="AA544" i="1" s="1"/>
  <c r="AA547" i="1" s="1"/>
  <c r="AA679" i="1"/>
  <c r="AA682" i="1" s="1"/>
  <c r="AA685" i="1" s="1"/>
  <c r="AA955" i="1"/>
  <c r="AA958" i="1" s="1"/>
  <c r="AA961" i="1" s="1"/>
  <c r="AB541" i="1" l="1"/>
  <c r="AB544" i="1" s="1"/>
  <c r="AB547" i="1" s="1"/>
  <c r="AB679" i="1"/>
  <c r="AB682" i="1" s="1"/>
  <c r="AB685" i="1" s="1"/>
  <c r="AB955" i="1"/>
  <c r="AB958" i="1" s="1"/>
  <c r="AB961" i="1" s="1"/>
  <c r="AA145" i="1"/>
  <c r="AA148" i="1" s="1"/>
  <c r="AA151" i="1" s="1"/>
  <c r="AC955" i="1" l="1"/>
  <c r="AC958" i="1" s="1"/>
  <c r="AC961" i="1" s="1"/>
  <c r="AC541" i="1"/>
  <c r="AC544" i="1" s="1"/>
  <c r="AC547" i="1" s="1"/>
  <c r="AC679" i="1"/>
  <c r="AC682" i="1" s="1"/>
  <c r="AC685" i="1" s="1"/>
  <c r="AB145" i="1"/>
  <c r="AB148" i="1" s="1"/>
  <c r="AB151" i="1" s="1"/>
  <c r="AD541" i="1" l="1"/>
  <c r="AD544" i="1" s="1"/>
  <c r="AD547" i="1" s="1"/>
  <c r="AC145" i="1"/>
  <c r="AC148" i="1" s="1"/>
  <c r="AC151" i="1" s="1"/>
  <c r="AD679" i="1"/>
  <c r="AD682" i="1" s="1"/>
  <c r="AD685" i="1" s="1"/>
  <c r="AD955" i="1"/>
  <c r="AD958" i="1" s="1"/>
  <c r="AD961" i="1" s="1"/>
  <c r="AE541" i="1" l="1"/>
  <c r="AE544" i="1" s="1"/>
  <c r="AE547" i="1" s="1"/>
  <c r="AE679" i="1"/>
  <c r="AE682" i="1" s="1"/>
  <c r="AE685" i="1" s="1"/>
  <c r="AD145" i="1"/>
  <c r="AD148" i="1" s="1"/>
  <c r="AD151" i="1" s="1"/>
  <c r="AE955" i="1"/>
  <c r="AE958" i="1" s="1"/>
  <c r="AE961" i="1" s="1"/>
  <c r="AF679" i="1" l="1"/>
  <c r="AF682" i="1" s="1"/>
  <c r="AF685" i="1" s="1"/>
  <c r="AF955" i="1"/>
  <c r="AF958" i="1" s="1"/>
  <c r="AF961" i="1" s="1"/>
  <c r="AF541" i="1"/>
  <c r="AF544" i="1" s="1"/>
  <c r="AF547" i="1" s="1"/>
  <c r="AE145" i="1"/>
  <c r="AE148" i="1" s="1"/>
  <c r="AE151" i="1" s="1"/>
  <c r="AG541" i="1" l="1"/>
  <c r="AG544" i="1" s="1"/>
  <c r="AG547" i="1" s="1"/>
  <c r="AH541" i="1"/>
  <c r="AH544" i="1" s="1"/>
  <c r="AG955" i="1"/>
  <c r="AG958" i="1" s="1"/>
  <c r="AG961" i="1" s="1"/>
  <c r="AH955" i="1"/>
  <c r="AF145" i="1"/>
  <c r="AF148" i="1" s="1"/>
  <c r="AF151" i="1" s="1"/>
  <c r="AG679" i="1"/>
  <c r="AG682" i="1" s="1"/>
  <c r="AG685" i="1" s="1"/>
  <c r="AH679" i="1"/>
  <c r="AH958" i="1" l="1"/>
  <c r="AH961" i="1" s="1"/>
  <c r="E961" i="1" s="1"/>
  <c r="L1013" i="1" s="1"/>
  <c r="E1013" i="1" s="1"/>
  <c r="AM955" i="1" a="1"/>
  <c r="AM955" i="1" s="1"/>
  <c r="AN955" i="1" s="1"/>
  <c r="AM544" i="1" a="1"/>
  <c r="AM544" i="1" s="1"/>
  <c r="AN544" i="1" s="1"/>
  <c r="AH547" i="1"/>
  <c r="E547" i="1" s="1"/>
  <c r="L1010" i="1" s="1"/>
  <c r="E1010" i="1" s="1"/>
  <c r="AH682" i="1"/>
  <c r="AH685" i="1" s="1"/>
  <c r="E685" i="1" s="1"/>
  <c r="L1011" i="1" s="1"/>
  <c r="E1011" i="1" s="1"/>
  <c r="AM679" i="1" a="1"/>
  <c r="AM679" i="1" s="1"/>
  <c r="AN679" i="1" s="1"/>
  <c r="AG145" i="1"/>
  <c r="AG148" i="1" s="1"/>
  <c r="AG151" i="1" s="1"/>
  <c r="AH145" i="1"/>
  <c r="AH148" i="1" l="1"/>
  <c r="AH151" i="1" s="1"/>
  <c r="E151" i="1" s="1"/>
  <c r="L1008" i="1" s="1"/>
  <c r="E1008" i="1" s="1"/>
  <c r="AM145" i="1" a="1"/>
  <c r="AM145" i="1" s="1"/>
  <c r="AN145" i="1" s="1"/>
  <c r="AO29" i="1" s="1"/>
  <c r="E4" i="1" l="1"/>
  <c r="B3" i="1" l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Doctor3</author>
  </authors>
  <commentList>
    <comment ref="B114" authorId="0" shapeId="0" xr:uid="{97C9D5FA-3A35-44CF-806B-1D6A5F6D8A1A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372" authorId="0" shapeId="0" xr:uid="{8C7332AE-6537-4A38-AE71-C0A64BAA060F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510" authorId="0" shapeId="0" xr:uid="{15F97692-3D2C-4EBF-98C7-161730FC423D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648" authorId="0" shapeId="0" xr:uid="{C7C828FB-4029-4744-8503-FBCADA677A8D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786" authorId="0" shapeId="0" xr:uid="{15324850-E1C7-4972-86D8-5525D2852180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924" authorId="0" shapeId="0" xr:uid="{58042EB5-25EE-4E88-B717-993544D3D696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Doctor3</author>
  </authors>
  <commentList>
    <comment ref="B114" authorId="0" shapeId="0" xr:uid="{ACF5DE73-D478-4F67-BF9E-2C38DE32FA57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372" authorId="0" shapeId="0" xr:uid="{A20835DD-2FE6-49B2-99EF-EE68B20DAFE9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510" authorId="0" shapeId="0" xr:uid="{FD0BD820-341F-4636-AB84-F60A1BCB989B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648" authorId="0" shapeId="0" xr:uid="{D5B41BF3-48AB-4903-9118-4CC0BC370D26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786" authorId="0" shapeId="0" xr:uid="{A1795AF9-F18F-486B-A109-CBEC4CFD4562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924" authorId="0" shapeId="0" xr:uid="{9F1C35D5-BB43-4A94-9DC9-C31B7740C1A2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<sst xmlns="http://schemas.openxmlformats.org/spreadsheetml/2006/main" count="1512" uniqueCount="166">
  <si>
    <t>Financial Statements</t>
  </si>
  <si>
    <t>ToC</t>
  </si>
  <si>
    <t>Scenario:</t>
  </si>
  <si>
    <t>[Insert Business Segment if applicable]</t>
  </si>
  <si>
    <t>Flags</t>
  </si>
  <si>
    <t>Units</t>
  </si>
  <si>
    <t>Adjustment:</t>
  </si>
  <si>
    <t>Model start</t>
  </si>
  <si>
    <t>First year end date</t>
  </si>
  <si>
    <t>First period end date</t>
  </si>
  <si>
    <t>Model end</t>
  </si>
  <si>
    <t>Model periods</t>
  </si>
  <si>
    <t>Model output periods to a year</t>
  </si>
  <si>
    <t>Period indicator</t>
  </si>
  <si>
    <t>Financial units indicator</t>
  </si>
  <si>
    <t>First model period</t>
  </si>
  <si>
    <t>Period counter</t>
  </si>
  <si>
    <t>Months in period</t>
  </si>
  <si>
    <t>Days in period</t>
  </si>
  <si>
    <t>Month no.</t>
  </si>
  <si>
    <t>Year no.</t>
  </si>
  <si>
    <t>Forecast year</t>
  </si>
  <si>
    <t>Proportion of year</t>
  </si>
  <si>
    <t>CPI Inflation Applicable Period</t>
  </si>
  <si>
    <t>Financial year end</t>
  </si>
  <si>
    <t>Middle of period</t>
  </si>
  <si>
    <t>Period start</t>
  </si>
  <si>
    <t>Check Total</t>
  </si>
  <si>
    <t>Period end</t>
  </si>
  <si>
    <t>Show (1) / Hide (0)</t>
  </si>
  <si>
    <t>Alert Check</t>
  </si>
  <si>
    <t>Year label</t>
  </si>
  <si>
    <t>Summary</t>
  </si>
  <si>
    <t>Instructions</t>
  </si>
  <si>
    <t xml:space="preserve">This sheet sets out the financial statements in standard reporting format. You may hide or unhide the columns as needed and specify the year range when producing the LTFP report </t>
  </si>
  <si>
    <t>Year Range</t>
  </si>
  <si>
    <t>Start period</t>
  </si>
  <si>
    <t>End period</t>
  </si>
  <si>
    <t>Financial Statements Year Range</t>
  </si>
  <si>
    <t>Borrowing Costs Presentation</t>
  </si>
  <si>
    <t>Select the classification for the following items:</t>
  </si>
  <si>
    <t>Cash Flows from:</t>
  </si>
  <si>
    <t>Financing Activities</t>
  </si>
  <si>
    <t>Quick Links</t>
  </si>
  <si>
    <t>Income Statement Projections</t>
  </si>
  <si>
    <t>Actual</t>
  </si>
  <si>
    <t>Budget</t>
  </si>
  <si>
    <t>Proposed Budget</t>
  </si>
  <si>
    <t>Year Ending</t>
  </si>
  <si>
    <t>$000s</t>
  </si>
  <si>
    <t>Income from Continuing Operations</t>
  </si>
  <si>
    <t>Rates and Annual Charges</t>
  </si>
  <si>
    <t>User Charges and Fees</t>
  </si>
  <si>
    <t>Interest &amp; Investment Revenue</t>
  </si>
  <si>
    <t>Other Revenues</t>
  </si>
  <si>
    <t>Grants &amp; Contributions for Operating Purposes</t>
  </si>
  <si>
    <t>Grants &amp; Contributions for Capital Purposes - Cash</t>
  </si>
  <si>
    <t>Contributions for Capital Purposes -Non Cash (S94 ,S80A)</t>
  </si>
  <si>
    <t>Net Gains from the Disposal of Assets</t>
  </si>
  <si>
    <t>Net Share of Interests in Joint Ventures and Associates Using the Equity Method</t>
  </si>
  <si>
    <t>Fair Value Increment on Investment in Rental Properties</t>
  </si>
  <si>
    <t>Total Income from Continuing Operations</t>
  </si>
  <si>
    <t>Expenses from Continuing Operations</t>
  </si>
  <si>
    <t>Employee Costs</t>
  </si>
  <si>
    <t>Borrowing Costs</t>
  </si>
  <si>
    <t>Materials and Contracts</t>
  </si>
  <si>
    <t>Depreciation</t>
  </si>
  <si>
    <t>Net Losses from the Disposal of Assets</t>
  </si>
  <si>
    <t>Fair Value Decrement on Investment Properties</t>
  </si>
  <si>
    <t>Other Expenses</t>
  </si>
  <si>
    <t>Total Expenses from Continuing Operations</t>
  </si>
  <si>
    <t>Operating Result from Continuing Operations Surplus/(Deficit)</t>
  </si>
  <si>
    <t>Net Operating Result for the year before Grants and Contributions provided for Capital Purposes Surplus/(Deficit)</t>
  </si>
  <si>
    <t>For information (ratio calculation):</t>
  </si>
  <si>
    <t>Adjustments</t>
  </si>
  <si>
    <t>Net Asset Revaluation Increment/(Decrement)</t>
  </si>
  <si>
    <t>Check</t>
  </si>
  <si>
    <t>Balance Sheet Projections</t>
  </si>
  <si>
    <t>Current Assets</t>
  </si>
  <si>
    <t>Cash &amp; Cash Equivalents</t>
  </si>
  <si>
    <t>Investments</t>
  </si>
  <si>
    <t>Receivables</t>
  </si>
  <si>
    <t>Inventories</t>
  </si>
  <si>
    <t>Other (Includes Assets Held for Sale)</t>
  </si>
  <si>
    <t>Total Current Assets</t>
  </si>
  <si>
    <t>Non-Current Assets</t>
  </si>
  <si>
    <t>Infrastructure, Property, Plant &amp; Equipment</t>
  </si>
  <si>
    <t>Right-of-Use Assets</t>
  </si>
  <si>
    <t>Other</t>
  </si>
  <si>
    <t>Total Non-Current Assets</t>
  </si>
  <si>
    <t>Total Assets</t>
  </si>
  <si>
    <t>Current Liabilities</t>
  </si>
  <si>
    <t>Payables</t>
  </si>
  <si>
    <t>Borrowings</t>
  </si>
  <si>
    <t>Lease Liabilities</t>
  </si>
  <si>
    <t>Provisions</t>
  </si>
  <si>
    <t>Total Current Liabilities</t>
  </si>
  <si>
    <t>Non Current Liabilities</t>
  </si>
  <si>
    <t xml:space="preserve">Provisions </t>
  </si>
  <si>
    <t>Total Non 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</si>
  <si>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</si>
  <si>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</si>
  <si>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</si>
  <si>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</si>
  <si>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</si>
  <si>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</si>
  <si>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Other Reserves</t>
  </si>
  <si>
    <t>Total Equity</t>
  </si>
  <si>
    <t>Balance sheet</t>
  </si>
  <si>
    <t>Whole Council Calcs_WC sheet</t>
  </si>
  <si>
    <t>Cash Flow Statement Projections</t>
  </si>
  <si>
    <t>Cash Flows from Operating Activities</t>
  </si>
  <si>
    <t>Receipts - Operating Activities</t>
  </si>
  <si>
    <t>Payments - Operating Activities</t>
  </si>
  <si>
    <t>Net Cash Provided by (or used in) Operating Activities</t>
  </si>
  <si>
    <t>Cash Flows from Investing Activities</t>
  </si>
  <si>
    <t>Receipts - Infrastructure, Property, Plant &amp; Equipment</t>
  </si>
  <si>
    <t>Purchases - Infrastructure, Property, Plant &amp; Equipment</t>
  </si>
  <si>
    <t>Receipts/Purchases - Other Assets</t>
  </si>
  <si>
    <t>Net Cash Provided by (or used in) Investing Activities</t>
  </si>
  <si>
    <t>Cash Flow from Financing Activities</t>
  </si>
  <si>
    <t>Receipts - Loan Borrowings</t>
  </si>
  <si>
    <t>Payments - Principal Repayments</t>
  </si>
  <si>
    <t>Payments - Finance Costs</t>
  </si>
  <si>
    <t>Receipts - Council Equity Injection</t>
  </si>
  <si>
    <t>Net Cash Provided by (or used in) Financing Activities</t>
  </si>
  <si>
    <t>Net Increase/(Decrease) in Cash Assets Held</t>
  </si>
  <si>
    <t>Cash and Cash Equivalents at Beginning of Reporting Period</t>
  </si>
  <si>
    <t>Cash and Cash Equivalents at End of Reporting Period</t>
  </si>
  <si>
    <t>plus Investments on Hand - End of Reporting Period</t>
  </si>
  <si>
    <t>Total Cash, Cash Equivalents and Investments at End of Reporting Period</t>
  </si>
  <si>
    <t>Cash Flow Statement vs Balance sheet</t>
  </si>
  <si>
    <t>Capital Works Statement</t>
  </si>
  <si>
    <t>Capital Works Statement Projections</t>
  </si>
  <si>
    <t>Total Capital Works</t>
  </si>
  <si>
    <t>Represented by:</t>
  </si>
  <si>
    <t>Renewal Investment</t>
  </si>
  <si>
    <t>Upgrade Investment</t>
  </si>
  <si>
    <t>Expansion Investment</t>
  </si>
  <si>
    <t>New Investment</t>
  </si>
  <si>
    <t>Renewal Demand and Investment</t>
  </si>
  <si>
    <t>Renewal Demand</t>
  </si>
  <si>
    <t>Renewal Gap = Not Funded</t>
  </si>
  <si>
    <t>Accumulated Renewal Gap</t>
  </si>
  <si>
    <t>Property Plant and Equipment &amp; Infrastructure Asset Summary</t>
  </si>
  <si>
    <t>Property, Plant and Equipment &amp; Infrastructure Asset Projections</t>
  </si>
  <si>
    <t>Property, Plant and Equipment</t>
  </si>
  <si>
    <t>Total Property, Plant and Equipment</t>
  </si>
  <si>
    <t>Infrastructure</t>
  </si>
  <si>
    <t>Total Infrastructure</t>
  </si>
  <si>
    <t>Total Property, Plant &amp; Equipment and Infrastructure</t>
  </si>
  <si>
    <t>General Fund Calcs_Gen sheet</t>
  </si>
  <si>
    <t>Water Calcs_Wat sheet</t>
  </si>
  <si>
    <t>Sewerage Calcs_Sew sheet</t>
  </si>
  <si>
    <t>Waste Calcs_Waste sheet</t>
  </si>
  <si>
    <t>Other Business Calcs_OthBiz sheet</t>
  </si>
  <si>
    <t>Checks</t>
  </si>
  <si>
    <t>Income</t>
  </si>
  <si>
    <t>Balance</t>
  </si>
  <si>
    <t>Balance Sheet vs</t>
  </si>
  <si>
    <t>Cash Flow vs</t>
  </si>
  <si>
    <t>Capital Works</t>
  </si>
  <si>
    <t>Statement</t>
  </si>
  <si>
    <t>Sheet</t>
  </si>
  <si>
    <t>Calc Sheet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</si>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</sst>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#,##0."/>
    <numFmt numFmtId="165" formatCode="_(\ #,##0.0_);_(\ \(#,##0.0\);_(* &quot;-&quot;??_);_(@_)"/>
    <numFmt numFmtId="166" formatCode="[=0]&quot;OK&quot;;&quot;Error&quot;"/>
    <numFmt numFmtId="167" formatCode="[=0]&quot;OK&quot;;&quot;Alert&quot;"/>
    <numFmt numFmtId="168" formatCode="0.00000"/>
    <numFmt numFmtId="169" formatCode="#&quot;.&quot;##"/>
    <numFmt numFmtId="170" formatCode="#&quot;.&quot;##.00"/>
    <numFmt numFmtId="171" formatCode="#,##0.0_);\(#,##0.0\);\-"/>
    <numFmt numFmtId="172" formatCode="#,##0.0%;\(#,##0.0\)%"/>
    <numFmt numFmtId="173" formatCode="#,##0.0%_);\(#,##0.0%\);\-"/>
    <numFmt numFmtId="174" formatCode="_(\ #,##0.000_);_(\ \(#,##0.000\);_(* &quot;-&quot;??_);_(@_)"/>
    <numFmt numFmtId="175" formatCode="d\ mmm\ yy"/>
    <numFmt numFmtId="176" formatCode="_(\ #,##0_);_(\ \(#,##0\);_(* &quot;-&quot;??_);_(@_)"/>
    <numFmt numFmtId="177" formatCode="0.0"/>
    <numFmt numFmtId="178" formatCode="#,##0;[Red]\(#,##0\);\-"/>
    <numFmt numFmtId="179" formatCode="_(* #,##0.00_);_(* \(#,##0.00\);_(* &quot;-&quot;??_);_(@_)"/>
    <numFmt numFmtId="180" formatCode="_-* #,##0_-;\-* #,##0_-;_-* &quot;-&quot;??_-;_-@_-"/>
    <numFmt numFmtId="181" formatCode="_(\ #,##0.00000_);_(\ \(#,##0.00000\);_(* &quot;-&quot;??_);_(@_)"/>
    <numFmt numFmtId="182" formatCode="#,##0;\(#,##0\);\-"/>
  </numFmts>
  <fonts count="43" x14ac:knownFonts="1">
    <font>
      <sz val="8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12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indexed="8"/>
      <name val="Calibri"/>
      <family val="2"/>
      <scheme val="minor"/>
    </font>
    <font>
      <sz val="8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i/>
      <sz val="9"/>
      <color indexed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9"/>
      <color indexed="12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18"/>
        <bgColor indexed="15"/>
      </patternFill>
    </fill>
    <fill>
      <patternFill patternType="solid">
        <fgColor rgb="FF000080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6">
    <xf numFmtId="0" fontId="0" fillId="0" borderId="0"/>
    <xf numFmtId="179" fontId="1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2" borderId="0" applyNumberFormat="0" applyProtection="0">
      <alignment horizontal="left" vertical="center"/>
    </xf>
    <xf numFmtId="164" fontId="5" fillId="2" borderId="0" applyFont="0" applyFill="0" applyBorder="0" applyAlignment="0">
      <alignment horizontal="left" vertical="center"/>
    </xf>
    <xf numFmtId="0" fontId="5" fillId="2" borderId="0" applyNumberFormat="0" applyProtection="0">
      <alignment horizontal="left" vertical="center"/>
    </xf>
    <xf numFmtId="169" fontId="16" fillId="0" borderId="0" applyFont="0" applyFill="0" applyBorder="0" applyAlignment="0">
      <alignment horizontal="left" vertical="center"/>
    </xf>
    <xf numFmtId="170" fontId="16" fillId="0" borderId="0" applyFont="0" applyFill="0" applyBorder="0" applyAlignment="0">
      <alignment horizontal="left" vertical="center"/>
    </xf>
    <xf numFmtId="0" fontId="18" fillId="0" borderId="0" applyNumberFormat="0" applyFill="0" applyProtection="0">
      <alignment horizontal="left" vertical="center"/>
    </xf>
    <xf numFmtId="165" fontId="20" fillId="5" borderId="1" applyBorder="0">
      <alignment horizontal="left" vertical="center"/>
    </xf>
    <xf numFmtId="165" fontId="21" fillId="0" borderId="0" applyBorder="0" applyProtection="0">
      <alignment horizontal="right" vertical="center"/>
    </xf>
    <xf numFmtId="172" fontId="21" fillId="0" borderId="0" applyBorder="0" applyProtection="0">
      <alignment horizontal="right" vertical="center"/>
    </xf>
    <xf numFmtId="175" fontId="21" fillId="0" borderId="0" applyBorder="0" applyProtection="0">
      <alignment horizontal="right" vertical="center"/>
    </xf>
    <xf numFmtId="165" fontId="20" fillId="0" borderId="1" applyNumberFormat="0">
      <alignment horizontal="left" vertical="center"/>
    </xf>
    <xf numFmtId="165" fontId="20" fillId="5" borderId="37" applyBorder="0">
      <alignment horizontal="left" vertical="center"/>
    </xf>
    <xf numFmtId="165" fontId="20" fillId="0" borderId="37" applyNumberFormat="0">
      <alignment horizontal="left" vertical="center"/>
    </xf>
  </cellStyleXfs>
  <cellXfs count="274">
    <xf numFmtId="0" fontId="0" fillId="0" borderId="0" xfId="0"/>
    <xf numFmtId="0" fontId="3" fillId="3" borderId="0" xfId="3" applyFont="1" applyFill="1">
      <alignment horizontal="left" vertical="center"/>
    </xf>
    <xf numFmtId="0" fontId="3" fillId="2" borderId="0" xfId="3" applyFont="1">
      <alignment horizontal="left" vertical="center"/>
    </xf>
    <xf numFmtId="0" fontId="3" fillId="2" borderId="0" xfId="3" applyFont="1" applyAlignment="1">
      <alignment horizontal="center" vertical="center"/>
    </xf>
    <xf numFmtId="0" fontId="4" fillId="2" borderId="0" xfId="3" applyFont="1">
      <alignment horizontal="left" vertical="center"/>
    </xf>
    <xf numFmtId="0" fontId="3" fillId="0" borderId="0" xfId="3" applyFont="1" applyFill="1">
      <alignment horizontal="left" vertical="center"/>
    </xf>
    <xf numFmtId="164" fontId="6" fillId="2" borderId="0" xfId="4" applyFont="1" applyFill="1">
      <alignment horizontal="left" vertical="center"/>
    </xf>
    <xf numFmtId="0" fontId="6" fillId="2" borderId="0" xfId="5" applyFont="1">
      <alignment horizontal="left" vertical="center"/>
    </xf>
    <xf numFmtId="0" fontId="6" fillId="2" borderId="0" xfId="5" applyFont="1" applyAlignment="1">
      <alignment horizontal="center" vertical="center"/>
    </xf>
    <xf numFmtId="0" fontId="7" fillId="2" borderId="0" xfId="5" applyFont="1">
      <alignment horizontal="left" vertical="center"/>
    </xf>
    <xf numFmtId="0" fontId="6" fillId="0" borderId="0" xfId="5" applyFont="1" applyFill="1">
      <alignment horizontal="left" vertical="center"/>
    </xf>
    <xf numFmtId="165" fontId="8" fillId="2" borderId="0" xfId="2" applyNumberFormat="1" applyFill="1" applyAlignment="1" applyProtection="1">
      <alignment horizontal="left" vertical="center"/>
    </xf>
    <xf numFmtId="0" fontId="9" fillId="3" borderId="0" xfId="5" applyNumberFormat="1" applyFont="1" applyFill="1">
      <alignment horizontal="left" vertical="center"/>
    </xf>
    <xf numFmtId="0" fontId="9" fillId="2" borderId="0" xfId="5" applyFont="1">
      <alignment horizontal="left" vertical="center"/>
    </xf>
    <xf numFmtId="166" fontId="9" fillId="3" borderId="0" xfId="5" applyNumberFormat="1" applyFont="1" applyFill="1" applyAlignment="1">
      <alignment horizontal="center" vertical="center"/>
    </xf>
    <xf numFmtId="0" fontId="9" fillId="2" borderId="0" xfId="5" applyFont="1" applyAlignment="1">
      <alignment horizontal="center" vertical="center"/>
    </xf>
    <xf numFmtId="166" fontId="9" fillId="2" borderId="0" xfId="5" applyNumberFormat="1" applyFont="1" applyAlignment="1">
      <alignment horizontal="center" vertical="center"/>
    </xf>
    <xf numFmtId="0" fontId="10" fillId="2" borderId="0" xfId="5" applyFont="1">
      <alignment horizontal="left" vertical="center"/>
    </xf>
    <xf numFmtId="1" fontId="10" fillId="3" borderId="0" xfId="5" applyNumberFormat="1" applyFont="1" applyFill="1">
      <alignment horizontal="left" vertical="center"/>
    </xf>
    <xf numFmtId="0" fontId="9" fillId="0" borderId="0" xfId="5" applyFont="1" applyFill="1">
      <alignment horizontal="left" vertical="center"/>
    </xf>
    <xf numFmtId="0" fontId="10" fillId="4" borderId="0" xfId="0" applyFont="1" applyFill="1" applyAlignment="1">
      <alignment horizontal="left"/>
    </xf>
    <xf numFmtId="167" fontId="9" fillId="3" borderId="0" xfId="5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/>
    </xf>
    <xf numFmtId="168" fontId="10" fillId="3" borderId="0" xfId="5" applyNumberFormat="1" applyFont="1" applyFill="1">
      <alignment horizontal="left" vertical="center"/>
    </xf>
    <xf numFmtId="0" fontId="12" fillId="0" borderId="0" xfId="2" applyFont="1" applyAlignment="1" applyProtection="1"/>
    <xf numFmtId="0" fontId="13" fillId="0" borderId="0" xfId="0" applyFont="1" applyAlignment="1">
      <alignment horizontal="center"/>
    </xf>
    <xf numFmtId="0" fontId="13" fillId="0" borderId="0" xfId="0" applyFont="1"/>
    <xf numFmtId="169" fontId="6" fillId="0" borderId="0" xfId="5" applyNumberFormat="1" applyFont="1" applyFill="1">
      <alignment horizontal="left" vertical="center"/>
    </xf>
    <xf numFmtId="170" fontId="6" fillId="0" borderId="0" xfId="5" applyNumberFormat="1" applyFont="1" applyFill="1">
      <alignment horizontal="left" vertical="center"/>
    </xf>
    <xf numFmtId="0" fontId="14" fillId="0" borderId="0" xfId="5" applyFont="1" applyFill="1">
      <alignment horizontal="left" vertical="center"/>
    </xf>
    <xf numFmtId="0" fontId="6" fillId="0" borderId="0" xfId="5" applyFont="1" applyFill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7" fillId="0" borderId="0" xfId="5" applyFont="1" applyFill="1">
      <alignment horizontal="left" vertical="center"/>
    </xf>
    <xf numFmtId="169" fontId="6" fillId="3" borderId="0" xfId="6" applyFont="1" applyFill="1">
      <alignment horizontal="left" vertical="center"/>
    </xf>
    <xf numFmtId="170" fontId="6" fillId="2" borderId="0" xfId="5" applyNumberFormat="1" applyFont="1">
      <alignment horizontal="left" vertical="center"/>
    </xf>
    <xf numFmtId="169" fontId="13" fillId="0" borderId="0" xfId="6" applyFont="1" applyFill="1" applyAlignment="1"/>
    <xf numFmtId="170" fontId="13" fillId="0" borderId="0" xfId="7" applyFont="1" applyFill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169" fontId="17" fillId="0" borderId="0" xfId="6" applyFont="1" applyFill="1">
      <alignment horizontal="left" vertical="center"/>
    </xf>
    <xf numFmtId="170" fontId="19" fillId="0" borderId="0" xfId="8" applyNumberFormat="1" applyFont="1" applyFill="1">
      <alignment horizontal="left" vertical="center"/>
    </xf>
    <xf numFmtId="165" fontId="19" fillId="0" borderId="0" xfId="8" applyNumberFormat="1" applyFont="1" applyFill="1">
      <alignment horizontal="left" vertical="center"/>
    </xf>
    <xf numFmtId="165" fontId="13" fillId="0" borderId="0" xfId="9" applyFont="1" applyFill="1" applyBorder="1">
      <alignment horizontal="left" vertical="center"/>
    </xf>
    <xf numFmtId="165" fontId="17" fillId="0" borderId="0" xfId="9" applyFont="1" applyFill="1" applyBorder="1" applyAlignment="1">
      <alignment horizontal="center" vertical="center"/>
    </xf>
    <xf numFmtId="165" fontId="17" fillId="0" borderId="0" xfId="9" applyFont="1" applyFill="1" applyBorder="1" applyAlignment="1">
      <alignment horizontal="right" vertical="center"/>
    </xf>
    <xf numFmtId="171" fontId="22" fillId="0" borderId="0" xfId="10" applyNumberFormat="1" applyFont="1">
      <alignment horizontal="right" vertical="center"/>
    </xf>
    <xf numFmtId="173" fontId="22" fillId="0" borderId="0" xfId="11" applyNumberFormat="1" applyFont="1" applyBorder="1">
      <alignment horizontal="right" vertical="center"/>
    </xf>
    <xf numFmtId="174" fontId="22" fillId="0" borderId="0" xfId="10" applyNumberFormat="1" applyFont="1">
      <alignment horizontal="right" vertical="center"/>
    </xf>
    <xf numFmtId="175" fontId="22" fillId="0" borderId="0" xfId="12" applyFont="1">
      <alignment horizontal="right" vertical="center"/>
    </xf>
    <xf numFmtId="0" fontId="0" fillId="0" borderId="0" xfId="0" applyAlignment="1">
      <alignment horizontal="right"/>
    </xf>
    <xf numFmtId="165" fontId="20" fillId="0" borderId="0" xfId="9" applyFill="1" applyBorder="1" applyAlignment="1">
      <alignment horizontal="right" vertical="center"/>
    </xf>
    <xf numFmtId="165" fontId="11" fillId="0" borderId="0" xfId="9" applyFont="1" applyFill="1" applyBorder="1">
      <alignment horizontal="left" vertical="center"/>
    </xf>
    <xf numFmtId="165" fontId="11" fillId="0" borderId="0" xfId="9" applyFont="1" applyFill="1" applyBorder="1" applyAlignment="1">
      <alignment horizontal="right" vertical="center"/>
    </xf>
    <xf numFmtId="176" fontId="21" fillId="0" borderId="0" xfId="10" applyNumberFormat="1">
      <alignment horizontal="right" vertical="center"/>
    </xf>
    <xf numFmtId="0" fontId="19" fillId="0" borderId="0" xfId="8" applyFont="1" applyFill="1">
      <alignment horizontal="left" vertical="center"/>
    </xf>
    <xf numFmtId="170" fontId="6" fillId="3" borderId="0" xfId="5" applyNumberFormat="1" applyFont="1" applyFill="1">
      <alignment horizontal="left" vertical="center"/>
    </xf>
    <xf numFmtId="0" fontId="17" fillId="0" borderId="0" xfId="0" applyFont="1" applyAlignment="1">
      <alignment horizontal="left"/>
    </xf>
    <xf numFmtId="177" fontId="13" fillId="0" borderId="0" xfId="0" applyNumberFormat="1" applyFont="1" applyAlignment="1">
      <alignment horizontal="right"/>
    </xf>
    <xf numFmtId="165" fontId="17" fillId="0" borderId="0" xfId="9" applyFont="1" applyFill="1" applyBorder="1">
      <alignment horizontal="left" vertical="center"/>
    </xf>
    <xf numFmtId="165" fontId="23" fillId="0" borderId="0" xfId="9" applyFont="1" applyFill="1" applyBorder="1">
      <alignment horizontal="left" vertical="center"/>
    </xf>
    <xf numFmtId="0" fontId="13" fillId="0" borderId="0" xfId="0" applyFont="1" applyAlignment="1">
      <alignment horizontal="left" indent="1"/>
    </xf>
    <xf numFmtId="0" fontId="17" fillId="6" borderId="2" xfId="13" applyNumberFormat="1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13" applyNumberFormat="1" applyFont="1" applyBorder="1">
      <alignment horizontal="left" vertical="center"/>
    </xf>
    <xf numFmtId="0" fontId="13" fillId="0" borderId="0" xfId="13" applyNumberFormat="1" applyFont="1" applyBorder="1" applyAlignment="1">
      <alignment vertical="center"/>
    </xf>
    <xf numFmtId="0" fontId="23" fillId="0" borderId="0" xfId="0" applyFont="1" applyAlignment="1">
      <alignment horizontal="left"/>
    </xf>
    <xf numFmtId="165" fontId="13" fillId="0" borderId="0" xfId="9" applyFont="1" applyFill="1" applyBorder="1" applyAlignment="1">
      <alignment horizontal="left" vertical="top"/>
    </xf>
    <xf numFmtId="0" fontId="13" fillId="0" borderId="0" xfId="0" applyFont="1" applyAlignment="1">
      <alignment horizontal="left" vertical="top" indent="1"/>
    </xf>
    <xf numFmtId="0" fontId="17" fillId="6" borderId="3" xfId="13" applyNumberFormat="1" applyFont="1" applyFill="1" applyBorder="1" applyProtection="1">
      <alignment horizontal="left" vertical="center"/>
      <protection locked="0"/>
    </xf>
    <xf numFmtId="0" fontId="17" fillId="6" borderId="4" xfId="13" applyNumberFormat="1" applyFont="1" applyFill="1" applyBorder="1" applyProtection="1">
      <alignment horizontal="left" vertical="center"/>
      <protection locked="0"/>
    </xf>
    <xf numFmtId="0" fontId="17" fillId="6" borderId="5" xfId="13" applyNumberFormat="1" applyFont="1" applyFill="1" applyBorder="1" applyProtection="1">
      <alignment horizontal="left" vertical="center"/>
      <protection locked="0"/>
    </xf>
    <xf numFmtId="170" fontId="12" fillId="0" borderId="0" xfId="2" applyNumberFormat="1" applyFont="1" applyFill="1" applyAlignment="1" applyProtection="1">
      <alignment horizontal="left"/>
    </xf>
    <xf numFmtId="0" fontId="25" fillId="0" borderId="0" xfId="0" applyFont="1" applyAlignment="1">
      <alignment horizontal="left"/>
    </xf>
    <xf numFmtId="165" fontId="26" fillId="0" borderId="0" xfId="8" applyNumberFormat="1" applyFont="1" applyFill="1">
      <alignment horizontal="left" vertical="center"/>
    </xf>
    <xf numFmtId="0" fontId="5" fillId="0" borderId="0" xfId="5" applyFill="1">
      <alignment horizontal="left" vertical="center"/>
    </xf>
    <xf numFmtId="169" fontId="27" fillId="0" borderId="0" xfId="6" applyFont="1" applyFill="1" applyAlignment="1"/>
    <xf numFmtId="0" fontId="28" fillId="7" borderId="6" xfId="0" applyFont="1" applyFill="1" applyBorder="1" applyAlignment="1">
      <alignment vertical="center"/>
    </xf>
    <xf numFmtId="0" fontId="28" fillId="7" borderId="7" xfId="0" applyFont="1" applyFill="1" applyBorder="1" applyAlignment="1">
      <alignment vertical="center"/>
    </xf>
    <xf numFmtId="0" fontId="28" fillId="7" borderId="8" xfId="0" applyFont="1" applyFill="1" applyBorder="1" applyAlignment="1">
      <alignment vertical="center"/>
    </xf>
    <xf numFmtId="0" fontId="27" fillId="0" borderId="0" xfId="0" applyFont="1" applyAlignment="1">
      <alignment horizontal="right"/>
    </xf>
    <xf numFmtId="0" fontId="28" fillId="7" borderId="9" xfId="0" applyFont="1" applyFill="1" applyBorder="1" applyAlignment="1">
      <alignment vertical="center"/>
    </xf>
    <xf numFmtId="0" fontId="28" fillId="7" borderId="0" xfId="0" applyFont="1" applyFill="1" applyAlignment="1">
      <alignment vertical="center"/>
    </xf>
    <xf numFmtId="0" fontId="28" fillId="7" borderId="10" xfId="0" applyFont="1" applyFill="1" applyBorder="1" applyAlignment="1">
      <alignment vertical="center"/>
    </xf>
    <xf numFmtId="0" fontId="29" fillId="0" borderId="11" xfId="0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30" fillId="8" borderId="12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77" fontId="27" fillId="0" borderId="14" xfId="0" applyNumberFormat="1" applyFont="1" applyBorder="1"/>
    <xf numFmtId="177" fontId="27" fillId="0" borderId="15" xfId="0" applyNumberFormat="1" applyFont="1" applyBorder="1"/>
    <xf numFmtId="177" fontId="27" fillId="0" borderId="16" xfId="0" applyNumberFormat="1" applyFont="1" applyBorder="1"/>
    <xf numFmtId="0" fontId="28" fillId="9" borderId="6" xfId="0" applyFont="1" applyFill="1" applyBorder="1"/>
    <xf numFmtId="0" fontId="27" fillId="9" borderId="7" xfId="0" applyFont="1" applyFill="1" applyBorder="1" applyAlignment="1">
      <alignment horizontal="center"/>
    </xf>
    <xf numFmtId="0" fontId="27" fillId="9" borderId="8" xfId="0" applyFont="1" applyFill="1" applyBorder="1" applyAlignment="1">
      <alignment horizontal="center"/>
    </xf>
    <xf numFmtId="0" fontId="28" fillId="10" borderId="6" xfId="0" applyFont="1" applyFill="1" applyBorder="1" applyAlignment="1">
      <alignment horizontal="center" vertical="center"/>
    </xf>
    <xf numFmtId="0" fontId="28" fillId="11" borderId="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9" borderId="14" xfId="0" applyFont="1" applyFill="1" applyBorder="1"/>
    <xf numFmtId="0" fontId="27" fillId="9" borderId="15" xfId="0" applyFont="1" applyFill="1" applyBorder="1" applyAlignment="1">
      <alignment horizontal="center"/>
    </xf>
    <xf numFmtId="0" fontId="27" fillId="9" borderId="16" xfId="0" applyFont="1" applyFill="1" applyBorder="1" applyAlignment="1">
      <alignment horizontal="center"/>
    </xf>
    <xf numFmtId="0" fontId="28" fillId="11" borderId="21" xfId="0" applyFont="1" applyFill="1" applyBorder="1" applyAlignment="1">
      <alignment horizontal="center"/>
    </xf>
    <xf numFmtId="0" fontId="28" fillId="7" borderId="22" xfId="0" applyFont="1" applyFill="1" applyBorder="1" applyAlignment="1">
      <alignment horizontal="center"/>
    </xf>
    <xf numFmtId="0" fontId="28" fillId="7" borderId="21" xfId="0" applyFont="1" applyFill="1" applyBorder="1" applyAlignment="1">
      <alignment horizontal="center"/>
    </xf>
    <xf numFmtId="0" fontId="28" fillId="7" borderId="23" xfId="0" applyFont="1" applyFill="1" applyBorder="1" applyAlignment="1">
      <alignment horizontal="center"/>
    </xf>
    <xf numFmtId="0" fontId="28" fillId="7" borderId="24" xfId="0" applyFont="1" applyFill="1" applyBorder="1" applyAlignment="1">
      <alignment horizontal="center"/>
    </xf>
    <xf numFmtId="170" fontId="31" fillId="0" borderId="0" xfId="8" applyNumberFormat="1" applyFont="1" applyFill="1">
      <alignment horizontal="left" vertical="center"/>
    </xf>
    <xf numFmtId="0" fontId="31" fillId="0" borderId="0" xfId="8" applyFont="1" applyFill="1">
      <alignment horizontal="left" vertical="center"/>
    </xf>
    <xf numFmtId="0" fontId="17" fillId="0" borderId="9" xfId="0" applyFont="1" applyBorder="1" applyAlignment="1">
      <alignment horizontal="left"/>
    </xf>
    <xf numFmtId="0" fontId="13" fillId="12" borderId="0" xfId="0" applyFont="1" applyFill="1" applyAlignment="1">
      <alignment horizontal="right"/>
    </xf>
    <xf numFmtId="177" fontId="13" fillId="12" borderId="0" xfId="0" applyNumberFormat="1" applyFont="1" applyFill="1" applyAlignment="1">
      <alignment horizontal="right"/>
    </xf>
    <xf numFmtId="177" fontId="13" fillId="0" borderId="10" xfId="0" applyNumberFormat="1" applyFont="1" applyBorder="1" applyAlignment="1">
      <alignment horizontal="right"/>
    </xf>
    <xf numFmtId="0" fontId="23" fillId="0" borderId="9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178" fontId="13" fillId="12" borderId="0" xfId="0" applyNumberFormat="1" applyFont="1" applyFill="1" applyAlignment="1">
      <alignment horizontal="right"/>
    </xf>
    <xf numFmtId="178" fontId="13" fillId="0" borderId="0" xfId="0" applyNumberFormat="1" applyFont="1" applyAlignment="1">
      <alignment horizontal="right"/>
    </xf>
    <xf numFmtId="178" fontId="13" fillId="0" borderId="10" xfId="0" applyNumberFormat="1" applyFont="1" applyBorder="1" applyAlignment="1">
      <alignment horizontal="right"/>
    </xf>
    <xf numFmtId="0" fontId="23" fillId="0" borderId="25" xfId="0" applyFont="1" applyBorder="1" applyAlignment="1">
      <alignment horizontal="left"/>
    </xf>
    <xf numFmtId="0" fontId="13" fillId="0" borderId="26" xfId="0" applyFont="1" applyBorder="1" applyAlignment="1">
      <alignment horizontal="center"/>
    </xf>
    <xf numFmtId="178" fontId="13" fillId="12" borderId="26" xfId="0" applyNumberFormat="1" applyFont="1" applyFill="1" applyBorder="1" applyAlignment="1">
      <alignment horizontal="right"/>
    </xf>
    <xf numFmtId="178" fontId="13" fillId="0" borderId="26" xfId="0" applyNumberFormat="1" applyFont="1" applyBorder="1" applyAlignment="1">
      <alignment horizontal="right"/>
    </xf>
    <xf numFmtId="178" fontId="13" fillId="0" borderId="27" xfId="0" applyNumberFormat="1" applyFont="1" applyBorder="1" applyAlignment="1">
      <alignment horizontal="right"/>
    </xf>
    <xf numFmtId="178" fontId="13" fillId="0" borderId="28" xfId="0" applyNumberFormat="1" applyFont="1" applyBorder="1" applyAlignment="1">
      <alignment horizontal="right"/>
    </xf>
    <xf numFmtId="0" fontId="23" fillId="0" borderId="29" xfId="0" applyFont="1" applyBorder="1" applyAlignment="1">
      <alignment horizontal="left" wrapText="1"/>
    </xf>
    <xf numFmtId="0" fontId="13" fillId="0" borderId="30" xfId="0" applyFont="1" applyBorder="1" applyAlignment="1">
      <alignment horizontal="center"/>
    </xf>
    <xf numFmtId="178" fontId="13" fillId="12" borderId="30" xfId="0" applyNumberFormat="1" applyFont="1" applyFill="1" applyBorder="1" applyAlignment="1">
      <alignment horizontal="right" vertical="center"/>
    </xf>
    <xf numFmtId="178" fontId="13" fillId="0" borderId="30" xfId="0" applyNumberFormat="1" applyFont="1" applyBorder="1" applyAlignment="1">
      <alignment horizontal="right" vertical="center"/>
    </xf>
    <xf numFmtId="178" fontId="13" fillId="0" borderId="31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13" fillId="0" borderId="23" xfId="0" applyFont="1" applyBorder="1" applyAlignment="1">
      <alignment horizontal="center"/>
    </xf>
    <xf numFmtId="178" fontId="13" fillId="12" borderId="23" xfId="0" applyNumberFormat="1" applyFont="1" applyFill="1" applyBorder="1" applyAlignment="1">
      <alignment horizontal="right" vertical="center"/>
    </xf>
    <xf numFmtId="178" fontId="13" fillId="0" borderId="23" xfId="0" applyNumberFormat="1" applyFont="1" applyBorder="1" applyAlignment="1">
      <alignment horizontal="right" vertical="center"/>
    </xf>
    <xf numFmtId="178" fontId="13" fillId="0" borderId="24" xfId="0" applyNumberFormat="1" applyFont="1" applyBorder="1" applyAlignment="1">
      <alignment horizontal="right" vertical="center"/>
    </xf>
    <xf numFmtId="165" fontId="31" fillId="0" borderId="0" xfId="8" applyNumberFormat="1" applyFont="1" applyFill="1">
      <alignment horizontal="left" vertical="center"/>
    </xf>
    <xf numFmtId="169" fontId="13" fillId="0" borderId="0" xfId="6" applyFont="1" applyFill="1" applyBorder="1" applyAlignment="1"/>
    <xf numFmtId="0" fontId="13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177" fontId="27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166" fontId="34" fillId="0" borderId="0" xfId="0" applyNumberFormat="1" applyFont="1" applyAlignment="1">
      <alignment horizontal="center"/>
    </xf>
    <xf numFmtId="166" fontId="34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0" fontId="28" fillId="7" borderId="14" xfId="0" applyFont="1" applyFill="1" applyBorder="1"/>
    <xf numFmtId="180" fontId="23" fillId="13" borderId="9" xfId="1" applyNumberFormat="1" applyFont="1" applyFill="1" applyBorder="1" applyAlignment="1"/>
    <xf numFmtId="180" fontId="13" fillId="0" borderId="9" xfId="1" applyNumberFormat="1" applyFont="1" applyFill="1" applyBorder="1" applyAlignment="1"/>
    <xf numFmtId="180" fontId="13" fillId="13" borderId="9" xfId="1" applyNumberFormat="1" applyFont="1" applyFill="1" applyBorder="1" applyAlignment="1"/>
    <xf numFmtId="180" fontId="13" fillId="13" borderId="32" xfId="1" applyNumberFormat="1" applyFont="1" applyFill="1" applyBorder="1" applyAlignment="1"/>
    <xf numFmtId="0" fontId="23" fillId="13" borderId="25" xfId="0" applyFont="1" applyFill="1" applyBorder="1"/>
    <xf numFmtId="170" fontId="31" fillId="0" borderId="0" xfId="8" applyNumberFormat="1" applyFont="1">
      <alignment horizontal="left" vertical="center"/>
    </xf>
    <xf numFmtId="0" fontId="31" fillId="0" borderId="0" xfId="8" applyFont="1">
      <alignment horizontal="left" vertical="center"/>
    </xf>
    <xf numFmtId="0" fontId="23" fillId="13" borderId="9" xfId="0" applyFont="1" applyFill="1" applyBorder="1"/>
    <xf numFmtId="165" fontId="22" fillId="0" borderId="0" xfId="10" applyFont="1" applyBorder="1" applyAlignment="1">
      <alignment horizontal="center" vertical="center"/>
    </xf>
    <xf numFmtId="178" fontId="22" fillId="0" borderId="0" xfId="10" applyNumberFormat="1" applyFont="1" applyBorder="1">
      <alignment horizontal="right" vertical="center"/>
    </xf>
    <xf numFmtId="178" fontId="22" fillId="0" borderId="10" xfId="10" applyNumberFormat="1" applyFont="1" applyBorder="1">
      <alignment horizontal="right" vertical="center"/>
    </xf>
    <xf numFmtId="165" fontId="22" fillId="0" borderId="26" xfId="10" applyFont="1" applyBorder="1" applyAlignment="1">
      <alignment horizontal="center" vertical="center"/>
    </xf>
    <xf numFmtId="0" fontId="23" fillId="13" borderId="29" xfId="0" applyFont="1" applyFill="1" applyBorder="1"/>
    <xf numFmtId="165" fontId="22" fillId="0" borderId="30" xfId="10" applyFont="1" applyBorder="1" applyAlignment="1">
      <alignment horizontal="center" vertical="center"/>
    </xf>
    <xf numFmtId="178" fontId="23" fillId="12" borderId="30" xfId="0" applyNumberFormat="1" applyFont="1" applyFill="1" applyBorder="1" applyAlignment="1">
      <alignment horizontal="right"/>
    </xf>
    <xf numFmtId="178" fontId="23" fillId="0" borderId="30" xfId="0" applyNumberFormat="1" applyFont="1" applyBorder="1" applyAlignment="1">
      <alignment horizontal="right"/>
    </xf>
    <xf numFmtId="178" fontId="23" fillId="0" borderId="31" xfId="0" applyNumberFormat="1" applyFont="1" applyBorder="1" applyAlignment="1">
      <alignment horizontal="right"/>
    </xf>
    <xf numFmtId="0" fontId="23" fillId="13" borderId="21" xfId="0" applyFont="1" applyFill="1" applyBorder="1"/>
    <xf numFmtId="165" fontId="22" fillId="0" borderId="23" xfId="10" applyFont="1" applyBorder="1" applyAlignment="1">
      <alignment horizontal="center" vertical="center"/>
    </xf>
    <xf numFmtId="178" fontId="23" fillId="12" borderId="23" xfId="0" applyNumberFormat="1" applyFont="1" applyFill="1" applyBorder="1" applyAlignment="1">
      <alignment horizontal="right"/>
    </xf>
    <xf numFmtId="178" fontId="23" fillId="0" borderId="23" xfId="0" applyNumberFormat="1" applyFont="1" applyBorder="1" applyAlignment="1">
      <alignment horizontal="right"/>
    </xf>
    <xf numFmtId="178" fontId="23" fillId="0" borderId="24" xfId="0" applyNumberFormat="1" applyFont="1" applyBorder="1" applyAlignment="1">
      <alignment horizontal="right"/>
    </xf>
    <xf numFmtId="169" fontId="13" fillId="0" borderId="0" xfId="6" applyFont="1" applyAlignment="1"/>
    <xf numFmtId="165" fontId="31" fillId="0" borderId="23" xfId="10" applyFont="1" applyBorder="1" applyAlignment="1">
      <alignment horizontal="center" vertical="center"/>
    </xf>
    <xf numFmtId="165" fontId="22" fillId="0" borderId="0" xfId="10" applyFont="1" applyAlignment="1">
      <alignment horizontal="center" vertical="center"/>
    </xf>
    <xf numFmtId="165" fontId="22" fillId="0" borderId="0" xfId="10" applyFont="1">
      <alignment horizontal="right" vertical="center"/>
    </xf>
    <xf numFmtId="170" fontId="19" fillId="0" borderId="0" xfId="8" applyNumberFormat="1" applyFont="1">
      <alignment horizontal="left" vertical="center"/>
    </xf>
    <xf numFmtId="0" fontId="19" fillId="0" borderId="0" xfId="8" applyFont="1">
      <alignment horizontal="left" vertical="center"/>
    </xf>
    <xf numFmtId="181" fontId="22" fillId="0" borderId="0" xfId="10" applyNumberFormat="1" applyFont="1">
      <alignment horizontal="right" vertical="center"/>
    </xf>
    <xf numFmtId="176" fontId="22" fillId="0" borderId="0" xfId="10" applyNumberFormat="1" applyFont="1">
      <alignment horizontal="right" vertical="center"/>
    </xf>
    <xf numFmtId="0" fontId="13" fillId="13" borderId="9" xfId="0" applyFont="1" applyFill="1" applyBorder="1"/>
    <xf numFmtId="182" fontId="13" fillId="12" borderId="0" xfId="0" applyNumberFormat="1" applyFont="1" applyFill="1" applyAlignment="1">
      <alignment horizontal="right"/>
    </xf>
    <xf numFmtId="182" fontId="13" fillId="0" borderId="0" xfId="0" applyNumberFormat="1" applyFont="1" applyAlignment="1">
      <alignment horizontal="right"/>
    </xf>
    <xf numFmtId="182" fontId="13" fillId="0" borderId="10" xfId="0" applyNumberFormat="1" applyFont="1" applyBorder="1" applyAlignment="1">
      <alignment horizontal="right"/>
    </xf>
    <xf numFmtId="0" fontId="23" fillId="13" borderId="33" xfId="0" applyFont="1" applyFill="1" applyBorder="1"/>
    <xf numFmtId="165" fontId="22" fillId="0" borderId="34" xfId="10" applyFont="1" applyBorder="1" applyAlignment="1">
      <alignment horizontal="center" vertical="center"/>
    </xf>
    <xf numFmtId="182" fontId="22" fillId="12" borderId="34" xfId="10" applyNumberFormat="1" applyFont="1" applyFill="1" applyBorder="1">
      <alignment horizontal="right" vertical="center"/>
    </xf>
    <xf numFmtId="182" fontId="22" fillId="0" borderId="34" xfId="10" applyNumberFormat="1" applyFont="1" applyBorder="1">
      <alignment horizontal="right" vertical="center"/>
    </xf>
    <xf numFmtId="182" fontId="22" fillId="0" borderId="35" xfId="10" applyNumberFormat="1" applyFont="1" applyBorder="1">
      <alignment horizontal="right" vertical="center"/>
    </xf>
    <xf numFmtId="182" fontId="22" fillId="12" borderId="0" xfId="10" applyNumberFormat="1" applyFont="1" applyFill="1" applyBorder="1">
      <alignment horizontal="right" vertical="center"/>
    </xf>
    <xf numFmtId="182" fontId="22" fillId="0" borderId="0" xfId="10" applyNumberFormat="1" applyFont="1" applyBorder="1">
      <alignment horizontal="right" vertical="center"/>
    </xf>
    <xf numFmtId="182" fontId="22" fillId="0" borderId="10" xfId="10" applyNumberFormat="1" applyFont="1" applyBorder="1">
      <alignment horizontal="right" vertical="center"/>
    </xf>
    <xf numFmtId="165" fontId="22" fillId="12" borderId="0" xfId="10" applyFont="1" applyFill="1" applyBorder="1">
      <alignment horizontal="right" vertical="center"/>
    </xf>
    <xf numFmtId="165" fontId="22" fillId="0" borderId="0" xfId="10" applyFont="1" applyBorder="1">
      <alignment horizontal="right" vertical="center"/>
    </xf>
    <xf numFmtId="165" fontId="22" fillId="0" borderId="10" xfId="10" applyFont="1" applyBorder="1">
      <alignment horizontal="right" vertical="center"/>
    </xf>
    <xf numFmtId="182" fontId="13" fillId="12" borderId="30" xfId="0" applyNumberFormat="1" applyFont="1" applyFill="1" applyBorder="1" applyAlignment="1">
      <alignment horizontal="right"/>
    </xf>
    <xf numFmtId="182" fontId="22" fillId="0" borderId="30" xfId="10" applyNumberFormat="1" applyFont="1" applyBorder="1">
      <alignment horizontal="right" vertical="center"/>
    </xf>
    <xf numFmtId="182" fontId="13" fillId="0" borderId="30" xfId="0" applyNumberFormat="1" applyFont="1" applyBorder="1" applyAlignment="1">
      <alignment horizontal="right"/>
    </xf>
    <xf numFmtId="182" fontId="22" fillId="0" borderId="31" xfId="10" applyNumberFormat="1" applyFont="1" applyBorder="1">
      <alignment horizontal="right" vertical="center"/>
    </xf>
    <xf numFmtId="0" fontId="23" fillId="13" borderId="9" xfId="0" applyFont="1" applyFill="1" applyBorder="1" applyAlignment="1">
      <alignment wrapText="1"/>
    </xf>
    <xf numFmtId="182" fontId="13" fillId="12" borderId="0" xfId="0" applyNumberFormat="1" applyFont="1" applyFill="1" applyAlignment="1">
      <alignment horizontal="right" vertical="center"/>
    </xf>
    <xf numFmtId="169" fontId="13" fillId="0" borderId="0" xfId="6" applyFont="1" applyAlignment="1">
      <alignment wrapText="1"/>
    </xf>
    <xf numFmtId="170" fontId="31" fillId="0" borderId="0" xfId="8" applyNumberFormat="1" applyFont="1" applyAlignment="1">
      <alignment horizontal="left" vertical="center" wrapText="1"/>
    </xf>
    <xf numFmtId="0" fontId="31" fillId="0" borderId="0" xfId="8" applyFont="1" applyAlignment="1">
      <alignment horizontal="left" vertical="center" wrapText="1"/>
    </xf>
    <xf numFmtId="0" fontId="23" fillId="13" borderId="33" xfId="0" applyFont="1" applyFill="1" applyBorder="1" applyAlignment="1">
      <alignment vertical="center" wrapText="1"/>
    </xf>
    <xf numFmtId="165" fontId="22" fillId="0" borderId="34" xfId="10" applyFont="1" applyBorder="1" applyAlignment="1">
      <alignment horizontal="center" vertical="center" wrapText="1"/>
    </xf>
    <xf numFmtId="182" fontId="13" fillId="12" borderId="34" xfId="0" applyNumberFormat="1" applyFont="1" applyFill="1" applyBorder="1" applyAlignment="1">
      <alignment horizontal="right" vertical="center" wrapText="1"/>
    </xf>
    <xf numFmtId="182" fontId="22" fillId="0" borderId="34" xfId="10" applyNumberFormat="1" applyFont="1" applyBorder="1" applyAlignment="1">
      <alignment horizontal="right" vertical="center" wrapText="1"/>
    </xf>
    <xf numFmtId="182" fontId="13" fillId="0" borderId="34" xfId="0" applyNumberFormat="1" applyFont="1" applyBorder="1" applyAlignment="1">
      <alignment horizontal="right" vertical="center" wrapText="1"/>
    </xf>
    <xf numFmtId="182" fontId="22" fillId="0" borderId="35" xfId="10" applyNumberFormat="1" applyFont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0" fontId="13" fillId="13" borderId="9" xfId="0" applyFont="1" applyFill="1" applyBorder="1" applyAlignment="1">
      <alignment wrapText="1"/>
    </xf>
    <xf numFmtId="0" fontId="23" fillId="13" borderId="21" xfId="0" applyFont="1" applyFill="1" applyBorder="1" applyAlignment="1">
      <alignment vertical="center" wrapText="1"/>
    </xf>
    <xf numFmtId="165" fontId="22" fillId="0" borderId="23" xfId="10" applyFont="1" applyBorder="1" applyAlignment="1">
      <alignment horizontal="center" vertical="center" wrapText="1"/>
    </xf>
    <xf numFmtId="182" fontId="23" fillId="12" borderId="23" xfId="0" applyNumberFormat="1" applyFont="1" applyFill="1" applyBorder="1" applyAlignment="1">
      <alignment horizontal="right" vertical="center" wrapText="1"/>
    </xf>
    <xf numFmtId="182" fontId="31" fillId="0" borderId="23" xfId="10" applyNumberFormat="1" applyFont="1" applyBorder="1" applyAlignment="1">
      <alignment horizontal="right" vertical="center" wrapText="1"/>
    </xf>
    <xf numFmtId="182" fontId="23" fillId="0" borderId="23" xfId="0" applyNumberFormat="1" applyFont="1" applyBorder="1" applyAlignment="1">
      <alignment horizontal="right" vertical="center" wrapText="1"/>
    </xf>
    <xf numFmtId="182" fontId="31" fillId="0" borderId="24" xfId="1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37" fillId="0" borderId="9" xfId="0" applyFont="1" applyBorder="1" applyAlignment="1">
      <alignment horizontal="left"/>
    </xf>
    <xf numFmtId="0" fontId="38" fillId="0" borderId="0" xfId="0" applyFont="1" applyAlignment="1">
      <alignment horizontal="center"/>
    </xf>
    <xf numFmtId="0" fontId="38" fillId="12" borderId="0" xfId="0" applyFont="1" applyFill="1" applyAlignment="1">
      <alignment horizontal="right"/>
    </xf>
    <xf numFmtId="177" fontId="38" fillId="12" borderId="0" xfId="0" applyNumberFormat="1" applyFont="1" applyFill="1" applyAlignment="1">
      <alignment horizontal="right"/>
    </xf>
    <xf numFmtId="177" fontId="38" fillId="0" borderId="0" xfId="0" applyNumberFormat="1" applyFont="1" applyAlignment="1">
      <alignment horizontal="right"/>
    </xf>
    <xf numFmtId="182" fontId="22" fillId="12" borderId="26" xfId="10" applyNumberFormat="1" applyFont="1" applyFill="1" applyBorder="1">
      <alignment horizontal="right" vertical="center"/>
    </xf>
    <xf numFmtId="182" fontId="22" fillId="0" borderId="26" xfId="10" applyNumberFormat="1" applyFont="1" applyBorder="1">
      <alignment horizontal="right" vertical="center"/>
    </xf>
    <xf numFmtId="182" fontId="22" fillId="0" borderId="27" xfId="10" applyNumberFormat="1" applyFont="1" applyBorder="1">
      <alignment horizontal="right" vertical="center"/>
    </xf>
    <xf numFmtId="182" fontId="22" fillId="12" borderId="23" xfId="10" applyNumberFormat="1" applyFont="1" applyFill="1" applyBorder="1">
      <alignment horizontal="right" vertical="center"/>
    </xf>
    <xf numFmtId="182" fontId="22" fillId="0" borderId="23" xfId="10" applyNumberFormat="1" applyFont="1" applyBorder="1">
      <alignment horizontal="right" vertical="center"/>
    </xf>
    <xf numFmtId="182" fontId="22" fillId="0" borderId="24" xfId="10" applyNumberFormat="1" applyFont="1" applyBorder="1">
      <alignment horizontal="right" vertical="center"/>
    </xf>
    <xf numFmtId="0" fontId="13" fillId="13" borderId="32" xfId="0" applyFont="1" applyFill="1" applyBorder="1"/>
    <xf numFmtId="165" fontId="22" fillId="0" borderId="36" xfId="10" applyFont="1" applyBorder="1" applyAlignment="1">
      <alignment horizontal="center" vertical="center"/>
    </xf>
    <xf numFmtId="182" fontId="13" fillId="12" borderId="36" xfId="0" applyNumberFormat="1" applyFont="1" applyFill="1" applyBorder="1" applyAlignment="1">
      <alignment horizontal="right"/>
    </xf>
    <xf numFmtId="182" fontId="22" fillId="12" borderId="36" xfId="10" applyNumberFormat="1" applyFont="1" applyFill="1" applyBorder="1">
      <alignment horizontal="right" vertical="center"/>
    </xf>
    <xf numFmtId="182" fontId="22" fillId="0" borderId="36" xfId="10" applyNumberFormat="1" applyFont="1" applyBorder="1">
      <alignment horizontal="right" vertical="center"/>
    </xf>
    <xf numFmtId="182" fontId="13" fillId="0" borderId="36" xfId="0" applyNumberFormat="1" applyFont="1" applyBorder="1" applyAlignment="1">
      <alignment horizontal="right"/>
    </xf>
    <xf numFmtId="182" fontId="22" fillId="0" borderId="28" xfId="10" applyNumberFormat="1" applyFont="1" applyBorder="1">
      <alignment horizontal="right" vertical="center"/>
    </xf>
    <xf numFmtId="182" fontId="22" fillId="0" borderId="0" xfId="10" applyNumberFormat="1" applyFont="1">
      <alignment horizontal="right" vertical="center"/>
    </xf>
    <xf numFmtId="182" fontId="27" fillId="0" borderId="0" xfId="0" applyNumberFormat="1" applyFont="1" applyAlignment="1">
      <alignment horizontal="right"/>
    </xf>
    <xf numFmtId="182" fontId="39" fillId="0" borderId="0" xfId="10" applyNumberFormat="1" applyFont="1">
      <alignment horizontal="right" vertical="center"/>
    </xf>
    <xf numFmtId="165" fontId="31" fillId="0" borderId="26" xfId="10" applyFont="1" applyBorder="1" applyAlignment="1">
      <alignment horizontal="center" vertical="center"/>
    </xf>
    <xf numFmtId="0" fontId="23" fillId="0" borderId="26" xfId="0" applyFont="1" applyBorder="1"/>
    <xf numFmtId="182" fontId="23" fillId="0" borderId="26" xfId="0" applyNumberFormat="1" applyFont="1" applyBorder="1" applyAlignment="1">
      <alignment horizontal="right"/>
    </xf>
    <xf numFmtId="182" fontId="23" fillId="0" borderId="27" xfId="0" applyNumberFormat="1" applyFont="1" applyBorder="1" applyAlignment="1">
      <alignment horizontal="right"/>
    </xf>
    <xf numFmtId="0" fontId="23" fillId="0" borderId="23" xfId="0" applyFont="1" applyBorder="1"/>
    <xf numFmtId="182" fontId="23" fillId="0" borderId="23" xfId="0" applyNumberFormat="1" applyFont="1" applyBorder="1" applyAlignment="1">
      <alignment horizontal="right"/>
    </xf>
    <xf numFmtId="182" fontId="23" fillId="0" borderId="24" xfId="0" applyNumberFormat="1" applyFont="1" applyBorder="1" applyAlignment="1">
      <alignment horizontal="right"/>
    </xf>
    <xf numFmtId="182" fontId="39" fillId="0" borderId="0" xfId="10" applyNumberFormat="1" applyFont="1" applyBorder="1">
      <alignment horizontal="right" vertical="center"/>
    </xf>
    <xf numFmtId="169" fontId="27" fillId="0" borderId="0" xfId="6" applyFont="1" applyAlignment="1"/>
    <xf numFmtId="0" fontId="13" fillId="0" borderId="9" xfId="0" applyFont="1" applyBorder="1"/>
    <xf numFmtId="0" fontId="13" fillId="0" borderId="32" xfId="0" applyFont="1" applyBorder="1"/>
    <xf numFmtId="0" fontId="40" fillId="0" borderId="0" xfId="0" applyFont="1" applyAlignment="1">
      <alignment horizontal="left"/>
    </xf>
    <xf numFmtId="165" fontId="22" fillId="0" borderId="0" xfId="10" applyFont="1" applyAlignment="1">
      <alignment vertical="center"/>
    </xf>
    <xf numFmtId="165" fontId="13" fillId="0" borderId="0" xfId="14" applyFont="1" applyFill="1" applyBorder="1">
      <alignment horizontal="left" vertical="center"/>
    </xf>
    <xf numFmtId="165" fontId="17" fillId="0" borderId="0" xfId="14" applyFont="1" applyFill="1" applyBorder="1" applyAlignment="1">
      <alignment horizontal="center" vertical="center"/>
    </xf>
    <xf numFmtId="165" fontId="17" fillId="0" borderId="0" xfId="14" applyFont="1" applyFill="1" applyBorder="1" applyAlignment="1">
      <alignment horizontal="right" vertical="center"/>
    </xf>
    <xf numFmtId="165" fontId="20" fillId="0" borderId="0" xfId="14" applyFill="1" applyBorder="1" applyAlignment="1">
      <alignment horizontal="right" vertical="center"/>
    </xf>
    <xf numFmtId="165" fontId="11" fillId="0" borderId="0" xfId="14" applyFont="1" applyFill="1" applyBorder="1">
      <alignment horizontal="left" vertical="center"/>
    </xf>
    <xf numFmtId="165" fontId="11" fillId="0" borderId="0" xfId="14" applyFont="1" applyFill="1" applyBorder="1" applyAlignment="1">
      <alignment horizontal="right" vertical="center"/>
    </xf>
    <xf numFmtId="165" fontId="17" fillId="0" borderId="0" xfId="14" applyFont="1" applyFill="1" applyBorder="1">
      <alignment horizontal="left" vertical="center"/>
    </xf>
    <xf numFmtId="165" fontId="23" fillId="0" borderId="0" xfId="14" applyFont="1" applyFill="1" applyBorder="1">
      <alignment horizontal="left" vertical="center"/>
    </xf>
    <xf numFmtId="0" fontId="17" fillId="6" borderId="2" xfId="15" applyNumberFormat="1" applyFont="1" applyFill="1" applyBorder="1" applyAlignment="1" applyProtection="1">
      <alignment vertical="center"/>
      <protection locked="0"/>
    </xf>
    <xf numFmtId="0" fontId="13" fillId="0" borderId="0" xfId="15" applyNumberFormat="1" applyFont="1" applyBorder="1">
      <alignment horizontal="left" vertical="center"/>
    </xf>
    <xf numFmtId="0" fontId="13" fillId="0" borderId="0" xfId="15" applyNumberFormat="1" applyFont="1" applyBorder="1" applyAlignment="1">
      <alignment vertical="center"/>
    </xf>
    <xf numFmtId="165" fontId="13" fillId="0" borderId="0" xfId="14" applyFont="1" applyFill="1" applyBorder="1" applyAlignment="1">
      <alignment horizontal="left" vertical="top"/>
    </xf>
    <xf numFmtId="0" fontId="17" fillId="6" borderId="3" xfId="15" applyNumberFormat="1" applyFont="1" applyFill="1" applyBorder="1" applyProtection="1">
      <alignment horizontal="left" vertical="center"/>
      <protection locked="0"/>
    </xf>
    <xf numFmtId="0" fontId="17" fillId="6" borderId="4" xfId="15" applyNumberFormat="1" applyFont="1" applyFill="1" applyBorder="1" applyProtection="1">
      <alignment horizontal="left" vertical="center"/>
      <protection locked="0"/>
    </xf>
    <xf numFmtId="0" fontId="17" fillId="6" borderId="5" xfId="15" applyNumberFormat="1" applyFont="1" applyFill="1" applyBorder="1" applyProtection="1">
      <alignment horizontal="left" vertical="center"/>
      <protection locked="0"/>
    </xf>
    <xf numFmtId="0" fontId="28" fillId="7" borderId="38" xfId="0" applyFont="1" applyFill="1" applyBorder="1" applyAlignment="1">
      <alignment vertical="center"/>
    </xf>
    <xf numFmtId="0" fontId="28" fillId="7" borderId="39" xfId="0" applyFont="1" applyFill="1" applyBorder="1" applyAlignment="1">
      <alignment vertical="center"/>
    </xf>
    <xf numFmtId="0" fontId="28" fillId="9" borderId="38" xfId="0" applyFont="1" applyFill="1" applyBorder="1"/>
    <xf numFmtId="0" fontId="27" fillId="9" borderId="39" xfId="0" applyFont="1" applyFill="1" applyBorder="1" applyAlignment="1">
      <alignment horizontal="center"/>
    </xf>
    <xf numFmtId="0" fontId="28" fillId="10" borderId="38" xfId="0" applyFont="1" applyFill="1" applyBorder="1" applyAlignment="1">
      <alignment horizontal="center" vertical="center"/>
    </xf>
    <xf numFmtId="0" fontId="28" fillId="11" borderId="38" xfId="0" applyFont="1" applyFill="1" applyBorder="1" applyAlignment="1">
      <alignment horizontal="center" vertical="center"/>
    </xf>
    <xf numFmtId="0" fontId="28" fillId="7" borderId="40" xfId="0" applyFont="1" applyFill="1" applyBorder="1" applyAlignment="1">
      <alignment horizontal="center" vertical="center"/>
    </xf>
    <xf numFmtId="0" fontId="28" fillId="7" borderId="41" xfId="0" applyFont="1" applyFill="1" applyBorder="1" applyAlignment="1">
      <alignment horizontal="center" vertical="center"/>
    </xf>
    <xf numFmtId="0" fontId="28" fillId="7" borderId="42" xfId="0" applyFont="1" applyFill="1" applyBorder="1" applyAlignment="1">
      <alignment horizontal="center" vertical="center"/>
    </xf>
    <xf numFmtId="0" fontId="28" fillId="7" borderId="43" xfId="0" applyFont="1" applyFill="1" applyBorder="1" applyAlignment="1">
      <alignment horizontal="center" vertical="center"/>
    </xf>
  </cellXfs>
  <cellStyles count="16">
    <cellStyle name="CALC_Date" xfId="12" xr:uid="{EE5A6F87-F076-4EC4-8ED8-5E84EDC288F0}"/>
    <cellStyle name="CALC_Number" xfId="10" xr:uid="{9163222C-A8A1-4481-A71C-54C1DF3412A5}"/>
    <cellStyle name="CALC_Percentage" xfId="11" xr:uid="{B4DD70F2-0981-4399-ADE1-0D386642C893}"/>
    <cellStyle name="Comma" xfId="1" builtinId="3"/>
    <cellStyle name="GEN_Heading 1" xfId="3" xr:uid="{F461870D-5B1A-4FBF-97AE-84358C1C1E55}"/>
    <cellStyle name="GEN_Heading 2" xfId="5" xr:uid="{F10F49B1-4AD5-4897-AA13-09D67C0DF54B}"/>
    <cellStyle name="GEN_Heading 3" xfId="8" xr:uid="{2D47F4A7-DB67-4579-B39D-90A4DEE43FB9}"/>
    <cellStyle name="GEN_Section" xfId="6" xr:uid="{61AE5754-0625-46EF-8C03-4D3CAE7D597C}"/>
    <cellStyle name="GEN_SheetNo" xfId="4" xr:uid="{B0547E0B-CD29-4600-B038-38B9A3B4CDE7}"/>
    <cellStyle name="GEN_Subsection" xfId="7" xr:uid="{A11067D2-6912-4DCF-8BAA-7D4E55E55AFD}"/>
    <cellStyle name="Hyperlink" xfId="2" builtinId="8"/>
    <cellStyle name="INP_Background" xfId="9" xr:uid="{E5B2DD64-6BC2-4977-9AFD-49FB4F7E620F}"/>
    <cellStyle name="INP_Background 2" xfId="14" xr:uid="{0EE73DB9-365E-408C-91CE-8BBFFAF81D22}"/>
    <cellStyle name="INP_Data" xfId="13" xr:uid="{E5A27FD5-D327-4028-A0FA-5FE130232147}"/>
    <cellStyle name="INP_Data 2" xfId="15" xr:uid="{2EA54546-39B7-41CE-9ED3-6CCC19DB58A1}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26" fmlaLink="Scenario" fmlaRange="ScenList" noThreeD="1" sel="0" val="0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Lines="3" dropStyle="combo" dx="26" fmlaLink="Scenario" fmlaRange="ScenList" noThreeD="1" sel="1" val="0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3</xdr:row>
          <xdr:rowOff>9525</xdr:rowOff>
        </xdr:from>
        <xdr:to>
          <xdr:col>3</xdr:col>
          <xdr:colOff>790574</xdr:colOff>
          <xdr:row>27</xdr:row>
          <xdr:rowOff>133350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9C26A89-A4C8-45C4-B1E5-202EA1014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491836</xdr:colOff>
          <xdr:row>0</xdr:row>
          <xdr:rowOff>0</xdr:rowOff>
        </xdr:from>
        <xdr:to>
          <xdr:col>14</xdr:col>
          <xdr:colOff>729156</xdr:colOff>
          <xdr:row>1</xdr:row>
          <xdr:rowOff>253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2454657-3961-49EE-9AC2-6F1C47627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9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Zero Rows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728902</xdr:colOff>
          <xdr:row>0</xdr:row>
          <xdr:rowOff>0</xdr:rowOff>
        </xdr:from>
        <xdr:to>
          <xdr:col>16</xdr:col>
          <xdr:colOff>213591</xdr:colOff>
          <xdr:row>1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A673CCB-B925-4161-9C8D-DBBDFD93F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9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All Rows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3</xdr:row>
          <xdr:rowOff>9525</xdr:rowOff>
        </xdr:from>
        <xdr:to>
          <xdr:col>3</xdr:col>
          <xdr:colOff>790574</xdr:colOff>
          <xdr:row>27</xdr:row>
          <xdr:rowOff>133350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141F562-732A-4D81-8B20-5C4227D2D5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491836</xdr:colOff>
          <xdr:row>0</xdr:row>
          <xdr:rowOff>126</xdr:rowOff>
        </xdr:from>
        <xdr:to>
          <xdr:col>14</xdr:col>
          <xdr:colOff>729156</xdr:colOff>
          <xdr:row>1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E83A416C-1DDB-40E2-A920-845BF53F5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9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Zero Rows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728902</xdr:colOff>
          <xdr:row>0</xdr:row>
          <xdr:rowOff>0</xdr:rowOff>
        </xdr:from>
        <xdr:to>
          <xdr:col>16</xdr:col>
          <xdr:colOff>213591</xdr:colOff>
          <xdr:row>1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90C814AD-F1AF-4D9A-98F2-41F7BAA8D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9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All Rows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107%20-%20Federation%20NSW%20LTFP%20-%20FY25%20(v9.02)%20-%20Planned%20EXTENDE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107%20-%20Federation%20NSW%20LTFP%20-%20FY25%20(v9.02)%20-%20Baseline%20EXTENDED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&gt;&gt;&gt;Inputs&gt;&gt;&gt;"/>
      <sheetName val="Gen_WC"/>
      <sheetName val="Struct_WC"/>
      <sheetName val="Hist&amp;Budget_WC"/>
      <sheetName val="IndexDebtLeaseEq_WC"/>
      <sheetName val="Ratio_WC"/>
      <sheetName val="&gt;&gt;&gt;GenFund&gt;&gt;&gt;"/>
      <sheetName val="Forecast_Gen"/>
      <sheetName val="Rate_Gen"/>
      <sheetName val="Calcs_Gen"/>
      <sheetName val="&gt;&gt;&gt;Water&gt;&gt;&gt;"/>
      <sheetName val="Forecast_Wat"/>
      <sheetName val="Calcs_Wat"/>
      <sheetName val="&gt;&gt;&gt;Sewerage&gt;&gt;&gt;"/>
      <sheetName val="Forecast_Sew"/>
      <sheetName val="Calcs_Sew"/>
      <sheetName val="&gt;&gt;&gt;Waste&gt;&gt;&gt;"/>
      <sheetName val="Forecast_Waste"/>
      <sheetName val="Calcs_Waste"/>
      <sheetName val="&gt;&gt;&gt;Other Business&gt;&gt;&gt;"/>
      <sheetName val="Forecast_OthBiz"/>
      <sheetName val="Calcs_OthBiz"/>
      <sheetName val="&gt;&gt;&gt;Whole Council&gt;&gt;&gt;"/>
      <sheetName val="Calcs_WC"/>
      <sheetName val="CapWorks_WC"/>
      <sheetName val="Debt Calcs_WC"/>
      <sheetName val="Charts_WC"/>
      <sheetName val="Lease Calcs_WC"/>
      <sheetName val="&gt;&gt;&gt; Results &gt;&gt;&gt;"/>
      <sheetName val="FinStmts_O"/>
      <sheetName val="Ratios_O"/>
      <sheetName val="Dash_O"/>
      <sheetName val="Charts_O"/>
      <sheetName val="CapexSumm_O"/>
      <sheetName val="Checks"/>
      <sheetName val="&gt;&gt;&gt; Capex Inputs &gt;&gt;&gt;"/>
      <sheetName val="CWE_A"/>
      <sheetName val="CapexInputSummary_A"/>
      <sheetName val="&gt;&gt;&gt;CapexSheetsStart&gt;&gt;&gt;"/>
      <sheetName val="Capex_202425"/>
      <sheetName val="Capex_202526"/>
      <sheetName val="Capex_202627"/>
      <sheetName val="Capex_202728"/>
      <sheetName val="Capex_202829"/>
      <sheetName val="Capex_202930"/>
      <sheetName val="Capex_203031"/>
      <sheetName val="Capex_203132"/>
      <sheetName val="Capex_203233"/>
      <sheetName val="Capex_203334"/>
      <sheetName val="Capex_203435"/>
      <sheetName val="Capex_203536"/>
      <sheetName val="Capex_203637"/>
      <sheetName val="Capex_203738"/>
      <sheetName val="Capex_203839"/>
      <sheetName val="Capex_203940"/>
      <sheetName val="Capex_204041"/>
      <sheetName val="Capex_204142"/>
      <sheetName val="Capex_204243"/>
      <sheetName val="Capex_204344"/>
      <sheetName val="&gt;&gt;&gt;CapexSheetsEnd&gt;&gt;&gt;"/>
      <sheetName val="Capex_Template"/>
      <sheetName val="Sheet_Template"/>
      <sheetName val="Tables_A"/>
    </sheetNames>
    <definedNames>
      <definedName name="Show_All_Single"/>
      <definedName name="Update_Rows_Single"/>
    </definedNames>
    <sheetDataSet>
      <sheetData sheetId="0" refreshError="1"/>
      <sheetData sheetId="1" refreshError="1"/>
      <sheetData sheetId="2">
        <row r="10">
          <cell r="K10" t="str">
            <v>Long Term Financial Plan</v>
          </cell>
        </row>
        <row r="12">
          <cell r="K12" t="str">
            <v>Federation Council</v>
          </cell>
        </row>
        <row r="17">
          <cell r="K17">
            <v>44013</v>
          </cell>
        </row>
        <row r="19">
          <cell r="K19">
            <v>24</v>
          </cell>
        </row>
        <row r="21">
          <cell r="K21">
            <v>2020</v>
          </cell>
        </row>
        <row r="23">
          <cell r="K23">
            <v>45474</v>
          </cell>
        </row>
        <row r="25">
          <cell r="K25">
            <v>6</v>
          </cell>
        </row>
        <row r="26">
          <cell r="K26">
            <v>6</v>
          </cell>
        </row>
        <row r="27">
          <cell r="K27">
            <v>1</v>
          </cell>
        </row>
        <row r="28">
          <cell r="K28">
            <v>1</v>
          </cell>
        </row>
        <row r="45">
          <cell r="K45" t="str">
            <v>$'000</v>
          </cell>
        </row>
        <row r="48">
          <cell r="D48" t="str">
            <v>Whole Council</v>
          </cell>
        </row>
        <row r="49">
          <cell r="D49" t="str">
            <v>General Fund</v>
          </cell>
        </row>
        <row r="50">
          <cell r="D50" t="str">
            <v>Water</v>
          </cell>
        </row>
        <row r="51">
          <cell r="D51" t="str">
            <v>Sewerage</v>
          </cell>
        </row>
        <row r="52">
          <cell r="D52" t="str">
            <v>Waste</v>
          </cell>
        </row>
        <row r="53">
          <cell r="D53" t="str">
            <v>Other Business</v>
          </cell>
        </row>
        <row r="56">
          <cell r="K56" t="str">
            <v>Comprehensive Income Statement</v>
          </cell>
        </row>
        <row r="57">
          <cell r="K57" t="str">
            <v>Cash Flow Statement</v>
          </cell>
        </row>
        <row r="58">
          <cell r="K58" t="str">
            <v>Balance Sheet</v>
          </cell>
        </row>
        <row r="71">
          <cell r="D71" t="str">
            <v>Capital works sheets</v>
          </cell>
        </row>
        <row r="72">
          <cell r="D72" t="str">
            <v>Capital works module</v>
          </cell>
        </row>
        <row r="73">
          <cell r="D73" t="str">
            <v>Combination</v>
          </cell>
        </row>
        <row r="75">
          <cell r="N75">
            <v>1</v>
          </cell>
        </row>
        <row r="91">
          <cell r="D91" t="str">
            <v xml:space="preserve"> Land </v>
          </cell>
        </row>
        <row r="92">
          <cell r="D92" t="str">
            <v xml:space="preserve"> Land improvements </v>
          </cell>
        </row>
        <row r="93">
          <cell r="D93" t="str">
            <v xml:space="preserve"> Sealed Roads </v>
          </cell>
        </row>
        <row r="94">
          <cell r="D94" t="str">
            <v xml:space="preserve"> Unsealed Roads </v>
          </cell>
        </row>
        <row r="95">
          <cell r="D95" t="str">
            <v xml:space="preserve"> Bridges </v>
          </cell>
        </row>
        <row r="96">
          <cell r="D96" t="str">
            <v xml:space="preserve"> Kerb and Channel </v>
          </cell>
        </row>
        <row r="97">
          <cell r="D97" t="str">
            <v xml:space="preserve"> Footpaths and Pathways </v>
          </cell>
        </row>
        <row r="98">
          <cell r="D98" t="str">
            <v xml:space="preserve"> Buildings </v>
          </cell>
        </row>
        <row r="99">
          <cell r="D99" t="str">
            <v xml:space="preserve"> Stormwater Drainage </v>
          </cell>
        </row>
        <row r="100">
          <cell r="D100" t="str">
            <v xml:space="preserve"> Recreation, Parks and Streetscapes </v>
          </cell>
        </row>
        <row r="101">
          <cell r="D101" t="str">
            <v xml:space="preserve"> Swimming Pools </v>
          </cell>
        </row>
        <row r="102">
          <cell r="D102" t="str">
            <v xml:space="preserve"> Sewerage </v>
          </cell>
        </row>
        <row r="103">
          <cell r="D103" t="str">
            <v xml:space="preserve"> Water </v>
          </cell>
        </row>
        <row r="104">
          <cell r="D104" t="str">
            <v xml:space="preserve"> Plant, machinery and equipment </v>
          </cell>
        </row>
        <row r="105">
          <cell r="D105" t="str">
            <v xml:space="preserve"> Fixutres, fittings and furniture </v>
          </cell>
        </row>
        <row r="106">
          <cell r="D106" t="str">
            <v xml:space="preserve"> Computers and telecommunications </v>
          </cell>
        </row>
        <row r="107">
          <cell r="D107" t="str">
            <v xml:space="preserve"> Other </v>
          </cell>
        </row>
        <row r="108">
          <cell r="D108" t="str">
            <v xml:space="preserve"> Capital Work in Progress </v>
          </cell>
        </row>
        <row r="109">
          <cell r="D109" t="str">
            <v xml:space="preserve"> LED Lighting </v>
          </cell>
        </row>
        <row r="110">
          <cell r="D110" t="str">
            <v xml:space="preserve"> Cemetery </v>
          </cell>
        </row>
        <row r="111">
          <cell r="D111" t="str">
            <v xml:space="preserve"> Landfill cells </v>
          </cell>
        </row>
        <row r="112">
          <cell r="D112" t="str">
            <v xml:space="preserve"> Capital Works Sustainability Adjustment </v>
          </cell>
        </row>
        <row r="113">
          <cell r="D113" t="str">
            <v xml:space="preserve"> Additional Capital Works due to SRV </v>
          </cell>
        </row>
        <row r="114">
          <cell r="D114" t="str">
            <v xml:space="preserve"> Floodplain Risk Management</v>
          </cell>
        </row>
        <row r="115">
          <cell r="D115" t="str">
            <v xml:space="preserve"> Spare capex 7 </v>
          </cell>
        </row>
      </sheetData>
      <sheetData sheetId="3">
        <row r="219">
          <cell r="D219" t="str">
            <v>Interest on Borrowings (Borrowing Costs)</v>
          </cell>
        </row>
        <row r="222">
          <cell r="D222" t="str">
            <v>Debt Guarantee Fee</v>
          </cell>
        </row>
      </sheetData>
      <sheetData sheetId="4">
        <row r="43">
          <cell r="L43">
            <v>15318</v>
          </cell>
          <cell r="M43">
            <v>17140</v>
          </cell>
          <cell r="N43">
            <v>17609</v>
          </cell>
          <cell r="O43">
            <v>19806</v>
          </cell>
          <cell r="P43">
            <v>0</v>
          </cell>
          <cell r="Q43">
            <v>0</v>
          </cell>
          <cell r="R43">
            <v>0</v>
          </cell>
          <cell r="AF43">
            <v>8687</v>
          </cell>
          <cell r="AG43">
            <v>9404</v>
          </cell>
          <cell r="AH43">
            <v>9758</v>
          </cell>
          <cell r="AI43">
            <v>11188</v>
          </cell>
          <cell r="AZ43">
            <v>694</v>
          </cell>
          <cell r="BA43">
            <v>1209</v>
          </cell>
          <cell r="BB43">
            <v>1439</v>
          </cell>
          <cell r="BC43">
            <v>1457</v>
          </cell>
          <cell r="BT43">
            <v>4047</v>
          </cell>
          <cell r="BU43">
            <v>4478</v>
          </cell>
          <cell r="BV43">
            <v>4183</v>
          </cell>
          <cell r="BW43">
            <v>4800</v>
          </cell>
          <cell r="CN43">
            <v>1890</v>
          </cell>
          <cell r="CO43">
            <v>2049</v>
          </cell>
          <cell r="CP43">
            <v>2229</v>
          </cell>
          <cell r="CQ43">
            <v>2361</v>
          </cell>
        </row>
        <row r="44">
          <cell r="L44">
            <v>8553</v>
          </cell>
          <cell r="M44">
            <v>9421</v>
          </cell>
          <cell r="N44">
            <v>8551</v>
          </cell>
          <cell r="O44">
            <v>9626</v>
          </cell>
          <cell r="P44">
            <v>0</v>
          </cell>
          <cell r="Q44">
            <v>0</v>
          </cell>
          <cell r="R44">
            <v>0</v>
          </cell>
          <cell r="AF44">
            <v>3803</v>
          </cell>
          <cell r="AG44">
            <v>4467</v>
          </cell>
          <cell r="AH44">
            <v>4531</v>
          </cell>
          <cell r="AI44">
            <v>4011</v>
          </cell>
          <cell r="AZ44">
            <v>4223</v>
          </cell>
          <cell r="BA44">
            <v>4353</v>
          </cell>
          <cell r="BB44">
            <v>3330</v>
          </cell>
          <cell r="BC44">
            <v>4820</v>
          </cell>
          <cell r="BT44">
            <v>527</v>
          </cell>
          <cell r="BU44">
            <v>601</v>
          </cell>
          <cell r="BV44">
            <v>690</v>
          </cell>
          <cell r="BW44">
            <v>795</v>
          </cell>
        </row>
        <row r="45"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L47">
            <v>16324</v>
          </cell>
          <cell r="M47">
            <v>15043</v>
          </cell>
          <cell r="N47">
            <v>16126</v>
          </cell>
          <cell r="O47">
            <v>14114</v>
          </cell>
          <cell r="P47">
            <v>0</v>
          </cell>
          <cell r="Q47">
            <v>0</v>
          </cell>
          <cell r="R47">
            <v>0</v>
          </cell>
          <cell r="AF47">
            <v>16111</v>
          </cell>
          <cell r="AG47">
            <v>13732</v>
          </cell>
          <cell r="AH47">
            <v>15187</v>
          </cell>
          <cell r="AI47">
            <v>13901</v>
          </cell>
          <cell r="AZ47">
            <v>65</v>
          </cell>
          <cell r="BA47">
            <v>789</v>
          </cell>
          <cell r="BB47">
            <v>521</v>
          </cell>
          <cell r="BC47">
            <v>66</v>
          </cell>
          <cell r="BT47">
            <v>68</v>
          </cell>
          <cell r="BU47">
            <v>445</v>
          </cell>
          <cell r="BV47">
            <v>342</v>
          </cell>
          <cell r="BW47">
            <v>67</v>
          </cell>
          <cell r="CN47">
            <v>80</v>
          </cell>
          <cell r="CO47">
            <v>77</v>
          </cell>
          <cell r="CP47">
            <v>76</v>
          </cell>
          <cell r="CQ47">
            <v>80</v>
          </cell>
        </row>
        <row r="48"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L49">
            <v>7097</v>
          </cell>
          <cell r="M49">
            <v>11794</v>
          </cell>
          <cell r="N49">
            <v>13351</v>
          </cell>
          <cell r="O49">
            <v>522</v>
          </cell>
          <cell r="P49">
            <v>0</v>
          </cell>
          <cell r="Q49">
            <v>0</v>
          </cell>
          <cell r="R49">
            <v>0</v>
          </cell>
          <cell r="AF49">
            <v>6989</v>
          </cell>
          <cell r="AG49">
            <v>9981</v>
          </cell>
          <cell r="AH49">
            <v>13119</v>
          </cell>
          <cell r="AI49">
            <v>0</v>
          </cell>
          <cell r="AZ49">
            <v>48</v>
          </cell>
          <cell r="BA49">
            <v>974</v>
          </cell>
          <cell r="BB49">
            <v>158</v>
          </cell>
          <cell r="BC49">
            <v>497</v>
          </cell>
          <cell r="BT49">
            <v>60</v>
          </cell>
          <cell r="BU49">
            <v>839</v>
          </cell>
          <cell r="BV49">
            <v>74</v>
          </cell>
          <cell r="BW49">
            <v>25</v>
          </cell>
        </row>
        <row r="50">
          <cell r="L50">
            <v>0</v>
          </cell>
          <cell r="M50">
            <v>0</v>
          </cell>
          <cell r="N50">
            <v>0</v>
          </cell>
          <cell r="O50">
            <v>330</v>
          </cell>
          <cell r="P50">
            <v>0</v>
          </cell>
          <cell r="Q50">
            <v>0</v>
          </cell>
          <cell r="R50">
            <v>0</v>
          </cell>
          <cell r="AI50">
            <v>330</v>
          </cell>
        </row>
        <row r="51"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66">
          <cell r="L66">
            <v>185</v>
          </cell>
          <cell r="M66">
            <v>318</v>
          </cell>
          <cell r="N66">
            <v>1486</v>
          </cell>
          <cell r="O66">
            <v>435</v>
          </cell>
          <cell r="P66">
            <v>0</v>
          </cell>
          <cell r="Q66">
            <v>0</v>
          </cell>
          <cell r="R66">
            <v>0</v>
          </cell>
          <cell r="AF66">
            <v>84</v>
          </cell>
          <cell r="AG66">
            <v>158</v>
          </cell>
          <cell r="AH66">
            <v>919</v>
          </cell>
          <cell r="AI66">
            <v>279</v>
          </cell>
          <cell r="AZ66">
            <v>52</v>
          </cell>
          <cell r="BA66">
            <v>87</v>
          </cell>
          <cell r="BB66">
            <v>310</v>
          </cell>
          <cell r="BC66">
            <v>85</v>
          </cell>
          <cell r="BT66">
            <v>44</v>
          </cell>
          <cell r="BU66">
            <v>65</v>
          </cell>
          <cell r="BV66">
            <v>248</v>
          </cell>
          <cell r="BW66">
            <v>60</v>
          </cell>
          <cell r="CN66">
            <v>5</v>
          </cell>
          <cell r="CO66">
            <v>8</v>
          </cell>
          <cell r="CP66">
            <v>9</v>
          </cell>
          <cell r="CQ66">
            <v>11</v>
          </cell>
        </row>
        <row r="67">
          <cell r="L67">
            <v>497</v>
          </cell>
          <cell r="M67">
            <v>457</v>
          </cell>
          <cell r="N67">
            <v>598</v>
          </cell>
          <cell r="O67">
            <v>407</v>
          </cell>
          <cell r="P67">
            <v>0</v>
          </cell>
          <cell r="Q67">
            <v>0</v>
          </cell>
          <cell r="R67">
            <v>0</v>
          </cell>
          <cell r="AF67">
            <v>407</v>
          </cell>
          <cell r="AG67">
            <v>203</v>
          </cell>
          <cell r="AH67">
            <v>509</v>
          </cell>
          <cell r="AI67">
            <v>295</v>
          </cell>
          <cell r="AZ67">
            <v>55</v>
          </cell>
          <cell r="BA67">
            <v>62</v>
          </cell>
          <cell r="BB67">
            <v>52</v>
          </cell>
          <cell r="BC67">
            <v>69</v>
          </cell>
          <cell r="BT67">
            <v>35</v>
          </cell>
          <cell r="BU67">
            <v>192</v>
          </cell>
          <cell r="BV67">
            <v>37</v>
          </cell>
          <cell r="BW67">
            <v>43</v>
          </cell>
        </row>
        <row r="74">
          <cell r="L74">
            <v>-14151</v>
          </cell>
          <cell r="M74">
            <v>-13978</v>
          </cell>
          <cell r="N74">
            <v>-14120</v>
          </cell>
          <cell r="O74">
            <v>-17578</v>
          </cell>
          <cell r="P74">
            <v>0</v>
          </cell>
          <cell r="Q74">
            <v>0</v>
          </cell>
          <cell r="R74">
            <v>0</v>
          </cell>
          <cell r="AF74">
            <v>-9679</v>
          </cell>
          <cell r="AG74">
            <v>-9162</v>
          </cell>
          <cell r="AH74">
            <v>-9151</v>
          </cell>
          <cell r="AI74">
            <v>-11748</v>
          </cell>
          <cell r="AZ74">
            <v>-2245</v>
          </cell>
          <cell r="BA74">
            <v>-2373</v>
          </cell>
          <cell r="BB74">
            <v>-2446</v>
          </cell>
          <cell r="BC74">
            <v>-2945</v>
          </cell>
          <cell r="BT74">
            <v>-2014</v>
          </cell>
          <cell r="BU74">
            <v>-2211</v>
          </cell>
          <cell r="BV74">
            <v>-2310</v>
          </cell>
          <cell r="BW74">
            <v>-2692</v>
          </cell>
          <cell r="CN74">
            <v>-213</v>
          </cell>
          <cell r="CO74">
            <v>-232</v>
          </cell>
          <cell r="CP74">
            <v>-213</v>
          </cell>
          <cell r="CQ74">
            <v>-193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L76">
            <v>-14912</v>
          </cell>
          <cell r="M76">
            <v>-14459</v>
          </cell>
          <cell r="N76">
            <v>-16453</v>
          </cell>
          <cell r="O76">
            <v>-18024</v>
          </cell>
          <cell r="P76">
            <v>0</v>
          </cell>
          <cell r="Q76">
            <v>0</v>
          </cell>
          <cell r="R76">
            <v>0</v>
          </cell>
          <cell r="AF76">
            <v>-11375</v>
          </cell>
          <cell r="AG76">
            <v>-10274</v>
          </cell>
          <cell r="AH76">
            <v>-12257</v>
          </cell>
          <cell r="AI76">
            <v>-10284</v>
          </cell>
          <cell r="AZ76">
            <v>-905</v>
          </cell>
          <cell r="BA76">
            <v>-1146</v>
          </cell>
          <cell r="BB76">
            <v>-1248</v>
          </cell>
          <cell r="BC76">
            <v>-2689</v>
          </cell>
          <cell r="BT76">
            <v>-879</v>
          </cell>
          <cell r="BU76">
            <v>-1120</v>
          </cell>
          <cell r="BV76">
            <v>-867</v>
          </cell>
          <cell r="BW76">
            <v>-2792</v>
          </cell>
          <cell r="CN76">
            <v>-1753</v>
          </cell>
          <cell r="CO76">
            <v>-1919</v>
          </cell>
          <cell r="CP76">
            <v>-2081</v>
          </cell>
          <cell r="CQ76">
            <v>-2259</v>
          </cell>
        </row>
        <row r="77"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</row>
        <row r="79">
          <cell r="L79">
            <v>-13413</v>
          </cell>
          <cell r="M79">
            <v>-13095</v>
          </cell>
          <cell r="N79">
            <v>-14580</v>
          </cell>
          <cell r="O79">
            <v>-14491</v>
          </cell>
          <cell r="P79">
            <v>0</v>
          </cell>
          <cell r="Q79">
            <v>0</v>
          </cell>
          <cell r="R79">
            <v>0</v>
          </cell>
          <cell r="AF79">
            <v>-11150</v>
          </cell>
          <cell r="AG79">
            <v>-10764</v>
          </cell>
          <cell r="AH79">
            <v>-11306</v>
          </cell>
          <cell r="AI79">
            <v>-11088</v>
          </cell>
          <cell r="AZ79">
            <v>-1112</v>
          </cell>
          <cell r="BA79">
            <v>-1140</v>
          </cell>
          <cell r="BB79">
            <v>-1551</v>
          </cell>
          <cell r="BC79">
            <v>-1707</v>
          </cell>
          <cell r="BT79">
            <v>-1151</v>
          </cell>
          <cell r="BU79">
            <v>-1191</v>
          </cell>
          <cell r="BV79">
            <v>-1723</v>
          </cell>
          <cell r="BW79">
            <v>-1696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AZ82">
            <v>-345</v>
          </cell>
          <cell r="BA82">
            <v>-249</v>
          </cell>
          <cell r="BT82">
            <v>-169</v>
          </cell>
          <cell r="BV82">
            <v>0</v>
          </cell>
        </row>
        <row r="83">
          <cell r="L83">
            <v>-630</v>
          </cell>
          <cell r="M83">
            <v>-465</v>
          </cell>
          <cell r="N83">
            <v>-622</v>
          </cell>
          <cell r="O83">
            <v>-696</v>
          </cell>
          <cell r="P83">
            <v>0</v>
          </cell>
          <cell r="Q83">
            <v>0</v>
          </cell>
          <cell r="R83">
            <v>0</v>
          </cell>
          <cell r="AF83">
            <v>-116</v>
          </cell>
          <cell r="AG83">
            <v>-216</v>
          </cell>
          <cell r="AH83">
            <v>-622</v>
          </cell>
          <cell r="AI83">
            <v>-696</v>
          </cell>
          <cell r="CO83" t="str">
            <v xml:space="preserve"> -   </v>
          </cell>
          <cell r="CP83">
            <v>0</v>
          </cell>
          <cell r="CQ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BB86">
            <v>0</v>
          </cell>
          <cell r="BC86">
            <v>-161</v>
          </cell>
          <cell r="BT86">
            <v>-184</v>
          </cell>
          <cell r="BU86">
            <v>-173</v>
          </cell>
          <cell r="BV86">
            <v>-167</v>
          </cell>
          <cell r="BW86">
            <v>-160</v>
          </cell>
        </row>
        <row r="87">
          <cell r="L87">
            <v>-367</v>
          </cell>
          <cell r="M87">
            <v>-395</v>
          </cell>
          <cell r="N87">
            <v>-363</v>
          </cell>
          <cell r="O87">
            <v>-520</v>
          </cell>
          <cell r="P87">
            <v>0</v>
          </cell>
          <cell r="Q87">
            <v>0</v>
          </cell>
          <cell r="R87">
            <v>0</v>
          </cell>
          <cell r="AF87">
            <v>-183</v>
          </cell>
          <cell r="AG87">
            <v>-222</v>
          </cell>
          <cell r="AH87">
            <v>-196</v>
          </cell>
          <cell r="AI87">
            <v>-199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</row>
        <row r="104">
          <cell r="L104">
            <v>-8015</v>
          </cell>
          <cell r="M104">
            <v>1502</v>
          </cell>
          <cell r="N104">
            <v>-1477</v>
          </cell>
          <cell r="O104">
            <v>1040</v>
          </cell>
          <cell r="P104">
            <v>0</v>
          </cell>
          <cell r="Q104">
            <v>0</v>
          </cell>
          <cell r="R104">
            <v>0</v>
          </cell>
          <cell r="AF104">
            <v>-7895</v>
          </cell>
          <cell r="AG104">
            <v>1218</v>
          </cell>
          <cell r="AH104">
            <v>-1264</v>
          </cell>
          <cell r="AI104">
            <v>1040</v>
          </cell>
          <cell r="AZ104">
            <v>-91</v>
          </cell>
          <cell r="BA104">
            <v>184</v>
          </cell>
          <cell r="BB104">
            <v>-174</v>
          </cell>
          <cell r="BT104">
            <v>-29</v>
          </cell>
          <cell r="BU104">
            <v>100</v>
          </cell>
          <cell r="BV104">
            <v>-39</v>
          </cell>
        </row>
        <row r="105"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21">
          <cell r="L121">
            <v>-3514</v>
          </cell>
          <cell r="M121">
            <v>13283</v>
          </cell>
          <cell r="N121">
            <v>10106</v>
          </cell>
          <cell r="AF121">
            <v>-4317</v>
          </cell>
          <cell r="AG121">
            <v>8525</v>
          </cell>
          <cell r="AH121">
            <v>9227</v>
          </cell>
          <cell r="AZ121">
            <v>439</v>
          </cell>
          <cell r="BA121">
            <v>2750</v>
          </cell>
          <cell r="BB121">
            <v>391</v>
          </cell>
          <cell r="BT121">
            <v>355</v>
          </cell>
          <cell r="BU121">
            <v>2025</v>
          </cell>
          <cell r="BV121">
            <v>468</v>
          </cell>
          <cell r="CN121">
            <v>9</v>
          </cell>
          <cell r="CO121">
            <v>-17</v>
          </cell>
          <cell r="CP121">
            <v>20</v>
          </cell>
          <cell r="DH121">
            <v>0</v>
          </cell>
          <cell r="DI121">
            <v>0</v>
          </cell>
          <cell r="DJ121">
            <v>0</v>
          </cell>
        </row>
        <row r="130">
          <cell r="L130">
            <v>8393</v>
          </cell>
          <cell r="M130">
            <v>16719</v>
          </cell>
          <cell r="N130">
            <v>19342</v>
          </cell>
          <cell r="O130">
            <v>29859</v>
          </cell>
          <cell r="P130">
            <v>0</v>
          </cell>
          <cell r="Q130">
            <v>0</v>
          </cell>
          <cell r="R130">
            <v>0</v>
          </cell>
          <cell r="AF130">
            <v>2585</v>
          </cell>
          <cell r="AG130">
            <v>10261</v>
          </cell>
          <cell r="AH130">
            <v>8752</v>
          </cell>
          <cell r="AI130">
            <v>9349</v>
          </cell>
          <cell r="AZ130">
            <v>3179</v>
          </cell>
          <cell r="BA130">
            <v>4196</v>
          </cell>
          <cell r="BB130">
            <v>5708</v>
          </cell>
          <cell r="BC130">
            <v>12556</v>
          </cell>
          <cell r="BT130">
            <v>2584</v>
          </cell>
          <cell r="BU130">
            <v>2260</v>
          </cell>
          <cell r="BV130">
            <v>4881</v>
          </cell>
          <cell r="BW130">
            <v>7885</v>
          </cell>
          <cell r="CN130">
            <v>45</v>
          </cell>
          <cell r="CO130">
            <v>2</v>
          </cell>
          <cell r="CP130">
            <v>1</v>
          </cell>
          <cell r="CQ130">
            <v>69</v>
          </cell>
        </row>
        <row r="131">
          <cell r="L131">
            <v>6979</v>
          </cell>
          <cell r="M131">
            <v>9144</v>
          </cell>
          <cell r="N131">
            <v>8004</v>
          </cell>
          <cell r="O131">
            <v>3912</v>
          </cell>
          <cell r="P131">
            <v>0</v>
          </cell>
          <cell r="Q131">
            <v>0</v>
          </cell>
          <cell r="R131">
            <v>0</v>
          </cell>
          <cell r="AF131">
            <v>3356</v>
          </cell>
          <cell r="AG131">
            <v>4448</v>
          </cell>
          <cell r="AH131">
            <v>3575</v>
          </cell>
          <cell r="AI131">
            <v>2581</v>
          </cell>
          <cell r="AZ131">
            <v>1529</v>
          </cell>
          <cell r="BA131">
            <v>2173</v>
          </cell>
          <cell r="BB131">
            <v>2000</v>
          </cell>
          <cell r="BC131">
            <v>606</v>
          </cell>
          <cell r="BT131">
            <v>1946</v>
          </cell>
          <cell r="BU131">
            <v>2359</v>
          </cell>
          <cell r="BV131">
            <v>2244</v>
          </cell>
          <cell r="BW131">
            <v>506</v>
          </cell>
          <cell r="CN131">
            <v>148</v>
          </cell>
          <cell r="CO131">
            <v>164</v>
          </cell>
          <cell r="CP131">
            <v>185</v>
          </cell>
          <cell r="CQ131">
            <v>219</v>
          </cell>
        </row>
        <row r="132"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BW132">
            <v>0</v>
          </cell>
        </row>
        <row r="133">
          <cell r="L133">
            <v>2382</v>
          </cell>
          <cell r="M133">
            <v>2973</v>
          </cell>
          <cell r="N133">
            <v>407</v>
          </cell>
          <cell r="O133">
            <v>212</v>
          </cell>
          <cell r="P133">
            <v>0</v>
          </cell>
          <cell r="Q133">
            <v>0</v>
          </cell>
          <cell r="R133">
            <v>0</v>
          </cell>
          <cell r="AF133">
            <v>2382</v>
          </cell>
          <cell r="AG133">
            <v>2973</v>
          </cell>
          <cell r="AH133">
            <v>407</v>
          </cell>
          <cell r="AI133">
            <v>212</v>
          </cell>
        </row>
        <row r="134"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L136">
            <v>20038</v>
          </cell>
          <cell r="M136">
            <v>26111</v>
          </cell>
          <cell r="N136">
            <v>29933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AF136">
            <v>7038</v>
          </cell>
          <cell r="AG136">
            <v>15406</v>
          </cell>
          <cell r="AH136">
            <v>20983</v>
          </cell>
          <cell r="AZ136">
            <v>7000</v>
          </cell>
          <cell r="BA136">
            <v>5744</v>
          </cell>
          <cell r="BB136">
            <v>5242</v>
          </cell>
          <cell r="BT136">
            <v>6000</v>
          </cell>
          <cell r="BU136">
            <v>4961</v>
          </cell>
          <cell r="BV136">
            <v>3708</v>
          </cell>
        </row>
        <row r="137">
          <cell r="L137">
            <v>0</v>
          </cell>
          <cell r="M137">
            <v>0</v>
          </cell>
          <cell r="N137">
            <v>1623</v>
          </cell>
          <cell r="O137">
            <v>1623</v>
          </cell>
          <cell r="P137">
            <v>0</v>
          </cell>
          <cell r="Q137">
            <v>0</v>
          </cell>
          <cell r="R137">
            <v>0</v>
          </cell>
          <cell r="AH137">
            <v>1623</v>
          </cell>
          <cell r="AI137">
            <v>1623</v>
          </cell>
        </row>
        <row r="138">
          <cell r="L138">
            <v>119</v>
          </cell>
          <cell r="M138">
            <v>183</v>
          </cell>
          <cell r="N138">
            <v>218</v>
          </cell>
          <cell r="O138">
            <v>190</v>
          </cell>
          <cell r="P138">
            <v>0</v>
          </cell>
          <cell r="Q138">
            <v>0</v>
          </cell>
          <cell r="R138">
            <v>0</v>
          </cell>
          <cell r="AF138">
            <v>119</v>
          </cell>
          <cell r="AG138">
            <v>183</v>
          </cell>
          <cell r="AH138">
            <v>218</v>
          </cell>
          <cell r="AI138">
            <v>190</v>
          </cell>
        </row>
        <row r="143"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L144">
            <v>44</v>
          </cell>
          <cell r="M144">
            <v>0</v>
          </cell>
          <cell r="N144">
            <v>0</v>
          </cell>
          <cell r="O144">
            <v>585</v>
          </cell>
          <cell r="P144">
            <v>0</v>
          </cell>
          <cell r="Q144">
            <v>0</v>
          </cell>
          <cell r="R144">
            <v>0</v>
          </cell>
          <cell r="AF144">
            <v>44</v>
          </cell>
          <cell r="AH144">
            <v>0</v>
          </cell>
          <cell r="AI144">
            <v>585</v>
          </cell>
        </row>
        <row r="145">
          <cell r="L145">
            <v>592048</v>
          </cell>
          <cell r="M145">
            <v>670200</v>
          </cell>
          <cell r="N145">
            <v>732488</v>
          </cell>
          <cell r="O145">
            <v>814901</v>
          </cell>
          <cell r="P145">
            <v>0</v>
          </cell>
          <cell r="Q145">
            <v>0</v>
          </cell>
          <cell r="R145">
            <v>0</v>
          </cell>
          <cell r="AF145">
            <v>495053</v>
          </cell>
          <cell r="AG145">
            <v>565484</v>
          </cell>
          <cell r="AH145">
            <v>619235</v>
          </cell>
          <cell r="AI145">
            <v>675129</v>
          </cell>
          <cell r="AZ145">
            <v>42409</v>
          </cell>
          <cell r="BA145">
            <v>46159</v>
          </cell>
          <cell r="BB145">
            <v>50569</v>
          </cell>
          <cell r="BC145">
            <v>55282</v>
          </cell>
          <cell r="BT145">
            <v>54586</v>
          </cell>
          <cell r="BU145">
            <v>58557</v>
          </cell>
          <cell r="BV145">
            <v>62684</v>
          </cell>
          <cell r="BW145">
            <v>84490</v>
          </cell>
        </row>
        <row r="146"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L150">
            <v>60</v>
          </cell>
          <cell r="M150">
            <v>60</v>
          </cell>
          <cell r="N150">
            <v>60</v>
          </cell>
          <cell r="O150">
            <v>60</v>
          </cell>
          <cell r="P150">
            <v>0</v>
          </cell>
          <cell r="Q150">
            <v>0</v>
          </cell>
          <cell r="R150">
            <v>0</v>
          </cell>
          <cell r="AF150">
            <v>60</v>
          </cell>
          <cell r="AG150">
            <v>60</v>
          </cell>
          <cell r="AH150">
            <v>60</v>
          </cell>
          <cell r="AI150">
            <v>60</v>
          </cell>
          <cell r="BA150">
            <v>1042</v>
          </cell>
          <cell r="BB150">
            <v>1044</v>
          </cell>
          <cell r="BU150">
            <v>861</v>
          </cell>
          <cell r="BV150">
            <v>782</v>
          </cell>
        </row>
        <row r="151">
          <cell r="L151">
            <v>10008</v>
          </cell>
          <cell r="M151">
            <v>4529</v>
          </cell>
          <cell r="N151">
            <v>5054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AF151">
            <v>10008</v>
          </cell>
          <cell r="AG151">
            <v>2626</v>
          </cell>
          <cell r="AH151">
            <v>3228</v>
          </cell>
        </row>
        <row r="152">
          <cell r="L152">
            <v>232</v>
          </cell>
          <cell r="M152">
            <v>307</v>
          </cell>
          <cell r="N152">
            <v>267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AF152">
            <v>232</v>
          </cell>
          <cell r="AG152">
            <v>307</v>
          </cell>
          <cell r="AH152">
            <v>267</v>
          </cell>
        </row>
        <row r="153"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9">
          <cell r="L159">
            <v>12546</v>
          </cell>
          <cell r="M159">
            <v>15179</v>
          </cell>
          <cell r="N159">
            <v>14594</v>
          </cell>
          <cell r="O159">
            <v>3123</v>
          </cell>
          <cell r="P159">
            <v>0</v>
          </cell>
          <cell r="Q159">
            <v>0</v>
          </cell>
          <cell r="R159">
            <v>0</v>
          </cell>
          <cell r="AF159">
            <v>10846</v>
          </cell>
          <cell r="AG159">
            <v>14886</v>
          </cell>
          <cell r="AH159">
            <v>14184</v>
          </cell>
          <cell r="AI159">
            <v>1941</v>
          </cell>
          <cell r="AZ159">
            <v>562</v>
          </cell>
          <cell r="BA159">
            <v>288</v>
          </cell>
          <cell r="BB159">
            <v>287</v>
          </cell>
          <cell r="BC159">
            <v>490</v>
          </cell>
          <cell r="BT159">
            <v>1138</v>
          </cell>
          <cell r="BU159">
            <v>5</v>
          </cell>
          <cell r="BV159">
            <v>123</v>
          </cell>
          <cell r="BW159">
            <v>472</v>
          </cell>
          <cell r="CP159">
            <v>0</v>
          </cell>
          <cell r="CQ159">
            <v>220</v>
          </cell>
        </row>
        <row r="160"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L163">
            <v>432</v>
          </cell>
          <cell r="M163">
            <v>432</v>
          </cell>
          <cell r="N163">
            <v>432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AF163">
            <v>432</v>
          </cell>
          <cell r="AG163">
            <v>432</v>
          </cell>
          <cell r="AH163">
            <v>432</v>
          </cell>
          <cell r="BB163">
            <v>0</v>
          </cell>
          <cell r="BC163">
            <v>176</v>
          </cell>
          <cell r="BV163">
            <v>0</v>
          </cell>
          <cell r="BW163">
            <v>343</v>
          </cell>
        </row>
        <row r="164">
          <cell r="L164">
            <v>2796</v>
          </cell>
          <cell r="M164">
            <v>2820</v>
          </cell>
          <cell r="N164">
            <v>2962</v>
          </cell>
          <cell r="O164">
            <v>3428</v>
          </cell>
          <cell r="P164">
            <v>0</v>
          </cell>
          <cell r="Q164">
            <v>0</v>
          </cell>
          <cell r="R164">
            <v>0</v>
          </cell>
          <cell r="AF164">
            <v>2796</v>
          </cell>
          <cell r="AG164">
            <v>2820</v>
          </cell>
          <cell r="AH164">
            <v>2962</v>
          </cell>
          <cell r="AI164">
            <v>2909</v>
          </cell>
          <cell r="BB164">
            <v>0</v>
          </cell>
          <cell r="BC164">
            <v>279</v>
          </cell>
          <cell r="BT164">
            <v>77</v>
          </cell>
          <cell r="BU164">
            <v>83</v>
          </cell>
          <cell r="BV164">
            <v>89</v>
          </cell>
          <cell r="BW164">
            <v>91</v>
          </cell>
        </row>
        <row r="165">
          <cell r="L165">
            <v>517</v>
          </cell>
          <cell r="M165">
            <v>534</v>
          </cell>
          <cell r="N165">
            <v>552</v>
          </cell>
          <cell r="O165">
            <v>944</v>
          </cell>
          <cell r="P165">
            <v>0</v>
          </cell>
          <cell r="Q165">
            <v>0</v>
          </cell>
          <cell r="R165">
            <v>0</v>
          </cell>
          <cell r="AF165">
            <v>440</v>
          </cell>
          <cell r="AG165">
            <v>451</v>
          </cell>
          <cell r="AH165">
            <v>463</v>
          </cell>
          <cell r="AI165">
            <v>574</v>
          </cell>
        </row>
        <row r="166">
          <cell r="L166">
            <v>0</v>
          </cell>
          <cell r="M166">
            <v>0</v>
          </cell>
          <cell r="N166">
            <v>0</v>
          </cell>
        </row>
        <row r="171">
          <cell r="L171">
            <v>377</v>
          </cell>
          <cell r="M171">
            <v>276</v>
          </cell>
          <cell r="N171">
            <v>231</v>
          </cell>
          <cell r="O171">
            <v>419</v>
          </cell>
          <cell r="P171">
            <v>0</v>
          </cell>
          <cell r="Q171">
            <v>0</v>
          </cell>
          <cell r="R171">
            <v>0</v>
          </cell>
          <cell r="AF171">
            <v>377</v>
          </cell>
          <cell r="AG171">
            <v>276</v>
          </cell>
          <cell r="AH171">
            <v>231</v>
          </cell>
          <cell r="AI171">
            <v>419</v>
          </cell>
        </row>
        <row r="172">
          <cell r="L172">
            <v>709</v>
          </cell>
          <cell r="M172">
            <v>709</v>
          </cell>
          <cell r="N172">
            <v>709</v>
          </cell>
          <cell r="O172">
            <v>1419</v>
          </cell>
          <cell r="P172">
            <v>0</v>
          </cell>
          <cell r="Q172">
            <v>0</v>
          </cell>
          <cell r="R172">
            <v>0</v>
          </cell>
          <cell r="AF172">
            <v>709</v>
          </cell>
          <cell r="AG172">
            <v>709</v>
          </cell>
          <cell r="AH172">
            <v>709</v>
          </cell>
          <cell r="AI172">
            <v>1419</v>
          </cell>
        </row>
        <row r="173"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BB173">
            <v>0</v>
          </cell>
          <cell r="BC173">
            <v>3374</v>
          </cell>
          <cell r="BT173">
            <v>2286</v>
          </cell>
          <cell r="BU173">
            <v>2203</v>
          </cell>
          <cell r="BV173">
            <v>2114</v>
          </cell>
          <cell r="BW173">
            <v>2024</v>
          </cell>
        </row>
        <row r="174">
          <cell r="L174">
            <v>10593</v>
          </cell>
          <cell r="M174">
            <v>9988</v>
          </cell>
          <cell r="N174">
            <v>9364</v>
          </cell>
          <cell r="O174">
            <v>12002</v>
          </cell>
          <cell r="P174">
            <v>0</v>
          </cell>
          <cell r="Q174">
            <v>0</v>
          </cell>
          <cell r="R174">
            <v>0</v>
          </cell>
          <cell r="AF174">
            <v>8307</v>
          </cell>
          <cell r="AG174">
            <v>7785</v>
          </cell>
          <cell r="AH174">
            <v>7250</v>
          </cell>
          <cell r="AI174">
            <v>6604</v>
          </cell>
        </row>
        <row r="175"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81">
          <cell r="L181">
            <v>612333</v>
          </cell>
          <cell r="M181">
            <v>700288</v>
          </cell>
          <cell r="N181">
            <v>768552</v>
          </cell>
          <cell r="AF181">
            <v>496970</v>
          </cell>
          <cell r="AG181">
            <v>574389</v>
          </cell>
          <cell r="AH181">
            <v>632117</v>
          </cell>
          <cell r="AZ181">
            <v>53555</v>
          </cell>
          <cell r="BA181">
            <v>59026</v>
          </cell>
          <cell r="BB181">
            <v>64276</v>
          </cell>
          <cell r="BT181">
            <v>61615</v>
          </cell>
          <cell r="BU181">
            <v>66707</v>
          </cell>
          <cell r="BV181">
            <v>71973</v>
          </cell>
          <cell r="CN181">
            <v>193</v>
          </cell>
          <cell r="CO181">
            <v>166</v>
          </cell>
          <cell r="CP181">
            <v>186</v>
          </cell>
          <cell r="DH181">
            <v>0</v>
          </cell>
          <cell r="DI181">
            <v>0</v>
          </cell>
          <cell r="DJ181">
            <v>0</v>
          </cell>
        </row>
        <row r="184">
          <cell r="L184">
            <v>502913</v>
          </cell>
          <cell r="M184">
            <v>516196</v>
          </cell>
          <cell r="N184">
            <v>526302</v>
          </cell>
          <cell r="O184">
            <v>520847</v>
          </cell>
          <cell r="P184">
            <v>0</v>
          </cell>
          <cell r="Q184">
            <v>0</v>
          </cell>
          <cell r="R184">
            <v>0</v>
          </cell>
          <cell r="AF184">
            <v>403681</v>
          </cell>
          <cell r="AG184">
            <v>412688</v>
          </cell>
          <cell r="AH184">
            <v>421914</v>
          </cell>
          <cell r="AI184">
            <v>419822</v>
          </cell>
          <cell r="AZ184">
            <v>51187</v>
          </cell>
          <cell r="BA184">
            <v>53818</v>
          </cell>
          <cell r="BB184">
            <v>54210</v>
          </cell>
          <cell r="BC184">
            <v>54136</v>
          </cell>
          <cell r="BT184">
            <v>47852</v>
          </cell>
          <cell r="BU184">
            <v>49524</v>
          </cell>
          <cell r="BV184">
            <v>49992</v>
          </cell>
          <cell r="BW184">
            <v>46821</v>
          </cell>
          <cell r="CN184">
            <v>193</v>
          </cell>
          <cell r="CO184">
            <v>166</v>
          </cell>
          <cell r="CP184">
            <v>186</v>
          </cell>
          <cell r="CQ184">
            <v>68</v>
          </cell>
        </row>
        <row r="185"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F186">
            <v>0</v>
          </cell>
          <cell r="AG186">
            <v>0</v>
          </cell>
          <cell r="AH186">
            <v>0</v>
          </cell>
          <cell r="AZ186">
            <v>0</v>
          </cell>
          <cell r="BA186">
            <v>0</v>
          </cell>
          <cell r="BB186">
            <v>0</v>
          </cell>
          <cell r="BT186">
            <v>0</v>
          </cell>
          <cell r="BU186">
            <v>0</v>
          </cell>
          <cell r="BV186">
            <v>0</v>
          </cell>
          <cell r="CN186">
            <v>0</v>
          </cell>
          <cell r="CO186">
            <v>0</v>
          </cell>
          <cell r="CP186">
            <v>0</v>
          </cell>
          <cell r="DH186">
            <v>0</v>
          </cell>
          <cell r="DI186">
            <v>0</v>
          </cell>
          <cell r="DJ186">
            <v>0</v>
          </cell>
        </row>
        <row r="187">
          <cell r="AF187">
            <v>0</v>
          </cell>
          <cell r="AG187">
            <v>0</v>
          </cell>
          <cell r="AH187">
            <v>0</v>
          </cell>
          <cell r="AZ187">
            <v>0</v>
          </cell>
          <cell r="BA187">
            <v>0</v>
          </cell>
          <cell r="BB187">
            <v>0</v>
          </cell>
          <cell r="BT187">
            <v>0</v>
          </cell>
          <cell r="BU187">
            <v>0</v>
          </cell>
          <cell r="BV187">
            <v>0</v>
          </cell>
          <cell r="CN187">
            <v>0</v>
          </cell>
          <cell r="CO187">
            <v>0</v>
          </cell>
          <cell r="CP187">
            <v>0</v>
          </cell>
          <cell r="DH187">
            <v>0</v>
          </cell>
          <cell r="DI187">
            <v>0</v>
          </cell>
          <cell r="DJ187">
            <v>0</v>
          </cell>
        </row>
        <row r="188">
          <cell r="AF188">
            <v>0</v>
          </cell>
          <cell r="AG188">
            <v>0</v>
          </cell>
          <cell r="AH188">
            <v>0</v>
          </cell>
          <cell r="AZ188">
            <v>0</v>
          </cell>
          <cell r="BA188">
            <v>0</v>
          </cell>
          <cell r="BB188">
            <v>0</v>
          </cell>
          <cell r="BT188">
            <v>0</v>
          </cell>
          <cell r="BU188">
            <v>0</v>
          </cell>
          <cell r="BV188">
            <v>0</v>
          </cell>
          <cell r="CN188">
            <v>0</v>
          </cell>
          <cell r="CO188">
            <v>0</v>
          </cell>
          <cell r="CP188">
            <v>0</v>
          </cell>
          <cell r="DH188">
            <v>0</v>
          </cell>
          <cell r="DI188">
            <v>0</v>
          </cell>
          <cell r="DJ188">
            <v>0</v>
          </cell>
        </row>
        <row r="189">
          <cell r="AF189">
            <v>0</v>
          </cell>
          <cell r="AG189">
            <v>0</v>
          </cell>
          <cell r="AH189">
            <v>0</v>
          </cell>
          <cell r="AZ189">
            <v>0</v>
          </cell>
          <cell r="BA189">
            <v>0</v>
          </cell>
          <cell r="BB189">
            <v>0</v>
          </cell>
          <cell r="BT189">
            <v>0</v>
          </cell>
          <cell r="BU189">
            <v>0</v>
          </cell>
          <cell r="BV189">
            <v>0</v>
          </cell>
          <cell r="CN189">
            <v>0</v>
          </cell>
          <cell r="CO189">
            <v>0</v>
          </cell>
          <cell r="CP189">
            <v>0</v>
          </cell>
          <cell r="DH189">
            <v>0</v>
          </cell>
          <cell r="DI189">
            <v>0</v>
          </cell>
          <cell r="DJ189">
            <v>0</v>
          </cell>
        </row>
        <row r="190">
          <cell r="AF190">
            <v>0</v>
          </cell>
          <cell r="AG190">
            <v>0</v>
          </cell>
          <cell r="AH190">
            <v>0</v>
          </cell>
          <cell r="AZ190">
            <v>0</v>
          </cell>
          <cell r="BA190">
            <v>0</v>
          </cell>
          <cell r="BB190">
            <v>0</v>
          </cell>
          <cell r="BT190">
            <v>0</v>
          </cell>
          <cell r="BU190">
            <v>0</v>
          </cell>
          <cell r="BV190">
            <v>0</v>
          </cell>
          <cell r="CN190">
            <v>0</v>
          </cell>
          <cell r="CO190">
            <v>0</v>
          </cell>
          <cell r="CP190">
            <v>0</v>
          </cell>
          <cell r="DH190">
            <v>0</v>
          </cell>
          <cell r="DI190">
            <v>0</v>
          </cell>
          <cell r="DJ190">
            <v>0</v>
          </cell>
        </row>
        <row r="191">
          <cell r="AF191">
            <v>0</v>
          </cell>
          <cell r="AG191">
            <v>0</v>
          </cell>
          <cell r="AH191">
            <v>0</v>
          </cell>
          <cell r="AZ191">
            <v>0</v>
          </cell>
          <cell r="BA191">
            <v>0</v>
          </cell>
          <cell r="BB191">
            <v>0</v>
          </cell>
          <cell r="BT191">
            <v>0</v>
          </cell>
          <cell r="BU191">
            <v>0</v>
          </cell>
          <cell r="BV191">
            <v>0</v>
          </cell>
          <cell r="CN191">
            <v>0</v>
          </cell>
          <cell r="CO191">
            <v>0</v>
          </cell>
          <cell r="CP191">
            <v>0</v>
          </cell>
          <cell r="DH191">
            <v>0</v>
          </cell>
          <cell r="DI191">
            <v>0</v>
          </cell>
          <cell r="DJ191">
            <v>0</v>
          </cell>
        </row>
        <row r="192">
          <cell r="AF192">
            <v>0</v>
          </cell>
          <cell r="AG192">
            <v>0</v>
          </cell>
          <cell r="AH192">
            <v>0</v>
          </cell>
          <cell r="AZ192">
            <v>0</v>
          </cell>
          <cell r="BA192">
            <v>0</v>
          </cell>
          <cell r="BB192">
            <v>0</v>
          </cell>
          <cell r="BT192">
            <v>0</v>
          </cell>
          <cell r="BU192">
            <v>0</v>
          </cell>
          <cell r="BV192">
            <v>0</v>
          </cell>
          <cell r="CN192">
            <v>0</v>
          </cell>
          <cell r="CO192">
            <v>0</v>
          </cell>
          <cell r="CP192">
            <v>0</v>
          </cell>
          <cell r="DH192">
            <v>0</v>
          </cell>
          <cell r="DI192">
            <v>0</v>
          </cell>
          <cell r="DJ192">
            <v>0</v>
          </cell>
        </row>
        <row r="193">
          <cell r="AF193">
            <v>0</v>
          </cell>
          <cell r="AG193">
            <v>0</v>
          </cell>
          <cell r="AH193">
            <v>0</v>
          </cell>
          <cell r="AZ193">
            <v>0</v>
          </cell>
          <cell r="BA193">
            <v>0</v>
          </cell>
          <cell r="BB193">
            <v>0</v>
          </cell>
          <cell r="BT193">
            <v>0</v>
          </cell>
          <cell r="BU193">
            <v>0</v>
          </cell>
          <cell r="BV193">
            <v>0</v>
          </cell>
          <cell r="CN193">
            <v>0</v>
          </cell>
          <cell r="CO193">
            <v>0</v>
          </cell>
          <cell r="CP193">
            <v>0</v>
          </cell>
          <cell r="DH193">
            <v>0</v>
          </cell>
          <cell r="DI193">
            <v>0</v>
          </cell>
          <cell r="DJ193">
            <v>0</v>
          </cell>
        </row>
        <row r="194">
          <cell r="AF194">
            <v>0</v>
          </cell>
          <cell r="AG194">
            <v>0</v>
          </cell>
          <cell r="AH194">
            <v>0</v>
          </cell>
          <cell r="AZ194">
            <v>0</v>
          </cell>
          <cell r="BA194">
            <v>0</v>
          </cell>
          <cell r="BB194">
            <v>0</v>
          </cell>
          <cell r="BT194">
            <v>0</v>
          </cell>
          <cell r="BU194">
            <v>0</v>
          </cell>
          <cell r="BV194">
            <v>0</v>
          </cell>
          <cell r="CN194">
            <v>0</v>
          </cell>
          <cell r="CO194">
            <v>0</v>
          </cell>
          <cell r="CP194">
            <v>0</v>
          </cell>
          <cell r="DH194">
            <v>0</v>
          </cell>
          <cell r="DI194">
            <v>0</v>
          </cell>
          <cell r="DJ194">
            <v>0</v>
          </cell>
        </row>
        <row r="195">
          <cell r="AF195">
            <v>0</v>
          </cell>
          <cell r="AG195">
            <v>0</v>
          </cell>
          <cell r="AH195">
            <v>0</v>
          </cell>
          <cell r="AZ195">
            <v>0</v>
          </cell>
          <cell r="BA195">
            <v>0</v>
          </cell>
          <cell r="BB195">
            <v>0</v>
          </cell>
          <cell r="BT195">
            <v>0</v>
          </cell>
          <cell r="BU195">
            <v>0</v>
          </cell>
          <cell r="BV195">
            <v>0</v>
          </cell>
          <cell r="CN195">
            <v>0</v>
          </cell>
          <cell r="CO195">
            <v>0</v>
          </cell>
          <cell r="CP195">
            <v>0</v>
          </cell>
          <cell r="DH195">
            <v>0</v>
          </cell>
          <cell r="DI195">
            <v>0</v>
          </cell>
          <cell r="DJ195">
            <v>0</v>
          </cell>
        </row>
        <row r="196">
          <cell r="AF196">
            <v>0</v>
          </cell>
          <cell r="AG196">
            <v>0</v>
          </cell>
          <cell r="AH196">
            <v>0</v>
          </cell>
          <cell r="AZ196">
            <v>0</v>
          </cell>
          <cell r="BA196">
            <v>0</v>
          </cell>
          <cell r="BB196">
            <v>0</v>
          </cell>
          <cell r="BT196">
            <v>0</v>
          </cell>
          <cell r="BU196">
            <v>0</v>
          </cell>
          <cell r="BV196">
            <v>0</v>
          </cell>
          <cell r="CN196">
            <v>0</v>
          </cell>
          <cell r="CO196">
            <v>0</v>
          </cell>
          <cell r="CP196">
            <v>0</v>
          </cell>
          <cell r="DH196">
            <v>0</v>
          </cell>
          <cell r="DI196">
            <v>0</v>
          </cell>
          <cell r="DJ196">
            <v>0</v>
          </cell>
        </row>
        <row r="197">
          <cell r="AF197">
            <v>0</v>
          </cell>
          <cell r="AG197">
            <v>0</v>
          </cell>
          <cell r="AH197">
            <v>0</v>
          </cell>
          <cell r="AZ197">
            <v>0</v>
          </cell>
          <cell r="BA197">
            <v>0</v>
          </cell>
          <cell r="BB197">
            <v>0</v>
          </cell>
          <cell r="BT197">
            <v>0</v>
          </cell>
          <cell r="BU197">
            <v>0</v>
          </cell>
          <cell r="BV197">
            <v>0</v>
          </cell>
          <cell r="CN197">
            <v>0</v>
          </cell>
          <cell r="CO197">
            <v>0</v>
          </cell>
          <cell r="CP197">
            <v>0</v>
          </cell>
          <cell r="DH197">
            <v>0</v>
          </cell>
          <cell r="DI197">
            <v>0</v>
          </cell>
          <cell r="DJ197">
            <v>0</v>
          </cell>
        </row>
        <row r="198">
          <cell r="AF198">
            <v>0</v>
          </cell>
          <cell r="AG198">
            <v>0</v>
          </cell>
          <cell r="AH198">
            <v>0</v>
          </cell>
          <cell r="AZ198">
            <v>0</v>
          </cell>
          <cell r="BA198">
            <v>0</v>
          </cell>
          <cell r="BB198">
            <v>0</v>
          </cell>
          <cell r="BT198">
            <v>0</v>
          </cell>
          <cell r="BU198">
            <v>0</v>
          </cell>
          <cell r="BV198">
            <v>0</v>
          </cell>
          <cell r="CN198">
            <v>0</v>
          </cell>
          <cell r="CO198">
            <v>0</v>
          </cell>
          <cell r="CP198">
            <v>0</v>
          </cell>
          <cell r="DH198">
            <v>0</v>
          </cell>
          <cell r="DI198">
            <v>0</v>
          </cell>
          <cell r="DJ198">
            <v>0</v>
          </cell>
        </row>
        <row r="199">
          <cell r="AF199">
            <v>0</v>
          </cell>
          <cell r="AG199">
            <v>0</v>
          </cell>
          <cell r="AH199">
            <v>0</v>
          </cell>
          <cell r="AZ199">
            <v>0</v>
          </cell>
          <cell r="BA199">
            <v>0</v>
          </cell>
          <cell r="BB199">
            <v>0</v>
          </cell>
          <cell r="BT199">
            <v>0</v>
          </cell>
          <cell r="BU199">
            <v>0</v>
          </cell>
          <cell r="BV199">
            <v>0</v>
          </cell>
          <cell r="CN199">
            <v>0</v>
          </cell>
          <cell r="CO199">
            <v>0</v>
          </cell>
          <cell r="CP199">
            <v>0</v>
          </cell>
          <cell r="DH199">
            <v>0</v>
          </cell>
          <cell r="DI199">
            <v>0</v>
          </cell>
          <cell r="DJ199">
            <v>0</v>
          </cell>
        </row>
        <row r="200">
          <cell r="AF200">
            <v>0</v>
          </cell>
          <cell r="AG200">
            <v>0</v>
          </cell>
          <cell r="AH200">
            <v>0</v>
          </cell>
          <cell r="AZ200">
            <v>0</v>
          </cell>
          <cell r="BA200">
            <v>0</v>
          </cell>
          <cell r="BB200">
            <v>0</v>
          </cell>
          <cell r="BT200">
            <v>0</v>
          </cell>
          <cell r="BU200">
            <v>0</v>
          </cell>
          <cell r="BV200">
            <v>0</v>
          </cell>
          <cell r="CN200">
            <v>0</v>
          </cell>
          <cell r="CO200">
            <v>0</v>
          </cell>
          <cell r="CP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AF201">
            <v>0</v>
          </cell>
          <cell r="AG201">
            <v>0</v>
          </cell>
          <cell r="AH201">
            <v>0</v>
          </cell>
          <cell r="AZ201">
            <v>0</v>
          </cell>
          <cell r="BA201">
            <v>0</v>
          </cell>
          <cell r="BB201">
            <v>0</v>
          </cell>
          <cell r="BT201">
            <v>0</v>
          </cell>
          <cell r="BU201">
            <v>0</v>
          </cell>
          <cell r="BV201">
            <v>0</v>
          </cell>
          <cell r="CN201">
            <v>0</v>
          </cell>
          <cell r="CO201">
            <v>0</v>
          </cell>
          <cell r="CP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AF202">
            <v>0</v>
          </cell>
          <cell r="AG202">
            <v>0</v>
          </cell>
          <cell r="AH202">
            <v>0</v>
          </cell>
          <cell r="AZ202">
            <v>0</v>
          </cell>
          <cell r="BA202">
            <v>0</v>
          </cell>
          <cell r="BB202">
            <v>0</v>
          </cell>
          <cell r="BT202">
            <v>0</v>
          </cell>
          <cell r="BU202">
            <v>0</v>
          </cell>
          <cell r="BV202">
            <v>0</v>
          </cell>
          <cell r="CN202">
            <v>0</v>
          </cell>
          <cell r="CO202">
            <v>0</v>
          </cell>
          <cell r="CP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AF203">
            <v>0</v>
          </cell>
          <cell r="AG203">
            <v>0</v>
          </cell>
          <cell r="AH203">
            <v>0</v>
          </cell>
          <cell r="AZ203">
            <v>0</v>
          </cell>
          <cell r="BA203">
            <v>0</v>
          </cell>
          <cell r="BB203">
            <v>0</v>
          </cell>
          <cell r="BT203">
            <v>0</v>
          </cell>
          <cell r="BU203">
            <v>0</v>
          </cell>
          <cell r="BV203">
            <v>0</v>
          </cell>
          <cell r="CN203">
            <v>0</v>
          </cell>
          <cell r="CO203">
            <v>0</v>
          </cell>
          <cell r="CP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AF204">
            <v>0</v>
          </cell>
          <cell r="AG204">
            <v>0</v>
          </cell>
          <cell r="AH204">
            <v>0</v>
          </cell>
          <cell r="AZ204">
            <v>0</v>
          </cell>
          <cell r="BA204">
            <v>0</v>
          </cell>
          <cell r="BB204">
            <v>0</v>
          </cell>
          <cell r="BT204">
            <v>0</v>
          </cell>
          <cell r="BU204">
            <v>0</v>
          </cell>
          <cell r="BV204">
            <v>0</v>
          </cell>
          <cell r="CN204">
            <v>0</v>
          </cell>
          <cell r="CO204">
            <v>0</v>
          </cell>
          <cell r="CP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AF205">
            <v>0</v>
          </cell>
          <cell r="AG205">
            <v>0</v>
          </cell>
          <cell r="AH205">
            <v>0</v>
          </cell>
          <cell r="AZ205">
            <v>0</v>
          </cell>
          <cell r="BA205">
            <v>0</v>
          </cell>
          <cell r="BB205">
            <v>0</v>
          </cell>
          <cell r="BT205">
            <v>0</v>
          </cell>
          <cell r="BU205">
            <v>0</v>
          </cell>
          <cell r="BV205">
            <v>0</v>
          </cell>
          <cell r="CN205">
            <v>0</v>
          </cell>
          <cell r="CO205">
            <v>0</v>
          </cell>
          <cell r="CP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AF206">
            <v>0</v>
          </cell>
          <cell r="AG206">
            <v>0</v>
          </cell>
          <cell r="AH206">
            <v>0</v>
          </cell>
          <cell r="AZ206">
            <v>0</v>
          </cell>
          <cell r="BA206">
            <v>0</v>
          </cell>
          <cell r="BB206">
            <v>0</v>
          </cell>
          <cell r="BT206">
            <v>0</v>
          </cell>
          <cell r="BU206">
            <v>0</v>
          </cell>
          <cell r="BV206">
            <v>0</v>
          </cell>
          <cell r="CN206">
            <v>0</v>
          </cell>
          <cell r="CO206">
            <v>0</v>
          </cell>
          <cell r="CP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AF207">
            <v>0</v>
          </cell>
          <cell r="AG207">
            <v>0</v>
          </cell>
          <cell r="AH207">
            <v>0</v>
          </cell>
          <cell r="AZ207">
            <v>0</v>
          </cell>
          <cell r="BA207">
            <v>0</v>
          </cell>
          <cell r="BB207">
            <v>0</v>
          </cell>
          <cell r="BT207">
            <v>0</v>
          </cell>
          <cell r="BU207">
            <v>0</v>
          </cell>
          <cell r="BV207">
            <v>0</v>
          </cell>
          <cell r="CN207">
            <v>0</v>
          </cell>
          <cell r="CO207">
            <v>0</v>
          </cell>
          <cell r="CP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AF208">
            <v>0</v>
          </cell>
          <cell r="AG208">
            <v>0</v>
          </cell>
          <cell r="AH208">
            <v>0</v>
          </cell>
          <cell r="AZ208">
            <v>0</v>
          </cell>
          <cell r="BA208">
            <v>0</v>
          </cell>
          <cell r="BB208">
            <v>0</v>
          </cell>
          <cell r="BT208">
            <v>0</v>
          </cell>
          <cell r="BU208">
            <v>0</v>
          </cell>
          <cell r="BV208">
            <v>0</v>
          </cell>
          <cell r="CN208">
            <v>0</v>
          </cell>
          <cell r="CO208">
            <v>0</v>
          </cell>
          <cell r="CP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AF209">
            <v>0</v>
          </cell>
          <cell r="AG209">
            <v>0</v>
          </cell>
          <cell r="AH209">
            <v>0</v>
          </cell>
          <cell r="AZ209">
            <v>0</v>
          </cell>
          <cell r="BA209">
            <v>0</v>
          </cell>
          <cell r="BB209">
            <v>0</v>
          </cell>
          <cell r="BT209">
            <v>0</v>
          </cell>
          <cell r="BU209">
            <v>0</v>
          </cell>
          <cell r="BV209">
            <v>0</v>
          </cell>
          <cell r="CN209">
            <v>0</v>
          </cell>
          <cell r="CO209">
            <v>0</v>
          </cell>
          <cell r="CP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AF210">
            <v>0</v>
          </cell>
          <cell r="AG210">
            <v>0</v>
          </cell>
          <cell r="AH210">
            <v>0</v>
          </cell>
          <cell r="AZ210">
            <v>0</v>
          </cell>
          <cell r="BA210">
            <v>0</v>
          </cell>
          <cell r="BB210">
            <v>0</v>
          </cell>
          <cell r="BT210">
            <v>0</v>
          </cell>
          <cell r="BU210">
            <v>0</v>
          </cell>
          <cell r="BV210">
            <v>0</v>
          </cell>
          <cell r="CN210">
            <v>0</v>
          </cell>
          <cell r="CO210">
            <v>0</v>
          </cell>
          <cell r="CP210">
            <v>0</v>
          </cell>
          <cell r="DH210">
            <v>0</v>
          </cell>
          <cell r="DI210">
            <v>0</v>
          </cell>
          <cell r="DJ210">
            <v>0</v>
          </cell>
        </row>
        <row r="211">
          <cell r="AF211">
            <v>0</v>
          </cell>
          <cell r="AG211">
            <v>0</v>
          </cell>
          <cell r="AH211">
            <v>0</v>
          </cell>
          <cell r="AZ211">
            <v>0</v>
          </cell>
          <cell r="BA211">
            <v>0</v>
          </cell>
          <cell r="BB211">
            <v>0</v>
          </cell>
          <cell r="BT211">
            <v>0</v>
          </cell>
          <cell r="BU211">
            <v>0</v>
          </cell>
          <cell r="BV211">
            <v>0</v>
          </cell>
          <cell r="CN211">
            <v>0</v>
          </cell>
          <cell r="CO211">
            <v>0</v>
          </cell>
          <cell r="CP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AF212">
            <v>0</v>
          </cell>
          <cell r="AG212">
            <v>0</v>
          </cell>
          <cell r="AH212">
            <v>0</v>
          </cell>
          <cell r="AZ212">
            <v>0</v>
          </cell>
          <cell r="BA212">
            <v>0</v>
          </cell>
          <cell r="BB212">
            <v>0</v>
          </cell>
          <cell r="BT212">
            <v>0</v>
          </cell>
          <cell r="BU212">
            <v>0</v>
          </cell>
          <cell r="BV212">
            <v>0</v>
          </cell>
          <cell r="CN212">
            <v>0</v>
          </cell>
          <cell r="CO212">
            <v>0</v>
          </cell>
          <cell r="CP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AF213">
            <v>0</v>
          </cell>
          <cell r="AG213">
            <v>0</v>
          </cell>
          <cell r="AH213">
            <v>0</v>
          </cell>
          <cell r="AZ213">
            <v>0</v>
          </cell>
          <cell r="BA213">
            <v>0</v>
          </cell>
          <cell r="BB213">
            <v>0</v>
          </cell>
          <cell r="BT213">
            <v>0</v>
          </cell>
          <cell r="BU213">
            <v>0</v>
          </cell>
          <cell r="BV213">
            <v>0</v>
          </cell>
          <cell r="CN213">
            <v>0</v>
          </cell>
          <cell r="CO213">
            <v>0</v>
          </cell>
          <cell r="CP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AF214">
            <v>0</v>
          </cell>
          <cell r="AG214">
            <v>0</v>
          </cell>
          <cell r="AH214">
            <v>0</v>
          </cell>
          <cell r="AZ214">
            <v>0</v>
          </cell>
          <cell r="BA214">
            <v>0</v>
          </cell>
          <cell r="BB214">
            <v>0</v>
          </cell>
          <cell r="BT214">
            <v>0</v>
          </cell>
          <cell r="BU214">
            <v>0</v>
          </cell>
          <cell r="BV214">
            <v>0</v>
          </cell>
          <cell r="CN214">
            <v>0</v>
          </cell>
          <cell r="CO214">
            <v>0</v>
          </cell>
          <cell r="CP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AF215">
            <v>0</v>
          </cell>
          <cell r="AG215">
            <v>0</v>
          </cell>
          <cell r="AH215">
            <v>0</v>
          </cell>
          <cell r="AZ215">
            <v>0</v>
          </cell>
          <cell r="BA215">
            <v>0</v>
          </cell>
          <cell r="BB215">
            <v>0</v>
          </cell>
          <cell r="BT215">
            <v>0</v>
          </cell>
          <cell r="BU215">
            <v>0</v>
          </cell>
          <cell r="BV215">
            <v>0</v>
          </cell>
          <cell r="CN215">
            <v>0</v>
          </cell>
          <cell r="CO215">
            <v>0</v>
          </cell>
          <cell r="CP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L216">
            <v>109420</v>
          </cell>
          <cell r="M216">
            <v>184092</v>
          </cell>
          <cell r="N216">
            <v>242250</v>
          </cell>
          <cell r="O216">
            <v>309160</v>
          </cell>
          <cell r="P216">
            <v>0</v>
          </cell>
          <cell r="Q216">
            <v>0</v>
          </cell>
          <cell r="R216">
            <v>0</v>
          </cell>
          <cell r="AF216">
            <v>93289</v>
          </cell>
          <cell r="AG216">
            <v>161701</v>
          </cell>
          <cell r="AH216">
            <v>210203</v>
          </cell>
          <cell r="AI216">
            <v>256041</v>
          </cell>
          <cell r="AZ216">
            <v>2368</v>
          </cell>
          <cell r="BA216">
            <v>5208</v>
          </cell>
          <cell r="BB216">
            <v>10066</v>
          </cell>
          <cell r="BC216">
            <v>9989</v>
          </cell>
          <cell r="BT216">
            <v>13763</v>
          </cell>
          <cell r="BU216">
            <v>17183</v>
          </cell>
          <cell r="BV216">
            <v>21981</v>
          </cell>
          <cell r="BW216">
            <v>43130</v>
          </cell>
        </row>
        <row r="232">
          <cell r="L232">
            <v>23997</v>
          </cell>
          <cell r="M232">
            <v>25288</v>
          </cell>
          <cell r="N232">
            <v>26237</v>
          </cell>
          <cell r="O232">
            <v>30030</v>
          </cell>
          <cell r="AF232">
            <v>12853</v>
          </cell>
          <cell r="AG232">
            <v>12598</v>
          </cell>
          <cell r="AH232">
            <v>14366</v>
          </cell>
          <cell r="AI232">
            <v>15361</v>
          </cell>
          <cell r="AZ232">
            <v>4723</v>
          </cell>
          <cell r="BA232">
            <v>5562</v>
          </cell>
          <cell r="BB232">
            <v>4769</v>
          </cell>
          <cell r="BC232">
            <v>6692</v>
          </cell>
          <cell r="BT232">
            <v>4531</v>
          </cell>
          <cell r="BU232">
            <v>5079</v>
          </cell>
          <cell r="BV232">
            <v>4873</v>
          </cell>
          <cell r="BW232">
            <v>5627</v>
          </cell>
          <cell r="CN232">
            <v>1890</v>
          </cell>
          <cell r="CO232">
            <v>2049</v>
          </cell>
          <cell r="CP232">
            <v>2229</v>
          </cell>
          <cell r="CQ232">
            <v>2350</v>
          </cell>
        </row>
        <row r="233">
          <cell r="L233">
            <v>25490</v>
          </cell>
          <cell r="M233">
            <v>13618</v>
          </cell>
          <cell r="N233">
            <v>15309</v>
          </cell>
          <cell r="O233">
            <v>14266</v>
          </cell>
          <cell r="AF233">
            <v>25277</v>
          </cell>
          <cell r="AG233">
            <v>12307</v>
          </cell>
          <cell r="AH233">
            <v>14370</v>
          </cell>
          <cell r="AI233">
            <v>14049</v>
          </cell>
          <cell r="AZ233">
            <v>65</v>
          </cell>
          <cell r="BA233">
            <v>789</v>
          </cell>
          <cell r="BB233">
            <v>521</v>
          </cell>
          <cell r="BC233">
            <v>70</v>
          </cell>
          <cell r="BT233">
            <v>68</v>
          </cell>
          <cell r="BU233">
            <v>445</v>
          </cell>
          <cell r="BV233">
            <v>342</v>
          </cell>
          <cell r="BW233">
            <v>67</v>
          </cell>
          <cell r="CN233">
            <v>80</v>
          </cell>
          <cell r="CO233">
            <v>77</v>
          </cell>
          <cell r="CP233">
            <v>76</v>
          </cell>
          <cell r="CQ233">
            <v>80</v>
          </cell>
        </row>
        <row r="234">
          <cell r="L234">
            <v>7097</v>
          </cell>
          <cell r="M234">
            <v>11794</v>
          </cell>
          <cell r="N234">
            <v>13351</v>
          </cell>
          <cell r="O234">
            <v>2964</v>
          </cell>
          <cell r="AF234">
            <v>6989</v>
          </cell>
          <cell r="AG234">
            <v>9981</v>
          </cell>
          <cell r="AH234">
            <v>13119</v>
          </cell>
          <cell r="AI234">
            <v>2409</v>
          </cell>
          <cell r="AZ234">
            <v>48</v>
          </cell>
          <cell r="BA234">
            <v>974</v>
          </cell>
          <cell r="BB234">
            <v>158</v>
          </cell>
          <cell r="BC234">
            <v>530</v>
          </cell>
          <cell r="BT234">
            <v>60</v>
          </cell>
          <cell r="BU234">
            <v>839</v>
          </cell>
          <cell r="BV234">
            <v>74</v>
          </cell>
          <cell r="BW234">
            <v>25</v>
          </cell>
          <cell r="CQ234">
            <v>0</v>
          </cell>
        </row>
        <row r="235">
          <cell r="L235">
            <v>382</v>
          </cell>
          <cell r="M235">
            <v>393</v>
          </cell>
          <cell r="N235">
            <v>1482</v>
          </cell>
          <cell r="O235">
            <v>435</v>
          </cell>
          <cell r="AF235">
            <v>281</v>
          </cell>
          <cell r="AG235">
            <v>233</v>
          </cell>
          <cell r="AH235">
            <v>915</v>
          </cell>
          <cell r="AI235">
            <v>279</v>
          </cell>
          <cell r="AZ235">
            <v>52</v>
          </cell>
          <cell r="BA235">
            <v>87</v>
          </cell>
          <cell r="BB235">
            <v>310</v>
          </cell>
          <cell r="BC235">
            <v>85</v>
          </cell>
          <cell r="BT235">
            <v>44</v>
          </cell>
          <cell r="BU235">
            <v>65</v>
          </cell>
          <cell r="BV235">
            <v>248</v>
          </cell>
          <cell r="BW235">
            <v>60</v>
          </cell>
          <cell r="CN235">
            <v>5</v>
          </cell>
          <cell r="CO235">
            <v>8</v>
          </cell>
          <cell r="CP235">
            <v>9</v>
          </cell>
          <cell r="CQ235">
            <v>11</v>
          </cell>
        </row>
        <row r="236"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AI236">
            <v>0</v>
          </cell>
          <cell r="BC236">
            <v>0</v>
          </cell>
          <cell r="BW236">
            <v>0</v>
          </cell>
          <cell r="CQ236">
            <v>0</v>
          </cell>
        </row>
        <row r="237"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AI237">
            <v>0</v>
          </cell>
          <cell r="BC237">
            <v>0</v>
          </cell>
          <cell r="BW237">
            <v>0</v>
          </cell>
          <cell r="CQ237">
            <v>0</v>
          </cell>
        </row>
        <row r="238">
          <cell r="L238">
            <v>1542</v>
          </cell>
          <cell r="M238">
            <v>567</v>
          </cell>
          <cell r="N238">
            <v>880</v>
          </cell>
          <cell r="O238">
            <v>415</v>
          </cell>
          <cell r="AF238">
            <v>1669</v>
          </cell>
          <cell r="AG238">
            <v>339</v>
          </cell>
          <cell r="AH238">
            <v>812</v>
          </cell>
          <cell r="AI238">
            <v>298</v>
          </cell>
          <cell r="AZ238">
            <v>296</v>
          </cell>
          <cell r="BA238">
            <v>62</v>
          </cell>
          <cell r="BB238">
            <v>52</v>
          </cell>
          <cell r="BC238">
            <v>74</v>
          </cell>
          <cell r="BT238">
            <v>-397</v>
          </cell>
          <cell r="BU238">
            <v>192</v>
          </cell>
          <cell r="BV238">
            <v>37</v>
          </cell>
          <cell r="BW238">
            <v>43</v>
          </cell>
          <cell r="CN238">
            <v>-26</v>
          </cell>
          <cell r="CO238">
            <v>-26</v>
          </cell>
          <cell r="CP238">
            <v>-21</v>
          </cell>
          <cell r="CQ238">
            <v>0</v>
          </cell>
        </row>
        <row r="239">
          <cell r="L239">
            <v>-14392</v>
          </cell>
          <cell r="M239">
            <v>-13995</v>
          </cell>
          <cell r="N239">
            <v>-13979</v>
          </cell>
          <cell r="O239">
            <v>-18180</v>
          </cell>
          <cell r="AF239">
            <v>-9920</v>
          </cell>
          <cell r="AG239">
            <v>-9179</v>
          </cell>
          <cell r="AH239">
            <v>-9010</v>
          </cell>
          <cell r="AI239">
            <v>-12094</v>
          </cell>
          <cell r="AZ239">
            <v>-2245</v>
          </cell>
          <cell r="BA239">
            <v>-2373</v>
          </cell>
          <cell r="BB239">
            <v>-2446</v>
          </cell>
          <cell r="BC239">
            <v>-3060</v>
          </cell>
          <cell r="BT239">
            <v>-2014</v>
          </cell>
          <cell r="BU239">
            <v>-2211</v>
          </cell>
          <cell r="BV239">
            <v>-2310</v>
          </cell>
          <cell r="BW239">
            <v>-2818</v>
          </cell>
          <cell r="CN239">
            <v>-213</v>
          </cell>
          <cell r="CO239">
            <v>-232</v>
          </cell>
          <cell r="CP239">
            <v>-213</v>
          </cell>
          <cell r="CQ239">
            <v>-208</v>
          </cell>
        </row>
        <row r="240">
          <cell r="L240">
            <v>-15775</v>
          </cell>
          <cell r="M240">
            <v>-13346</v>
          </cell>
          <cell r="N240">
            <v>-16687</v>
          </cell>
          <cell r="O240">
            <v>-18871</v>
          </cell>
          <cell r="AF240">
            <v>-12243</v>
          </cell>
          <cell r="AG240">
            <v>-9161</v>
          </cell>
          <cell r="AH240">
            <v>-12491</v>
          </cell>
          <cell r="AI240">
            <v>-10716</v>
          </cell>
          <cell r="AZ240">
            <v>-905</v>
          </cell>
          <cell r="BA240">
            <v>-1146</v>
          </cell>
          <cell r="BB240">
            <v>-1248</v>
          </cell>
          <cell r="BC240">
            <v>-2794</v>
          </cell>
          <cell r="BT240">
            <v>-874</v>
          </cell>
          <cell r="BU240">
            <v>-1120</v>
          </cell>
          <cell r="BV240">
            <v>-867</v>
          </cell>
          <cell r="BW240">
            <v>-2923</v>
          </cell>
          <cell r="CN240">
            <v>-1753</v>
          </cell>
          <cell r="CO240">
            <v>-1919</v>
          </cell>
          <cell r="CP240">
            <v>-2081</v>
          </cell>
          <cell r="CQ240">
            <v>-2438</v>
          </cell>
        </row>
        <row r="241"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AI241">
            <v>0</v>
          </cell>
          <cell r="BC241">
            <v>1429</v>
          </cell>
          <cell r="BW241">
            <v>2966</v>
          </cell>
          <cell r="CQ241">
            <v>0</v>
          </cell>
        </row>
        <row r="242">
          <cell r="L242">
            <v>0</v>
          </cell>
          <cell r="M242">
            <v>0</v>
          </cell>
          <cell r="N242">
            <v>0</v>
          </cell>
          <cell r="O242">
            <v>4065</v>
          </cell>
          <cell r="AI242">
            <v>-537</v>
          </cell>
          <cell r="BW242">
            <v>0</v>
          </cell>
          <cell r="CQ242">
            <v>207</v>
          </cell>
        </row>
        <row r="243"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AF243" t="str">
            <v xml:space="preserve"> -   </v>
          </cell>
          <cell r="AH243">
            <v>0</v>
          </cell>
          <cell r="AI243">
            <v>0</v>
          </cell>
          <cell r="AZ243">
            <v>-345</v>
          </cell>
          <cell r="BA243">
            <v>-249</v>
          </cell>
          <cell r="BB243">
            <v>-174</v>
          </cell>
          <cell r="BC243">
            <v>4793</v>
          </cell>
          <cell r="BT243">
            <v>-169</v>
          </cell>
          <cell r="BV243">
            <v>-39</v>
          </cell>
          <cell r="BW243">
            <v>1920</v>
          </cell>
          <cell r="CQ243">
            <v>0</v>
          </cell>
        </row>
        <row r="244">
          <cell r="L244">
            <v>-617</v>
          </cell>
          <cell r="M244">
            <v>-529</v>
          </cell>
          <cell r="N244">
            <v>-657</v>
          </cell>
          <cell r="O244">
            <v>5973</v>
          </cell>
          <cell r="AF244">
            <v>-103</v>
          </cell>
          <cell r="AG244">
            <v>-280</v>
          </cell>
          <cell r="AH244">
            <v>-444</v>
          </cell>
          <cell r="AI244">
            <v>-806</v>
          </cell>
          <cell r="CN244" t="str">
            <v xml:space="preserve"> -   </v>
          </cell>
          <cell r="CQ244">
            <v>66</v>
          </cell>
        </row>
        <row r="245"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AI245">
            <v>0</v>
          </cell>
          <cell r="CQ245">
            <v>0</v>
          </cell>
        </row>
        <row r="250">
          <cell r="L250">
            <v>-24528</v>
          </cell>
          <cell r="M250">
            <v>-17576</v>
          </cell>
          <cell r="N250">
            <v>-19058</v>
          </cell>
          <cell r="O250">
            <v>-11425</v>
          </cell>
          <cell r="P250">
            <v>0</v>
          </cell>
          <cell r="Q250">
            <v>0</v>
          </cell>
          <cell r="R250">
            <v>0</v>
          </cell>
          <cell r="AF250">
            <v>-24224</v>
          </cell>
          <cell r="AG250">
            <v>-9854</v>
          </cell>
          <cell r="AH250">
            <v>-10521</v>
          </cell>
          <cell r="AI250">
            <v>-8063</v>
          </cell>
          <cell r="AZ250">
            <v>-254</v>
          </cell>
          <cell r="BA250">
            <v>-3750</v>
          </cell>
          <cell r="BB250">
            <v>-4410</v>
          </cell>
          <cell r="BC250">
            <v>-1645</v>
          </cell>
          <cell r="BT250">
            <v>-50</v>
          </cell>
          <cell r="BU250">
            <v>-3972</v>
          </cell>
          <cell r="BV250">
            <v>-4127</v>
          </cell>
          <cell r="BW250">
            <v>-1717</v>
          </cell>
        </row>
        <row r="251">
          <cell r="L251">
            <v>597</v>
          </cell>
          <cell r="M251">
            <v>182</v>
          </cell>
          <cell r="N251">
            <v>271</v>
          </cell>
          <cell r="O251">
            <v>1144</v>
          </cell>
          <cell r="P251">
            <v>0</v>
          </cell>
          <cell r="Q251">
            <v>0</v>
          </cell>
          <cell r="R251">
            <v>0</v>
          </cell>
          <cell r="AF251">
            <v>597</v>
          </cell>
          <cell r="AG251">
            <v>182</v>
          </cell>
          <cell r="AH251">
            <v>271</v>
          </cell>
          <cell r="AI251">
            <v>1144</v>
          </cell>
        </row>
        <row r="252"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L253">
            <v>-16142</v>
          </cell>
          <cell r="M253">
            <v>-594</v>
          </cell>
          <cell r="N253">
            <v>-4347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AF253">
            <v>-3142</v>
          </cell>
          <cell r="AG253">
            <v>-2264</v>
          </cell>
          <cell r="AH253">
            <v>-12967</v>
          </cell>
          <cell r="AZ253">
            <v>-7000</v>
          </cell>
          <cell r="BA253">
            <v>1061</v>
          </cell>
          <cell r="BB253">
            <v>3980</v>
          </cell>
          <cell r="BT253">
            <v>-6000</v>
          </cell>
          <cell r="BU253">
            <v>609</v>
          </cell>
          <cell r="BV253">
            <v>4640</v>
          </cell>
        </row>
        <row r="254">
          <cell r="L254">
            <v>-3</v>
          </cell>
          <cell r="M254">
            <v>-136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AF254">
            <v>-3</v>
          </cell>
          <cell r="AG254">
            <v>-136</v>
          </cell>
          <cell r="AH254">
            <v>0</v>
          </cell>
        </row>
        <row r="255">
          <cell r="L255">
            <v>875</v>
          </cell>
          <cell r="M255">
            <v>3643</v>
          </cell>
          <cell r="N255">
            <v>790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AF255">
            <v>875</v>
          </cell>
          <cell r="AG255">
            <v>3643</v>
          </cell>
          <cell r="AH255">
            <v>790</v>
          </cell>
        </row>
        <row r="260">
          <cell r="L260">
            <v>5090</v>
          </cell>
          <cell r="M260">
            <v>0</v>
          </cell>
          <cell r="N260">
            <v>0</v>
          </cell>
          <cell r="O260">
            <v>1050</v>
          </cell>
          <cell r="P260">
            <v>0</v>
          </cell>
          <cell r="Q260">
            <v>0</v>
          </cell>
          <cell r="R260">
            <v>0</v>
          </cell>
          <cell r="AF260">
            <v>5090</v>
          </cell>
          <cell r="BC260">
            <v>1050</v>
          </cell>
        </row>
        <row r="261">
          <cell r="L261">
            <v>-440</v>
          </cell>
          <cell r="M261">
            <v>-588</v>
          </cell>
          <cell r="N261">
            <v>-606</v>
          </cell>
          <cell r="O261">
            <v>-829</v>
          </cell>
          <cell r="P261">
            <v>0</v>
          </cell>
          <cell r="Q261">
            <v>0</v>
          </cell>
          <cell r="R261">
            <v>0</v>
          </cell>
          <cell r="AF261">
            <v>-368</v>
          </cell>
          <cell r="AG261">
            <v>-511</v>
          </cell>
          <cell r="AH261">
            <v>-523</v>
          </cell>
          <cell r="AI261">
            <v>-528</v>
          </cell>
          <cell r="BC261">
            <v>-215</v>
          </cell>
          <cell r="BT261">
            <v>-72</v>
          </cell>
          <cell r="BU261">
            <v>-77</v>
          </cell>
          <cell r="BV261">
            <v>-83</v>
          </cell>
          <cell r="BW261">
            <v>-86</v>
          </cell>
        </row>
        <row r="262">
          <cell r="L262">
            <v>-367</v>
          </cell>
          <cell r="M262">
            <v>-395</v>
          </cell>
          <cell r="N262">
            <v>-363</v>
          </cell>
          <cell r="O262">
            <v>-520</v>
          </cell>
          <cell r="P262">
            <v>0</v>
          </cell>
          <cell r="Q262">
            <v>0</v>
          </cell>
          <cell r="R262">
            <v>0</v>
          </cell>
          <cell r="AF262">
            <v>-183</v>
          </cell>
          <cell r="AG262">
            <v>-222</v>
          </cell>
          <cell r="AH262">
            <v>-196</v>
          </cell>
          <cell r="AI262">
            <v>-199</v>
          </cell>
          <cell r="BC262">
            <v>-161</v>
          </cell>
          <cell r="BT262">
            <v>-184</v>
          </cell>
          <cell r="BU262">
            <v>-173</v>
          </cell>
          <cell r="BV262">
            <v>-167</v>
          </cell>
          <cell r="BW262">
            <v>-160</v>
          </cell>
        </row>
        <row r="263"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9">
          <cell r="L269">
            <v>-7194</v>
          </cell>
          <cell r="M269">
            <v>8326</v>
          </cell>
          <cell r="N269">
            <v>2623</v>
          </cell>
          <cell r="O269">
            <v>10517</v>
          </cell>
          <cell r="AF269">
            <v>3445</v>
          </cell>
          <cell r="AG269">
            <v>7676</v>
          </cell>
          <cell r="AH269">
            <v>-1509</v>
          </cell>
          <cell r="AI269">
            <v>597</v>
          </cell>
          <cell r="AZ269">
            <v>-5565</v>
          </cell>
          <cell r="BA269">
            <v>1017</v>
          </cell>
          <cell r="BB269">
            <v>1512</v>
          </cell>
          <cell r="BC269">
            <v>6848</v>
          </cell>
          <cell r="BT269">
            <v>-5057</v>
          </cell>
          <cell r="BU269">
            <v>-324</v>
          </cell>
          <cell r="BV269">
            <v>2621</v>
          </cell>
          <cell r="BW269">
            <v>3004</v>
          </cell>
          <cell r="CN269">
            <v>-17</v>
          </cell>
          <cell r="CO269">
            <v>-43</v>
          </cell>
          <cell r="CP269">
            <v>-1</v>
          </cell>
          <cell r="CQ269">
            <v>68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</row>
        <row r="271">
          <cell r="L271">
            <v>15587</v>
          </cell>
          <cell r="O271">
            <v>19342</v>
          </cell>
          <cell r="AF271">
            <v>-860</v>
          </cell>
          <cell r="AI271">
            <v>8752</v>
          </cell>
          <cell r="AZ271">
            <v>8744</v>
          </cell>
          <cell r="BC271">
            <v>5708</v>
          </cell>
          <cell r="BT271">
            <v>7641</v>
          </cell>
          <cell r="BW271">
            <v>4881</v>
          </cell>
          <cell r="CN271">
            <v>62</v>
          </cell>
          <cell r="CQ271">
            <v>1</v>
          </cell>
          <cell r="DH271">
            <v>0</v>
          </cell>
          <cell r="DK271">
            <v>0</v>
          </cell>
        </row>
        <row r="275">
          <cell r="O275">
            <v>2991</v>
          </cell>
          <cell r="P275">
            <v>0</v>
          </cell>
          <cell r="Q275">
            <v>0</v>
          </cell>
          <cell r="R275">
            <v>0</v>
          </cell>
          <cell r="AI275">
            <v>2991</v>
          </cell>
          <cell r="BC275">
            <v>0</v>
          </cell>
          <cell r="BW275">
            <v>0</v>
          </cell>
          <cell r="CQ275">
            <v>0</v>
          </cell>
        </row>
        <row r="276">
          <cell r="O276">
            <v>26868</v>
          </cell>
          <cell r="P276">
            <v>0</v>
          </cell>
          <cell r="Q276">
            <v>0</v>
          </cell>
          <cell r="R276">
            <v>0</v>
          </cell>
          <cell r="AI276">
            <v>6358</v>
          </cell>
          <cell r="BC276">
            <v>12556</v>
          </cell>
          <cell r="BW276">
            <v>7885</v>
          </cell>
          <cell r="CQ276">
            <v>69</v>
          </cell>
        </row>
        <row r="286">
          <cell r="O286">
            <v>1126</v>
          </cell>
        </row>
        <row r="287">
          <cell r="O287">
            <v>1672</v>
          </cell>
        </row>
        <row r="288">
          <cell r="O288">
            <v>1705</v>
          </cell>
        </row>
        <row r="289">
          <cell r="O289">
            <v>2675</v>
          </cell>
        </row>
        <row r="290">
          <cell r="O290">
            <v>2115</v>
          </cell>
        </row>
        <row r="291">
          <cell r="O291">
            <v>3653</v>
          </cell>
        </row>
        <row r="292">
          <cell r="O292">
            <v>0</v>
          </cell>
        </row>
        <row r="294">
          <cell r="O294">
            <v>0</v>
          </cell>
        </row>
        <row r="295">
          <cell r="O295">
            <v>0</v>
          </cell>
        </row>
        <row r="296">
          <cell r="O296">
            <v>0</v>
          </cell>
        </row>
        <row r="299">
          <cell r="O299">
            <v>0</v>
          </cell>
        </row>
        <row r="387">
          <cell r="L387">
            <v>16297</v>
          </cell>
          <cell r="M387">
            <v>11592</v>
          </cell>
          <cell r="N387">
            <v>19471</v>
          </cell>
          <cell r="O387">
            <v>10386</v>
          </cell>
        </row>
        <row r="400">
          <cell r="L400">
            <v>16297</v>
          </cell>
          <cell r="M400">
            <v>11592</v>
          </cell>
          <cell r="N400">
            <v>19471</v>
          </cell>
          <cell r="O400">
            <v>10386</v>
          </cell>
        </row>
        <row r="404">
          <cell r="O404">
            <v>10386</v>
          </cell>
        </row>
      </sheetData>
      <sheetData sheetId="5">
        <row r="622">
          <cell r="E622">
            <v>45473</v>
          </cell>
        </row>
        <row r="624">
          <cell r="D624" t="str">
            <v>No indexation applied</v>
          </cell>
        </row>
        <row r="625">
          <cell r="D625" t="str">
            <v>Consumer price index - base</v>
          </cell>
        </row>
        <row r="626">
          <cell r="D626" t="str">
            <v>Local government cost index (LGCI)</v>
          </cell>
        </row>
        <row r="627">
          <cell r="D627" t="str">
            <v>[blank index 4]</v>
          </cell>
        </row>
        <row r="628">
          <cell r="D628" t="str">
            <v>[blank index 5]</v>
          </cell>
        </row>
        <row r="629">
          <cell r="D629" t="str">
            <v>[blank index 6]</v>
          </cell>
        </row>
        <row r="630">
          <cell r="D630" t="str">
            <v>[blank index 7]</v>
          </cell>
        </row>
        <row r="631">
          <cell r="D631" t="str">
            <v>[blank index 8]</v>
          </cell>
        </row>
        <row r="632">
          <cell r="D632" t="str">
            <v>[blank index 9]</v>
          </cell>
        </row>
        <row r="633">
          <cell r="D633" t="str">
            <v>[blank index 10]</v>
          </cell>
        </row>
        <row r="634">
          <cell r="D634" t="str">
            <v>[blank index 11]</v>
          </cell>
        </row>
        <row r="635">
          <cell r="D635" t="str">
            <v>[blank index 12]</v>
          </cell>
        </row>
        <row r="636">
          <cell r="D636" t="str">
            <v>[blank index 13]</v>
          </cell>
        </row>
        <row r="637">
          <cell r="D637" t="str">
            <v>[blank index 14]</v>
          </cell>
        </row>
        <row r="638">
          <cell r="D638" t="str">
            <v>[blank index 15]</v>
          </cell>
        </row>
        <row r="639">
          <cell r="D639" t="str">
            <v>[blank index 16]</v>
          </cell>
        </row>
        <row r="640">
          <cell r="D640" t="str">
            <v>[blank index 17]</v>
          </cell>
        </row>
        <row r="641">
          <cell r="D641" t="str">
            <v>[blank index 18]</v>
          </cell>
        </row>
        <row r="642">
          <cell r="D642" t="str">
            <v>[blank index 19]</v>
          </cell>
        </row>
        <row r="643">
          <cell r="D643" t="str">
            <v>[blank index 20]</v>
          </cell>
        </row>
        <row r="647"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</v>
          </cell>
          <cell r="Z647">
            <v>1</v>
          </cell>
          <cell r="AA647">
            <v>1</v>
          </cell>
          <cell r="AB647">
            <v>1</v>
          </cell>
          <cell r="AC647">
            <v>1</v>
          </cell>
          <cell r="AD647">
            <v>1</v>
          </cell>
          <cell r="AE647">
            <v>1</v>
          </cell>
          <cell r="AF647">
            <v>1</v>
          </cell>
          <cell r="AG647">
            <v>1</v>
          </cell>
          <cell r="AH647">
            <v>1</v>
          </cell>
          <cell r="AI647">
            <v>1</v>
          </cell>
        </row>
        <row r="648">
          <cell r="L648">
            <v>1</v>
          </cell>
          <cell r="M648">
            <v>1</v>
          </cell>
          <cell r="N648">
            <v>1</v>
          </cell>
          <cell r="O648">
            <v>1</v>
          </cell>
          <cell r="P648">
            <v>1</v>
          </cell>
          <cell r="Q648">
            <v>1.0349999999999999</v>
          </cell>
          <cell r="R648">
            <v>1.0712249999999999</v>
          </cell>
          <cell r="S648">
            <v>1.1087178749999997</v>
          </cell>
          <cell r="T648">
            <v>1.1475230006249997</v>
          </cell>
          <cell r="U648">
            <v>1.1876863056468745</v>
          </cell>
          <cell r="V648">
            <v>1.229255326344515</v>
          </cell>
          <cell r="W648">
            <v>1.2722792627665729</v>
          </cell>
          <cell r="X648">
            <v>1.3168090369634029</v>
          </cell>
          <cell r="Y648">
            <v>1.3628973532571218</v>
          </cell>
          <cell r="Z648">
            <v>1.410598760621121</v>
          </cell>
          <cell r="AA648">
            <v>1.4599697172428601</v>
          </cell>
          <cell r="AB648">
            <v>1.5110686573463601</v>
          </cell>
          <cell r="AC648">
            <v>1.5639560603534826</v>
          </cell>
          <cell r="AD648">
            <v>1.6186945224658542</v>
          </cell>
          <cell r="AE648">
            <v>1.6753488307521589</v>
          </cell>
          <cell r="AF648">
            <v>1.7339860398284843</v>
          </cell>
          <cell r="AG648">
            <v>1.7339860398284843</v>
          </cell>
          <cell r="AH648">
            <v>1.7339860398284843</v>
          </cell>
          <cell r="AI648">
            <v>1.7339860398284843</v>
          </cell>
        </row>
        <row r="649">
          <cell r="L649">
            <v>0.88134729255007627</v>
          </cell>
          <cell r="M649">
            <v>0.91924522612972948</v>
          </cell>
          <cell r="N649">
            <v>0.95877277085330781</v>
          </cell>
          <cell r="O649">
            <v>1</v>
          </cell>
          <cell r="P649">
            <v>1.0429999999999999</v>
          </cell>
          <cell r="Q649">
            <v>1.0795049999999999</v>
          </cell>
          <cell r="R649">
            <v>1.1172876749999998</v>
          </cell>
          <cell r="S649">
            <v>1.1563927436249997</v>
          </cell>
          <cell r="T649">
            <v>1.1968664896518746</v>
          </cell>
          <cell r="U649">
            <v>1.2387568167896901</v>
          </cell>
          <cell r="V649">
            <v>1.282113305377329</v>
          </cell>
          <cell r="W649">
            <v>1.3269872710655355</v>
          </cell>
          <cell r="X649">
            <v>1.3734318255528291</v>
          </cell>
          <cell r="Y649">
            <v>1.421501939447178</v>
          </cell>
          <cell r="Z649">
            <v>1.4712545073278291</v>
          </cell>
          <cell r="AA649">
            <v>1.5227484150843031</v>
          </cell>
          <cell r="AB649">
            <v>1.5760446096122536</v>
          </cell>
          <cell r="AC649">
            <v>1.6312061709486823</v>
          </cell>
          <cell r="AD649">
            <v>1.6882983869318859</v>
          </cell>
          <cell r="AE649">
            <v>1.7473888304745018</v>
          </cell>
          <cell r="AF649">
            <v>1.8085474395411092</v>
          </cell>
          <cell r="AG649">
            <v>1.8085474395411092</v>
          </cell>
          <cell r="AH649">
            <v>1.8085474395411092</v>
          </cell>
          <cell r="AI649">
            <v>1.8085474395411092</v>
          </cell>
        </row>
        <row r="650">
          <cell r="L650">
            <v>1</v>
          </cell>
          <cell r="M650">
            <v>1</v>
          </cell>
          <cell r="N650">
            <v>1</v>
          </cell>
          <cell r="O650">
            <v>1</v>
          </cell>
          <cell r="P650">
            <v>1</v>
          </cell>
          <cell r="Q650">
            <v>1</v>
          </cell>
          <cell r="R650">
            <v>1</v>
          </cell>
          <cell r="S650">
            <v>1</v>
          </cell>
          <cell r="T650">
            <v>1</v>
          </cell>
          <cell r="U650">
            <v>1</v>
          </cell>
          <cell r="V650">
            <v>1</v>
          </cell>
          <cell r="W650">
            <v>1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1</v>
          </cell>
          <cell r="AC650">
            <v>1</v>
          </cell>
          <cell r="AD650">
            <v>1</v>
          </cell>
          <cell r="AE650">
            <v>1</v>
          </cell>
          <cell r="AF650">
            <v>1</v>
          </cell>
          <cell r="AG650">
            <v>1</v>
          </cell>
          <cell r="AH650">
            <v>1</v>
          </cell>
          <cell r="AI650">
            <v>1</v>
          </cell>
        </row>
        <row r="651">
          <cell r="L651">
            <v>1</v>
          </cell>
          <cell r="M651">
            <v>1</v>
          </cell>
          <cell r="N651">
            <v>1</v>
          </cell>
          <cell r="O651">
            <v>1</v>
          </cell>
          <cell r="P651">
            <v>1</v>
          </cell>
          <cell r="Q651">
            <v>1</v>
          </cell>
          <cell r="R651">
            <v>1</v>
          </cell>
          <cell r="S651">
            <v>1</v>
          </cell>
          <cell r="T651">
            <v>1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A651">
            <v>1</v>
          </cell>
          <cell r="AB651">
            <v>1</v>
          </cell>
          <cell r="AC651">
            <v>1</v>
          </cell>
          <cell r="AD651">
            <v>1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</row>
        <row r="652">
          <cell r="L652">
            <v>1</v>
          </cell>
          <cell r="M652">
            <v>1</v>
          </cell>
          <cell r="N652">
            <v>1</v>
          </cell>
          <cell r="O652">
            <v>1</v>
          </cell>
          <cell r="P652">
            <v>1</v>
          </cell>
          <cell r="Q652">
            <v>1</v>
          </cell>
          <cell r="R652">
            <v>1</v>
          </cell>
          <cell r="S652">
            <v>1</v>
          </cell>
          <cell r="T652">
            <v>1</v>
          </cell>
          <cell r="U652">
            <v>1</v>
          </cell>
          <cell r="V652">
            <v>1</v>
          </cell>
          <cell r="W652">
            <v>1</v>
          </cell>
          <cell r="X652">
            <v>1</v>
          </cell>
          <cell r="Y652">
            <v>1</v>
          </cell>
          <cell r="Z652">
            <v>1</v>
          </cell>
          <cell r="AA652">
            <v>1</v>
          </cell>
          <cell r="AB652">
            <v>1</v>
          </cell>
          <cell r="AC652">
            <v>1</v>
          </cell>
          <cell r="AD652">
            <v>1</v>
          </cell>
          <cell r="AE652">
            <v>1</v>
          </cell>
          <cell r="AF652">
            <v>1</v>
          </cell>
          <cell r="AG652">
            <v>1</v>
          </cell>
          <cell r="AH652">
            <v>1</v>
          </cell>
          <cell r="AI652">
            <v>1</v>
          </cell>
        </row>
        <row r="653">
          <cell r="L653">
            <v>1</v>
          </cell>
          <cell r="M653">
            <v>1</v>
          </cell>
          <cell r="N653">
            <v>1</v>
          </cell>
          <cell r="O653">
            <v>1</v>
          </cell>
          <cell r="P653">
            <v>1</v>
          </cell>
          <cell r="Q653">
            <v>1</v>
          </cell>
          <cell r="R653">
            <v>1</v>
          </cell>
          <cell r="S653">
            <v>1</v>
          </cell>
          <cell r="T653">
            <v>1</v>
          </cell>
          <cell r="U653">
            <v>1</v>
          </cell>
          <cell r="V653">
            <v>1</v>
          </cell>
          <cell r="W653">
            <v>1</v>
          </cell>
          <cell r="X653">
            <v>1</v>
          </cell>
          <cell r="Y653">
            <v>1</v>
          </cell>
          <cell r="Z653">
            <v>1</v>
          </cell>
          <cell r="AA653">
            <v>1</v>
          </cell>
          <cell r="AB653">
            <v>1</v>
          </cell>
          <cell r="AC653">
            <v>1</v>
          </cell>
          <cell r="AD653">
            <v>1</v>
          </cell>
          <cell r="AE653">
            <v>1</v>
          </cell>
          <cell r="AF653">
            <v>1</v>
          </cell>
          <cell r="AG653">
            <v>1</v>
          </cell>
          <cell r="AH653">
            <v>1</v>
          </cell>
          <cell r="AI653">
            <v>1</v>
          </cell>
        </row>
        <row r="654">
          <cell r="L654">
            <v>1</v>
          </cell>
          <cell r="M654">
            <v>1</v>
          </cell>
          <cell r="N654">
            <v>1</v>
          </cell>
          <cell r="O654">
            <v>1</v>
          </cell>
          <cell r="P654">
            <v>1</v>
          </cell>
          <cell r="Q654">
            <v>1</v>
          </cell>
          <cell r="R654">
            <v>1</v>
          </cell>
          <cell r="S654">
            <v>1</v>
          </cell>
          <cell r="T654">
            <v>1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  <cell r="Y654">
            <v>1</v>
          </cell>
          <cell r="Z654">
            <v>1</v>
          </cell>
          <cell r="AA654">
            <v>1</v>
          </cell>
          <cell r="AB654">
            <v>1</v>
          </cell>
          <cell r="AC654">
            <v>1</v>
          </cell>
          <cell r="AD654">
            <v>1</v>
          </cell>
          <cell r="AE654">
            <v>1</v>
          </cell>
          <cell r="AF654">
            <v>1</v>
          </cell>
          <cell r="AG654">
            <v>1</v>
          </cell>
          <cell r="AH654">
            <v>1</v>
          </cell>
          <cell r="AI654">
            <v>1</v>
          </cell>
        </row>
        <row r="655">
          <cell r="L655">
            <v>1</v>
          </cell>
          <cell r="M655">
            <v>1</v>
          </cell>
          <cell r="N655">
            <v>1</v>
          </cell>
          <cell r="O655">
            <v>1</v>
          </cell>
          <cell r="P655">
            <v>1</v>
          </cell>
          <cell r="Q655">
            <v>1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1</v>
          </cell>
          <cell r="W655">
            <v>1</v>
          </cell>
          <cell r="X655">
            <v>1</v>
          </cell>
          <cell r="Y655">
            <v>1</v>
          </cell>
          <cell r="Z655">
            <v>1</v>
          </cell>
          <cell r="AA655">
            <v>1</v>
          </cell>
          <cell r="AB655">
            <v>1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1</v>
          </cell>
          <cell r="AH655">
            <v>1</v>
          </cell>
          <cell r="AI655">
            <v>1</v>
          </cell>
        </row>
        <row r="656">
          <cell r="L656">
            <v>1</v>
          </cell>
          <cell r="M656">
            <v>1</v>
          </cell>
          <cell r="N656">
            <v>1</v>
          </cell>
          <cell r="O656">
            <v>1</v>
          </cell>
          <cell r="P656">
            <v>1</v>
          </cell>
          <cell r="Q656">
            <v>1</v>
          </cell>
          <cell r="R656">
            <v>1</v>
          </cell>
          <cell r="S656">
            <v>1</v>
          </cell>
          <cell r="T656">
            <v>1</v>
          </cell>
          <cell r="U656">
            <v>1</v>
          </cell>
          <cell r="V656">
            <v>1</v>
          </cell>
          <cell r="W656">
            <v>1</v>
          </cell>
          <cell r="X656">
            <v>1</v>
          </cell>
          <cell r="Y656">
            <v>1</v>
          </cell>
          <cell r="Z656">
            <v>1</v>
          </cell>
          <cell r="AA656">
            <v>1</v>
          </cell>
          <cell r="AB656">
            <v>1</v>
          </cell>
          <cell r="AC656">
            <v>1</v>
          </cell>
          <cell r="AD656">
            <v>1</v>
          </cell>
          <cell r="AE656">
            <v>1</v>
          </cell>
          <cell r="AF656">
            <v>1</v>
          </cell>
          <cell r="AG656">
            <v>1</v>
          </cell>
          <cell r="AH656">
            <v>1</v>
          </cell>
          <cell r="AI656">
            <v>1</v>
          </cell>
        </row>
        <row r="657">
          <cell r="L657">
            <v>1</v>
          </cell>
          <cell r="M657">
            <v>1</v>
          </cell>
          <cell r="N657">
            <v>1</v>
          </cell>
          <cell r="O657">
            <v>1</v>
          </cell>
          <cell r="P657">
            <v>1</v>
          </cell>
          <cell r="Q657">
            <v>1</v>
          </cell>
          <cell r="R657">
            <v>1</v>
          </cell>
          <cell r="S657">
            <v>1</v>
          </cell>
          <cell r="T657">
            <v>1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  <cell r="Y657">
            <v>1</v>
          </cell>
          <cell r="Z657">
            <v>1</v>
          </cell>
          <cell r="AA657">
            <v>1</v>
          </cell>
          <cell r="AB657">
            <v>1</v>
          </cell>
          <cell r="AC657">
            <v>1</v>
          </cell>
          <cell r="AD657">
            <v>1</v>
          </cell>
          <cell r="AE657">
            <v>1</v>
          </cell>
          <cell r="AF657">
            <v>1</v>
          </cell>
          <cell r="AG657">
            <v>1</v>
          </cell>
          <cell r="AH657">
            <v>1</v>
          </cell>
          <cell r="AI657">
            <v>1</v>
          </cell>
        </row>
        <row r="658">
          <cell r="L658">
            <v>1</v>
          </cell>
          <cell r="M658">
            <v>1</v>
          </cell>
          <cell r="N658">
            <v>1</v>
          </cell>
          <cell r="O658">
            <v>1</v>
          </cell>
          <cell r="P658">
            <v>1</v>
          </cell>
          <cell r="Q658">
            <v>1</v>
          </cell>
          <cell r="R658">
            <v>1</v>
          </cell>
          <cell r="S658">
            <v>1</v>
          </cell>
          <cell r="T658">
            <v>1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  <cell r="Y658">
            <v>1</v>
          </cell>
          <cell r="Z658">
            <v>1</v>
          </cell>
          <cell r="AA658">
            <v>1</v>
          </cell>
          <cell r="AB658">
            <v>1</v>
          </cell>
          <cell r="AC658">
            <v>1</v>
          </cell>
          <cell r="AD658">
            <v>1</v>
          </cell>
          <cell r="AE658">
            <v>1</v>
          </cell>
          <cell r="AF658">
            <v>1</v>
          </cell>
          <cell r="AG658">
            <v>1</v>
          </cell>
          <cell r="AH658">
            <v>1</v>
          </cell>
          <cell r="AI658">
            <v>1</v>
          </cell>
        </row>
        <row r="659">
          <cell r="L659">
            <v>1</v>
          </cell>
          <cell r="M659">
            <v>1</v>
          </cell>
          <cell r="N659">
            <v>1</v>
          </cell>
          <cell r="O659">
            <v>1</v>
          </cell>
          <cell r="P659">
            <v>1</v>
          </cell>
          <cell r="Q659">
            <v>1</v>
          </cell>
          <cell r="R659">
            <v>1</v>
          </cell>
          <cell r="S659">
            <v>1</v>
          </cell>
          <cell r="T659">
            <v>1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  <cell r="Y659">
            <v>1</v>
          </cell>
          <cell r="Z659">
            <v>1</v>
          </cell>
          <cell r="AA659">
            <v>1</v>
          </cell>
          <cell r="AB659">
            <v>1</v>
          </cell>
          <cell r="AC659">
            <v>1</v>
          </cell>
          <cell r="AD659">
            <v>1</v>
          </cell>
          <cell r="AE659">
            <v>1</v>
          </cell>
          <cell r="AF659">
            <v>1</v>
          </cell>
          <cell r="AG659">
            <v>1</v>
          </cell>
          <cell r="AH659">
            <v>1</v>
          </cell>
          <cell r="AI659">
            <v>1</v>
          </cell>
        </row>
        <row r="660">
          <cell r="L660">
            <v>1</v>
          </cell>
          <cell r="M660">
            <v>1</v>
          </cell>
          <cell r="N660">
            <v>1</v>
          </cell>
          <cell r="O660">
            <v>1</v>
          </cell>
          <cell r="P660">
            <v>1</v>
          </cell>
          <cell r="Q660">
            <v>1</v>
          </cell>
          <cell r="R660">
            <v>1</v>
          </cell>
          <cell r="S660">
            <v>1</v>
          </cell>
          <cell r="T660">
            <v>1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A660">
            <v>1</v>
          </cell>
          <cell r="AB660">
            <v>1</v>
          </cell>
          <cell r="AC660">
            <v>1</v>
          </cell>
          <cell r="AD660">
            <v>1</v>
          </cell>
          <cell r="AE660">
            <v>1</v>
          </cell>
          <cell r="AF660">
            <v>1</v>
          </cell>
          <cell r="AG660">
            <v>1</v>
          </cell>
          <cell r="AH660">
            <v>1</v>
          </cell>
          <cell r="AI660">
            <v>1</v>
          </cell>
        </row>
        <row r="661">
          <cell r="L661">
            <v>1</v>
          </cell>
          <cell r="M661">
            <v>1</v>
          </cell>
          <cell r="N661">
            <v>1</v>
          </cell>
          <cell r="O661">
            <v>1</v>
          </cell>
          <cell r="P661">
            <v>1</v>
          </cell>
          <cell r="Q661">
            <v>1</v>
          </cell>
          <cell r="R661">
            <v>1</v>
          </cell>
          <cell r="S661">
            <v>1</v>
          </cell>
          <cell r="T661">
            <v>1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  <cell r="Y661">
            <v>1</v>
          </cell>
          <cell r="Z661">
            <v>1</v>
          </cell>
          <cell r="AA661">
            <v>1</v>
          </cell>
          <cell r="AB661">
            <v>1</v>
          </cell>
          <cell r="AC661">
            <v>1</v>
          </cell>
          <cell r="AD661">
            <v>1</v>
          </cell>
          <cell r="AE661">
            <v>1</v>
          </cell>
          <cell r="AF661">
            <v>1</v>
          </cell>
          <cell r="AG661">
            <v>1</v>
          </cell>
          <cell r="AH661">
            <v>1</v>
          </cell>
          <cell r="AI661">
            <v>1</v>
          </cell>
        </row>
        <row r="662">
          <cell r="L662">
            <v>1</v>
          </cell>
          <cell r="M662">
            <v>1</v>
          </cell>
          <cell r="N662">
            <v>1</v>
          </cell>
          <cell r="O662">
            <v>1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1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  <cell r="AD662">
            <v>1</v>
          </cell>
          <cell r="AE662">
            <v>1</v>
          </cell>
          <cell r="AF662">
            <v>1</v>
          </cell>
          <cell r="AG662">
            <v>1</v>
          </cell>
          <cell r="AH662">
            <v>1</v>
          </cell>
          <cell r="AI662">
            <v>1</v>
          </cell>
        </row>
        <row r="663">
          <cell r="L663">
            <v>1</v>
          </cell>
          <cell r="M663">
            <v>1</v>
          </cell>
          <cell r="N663">
            <v>1</v>
          </cell>
          <cell r="O663">
            <v>1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  <cell r="Y663">
            <v>1</v>
          </cell>
          <cell r="Z663">
            <v>1</v>
          </cell>
          <cell r="AA663">
            <v>1</v>
          </cell>
          <cell r="AB663">
            <v>1</v>
          </cell>
          <cell r="AC663">
            <v>1</v>
          </cell>
          <cell r="AD663">
            <v>1</v>
          </cell>
          <cell r="AE663">
            <v>1</v>
          </cell>
          <cell r="AF663">
            <v>1</v>
          </cell>
          <cell r="AG663">
            <v>1</v>
          </cell>
          <cell r="AH663">
            <v>1</v>
          </cell>
          <cell r="AI663">
            <v>1</v>
          </cell>
        </row>
        <row r="664">
          <cell r="L664">
            <v>1</v>
          </cell>
          <cell r="M664">
            <v>1</v>
          </cell>
          <cell r="N664">
            <v>1</v>
          </cell>
          <cell r="O664">
            <v>1</v>
          </cell>
          <cell r="P664">
            <v>1</v>
          </cell>
          <cell r="Q664">
            <v>1</v>
          </cell>
          <cell r="R664">
            <v>1</v>
          </cell>
          <cell r="S664">
            <v>1</v>
          </cell>
          <cell r="T664">
            <v>1</v>
          </cell>
          <cell r="U664">
            <v>1</v>
          </cell>
          <cell r="V664">
            <v>1</v>
          </cell>
          <cell r="W664">
            <v>1</v>
          </cell>
          <cell r="X664">
            <v>1</v>
          </cell>
          <cell r="Y664">
            <v>1</v>
          </cell>
          <cell r="Z664">
            <v>1</v>
          </cell>
          <cell r="AA664">
            <v>1</v>
          </cell>
          <cell r="AB664">
            <v>1</v>
          </cell>
          <cell r="AC664">
            <v>1</v>
          </cell>
          <cell r="AD664">
            <v>1</v>
          </cell>
          <cell r="AE664">
            <v>1</v>
          </cell>
          <cell r="AF664">
            <v>1</v>
          </cell>
          <cell r="AG664">
            <v>1</v>
          </cell>
          <cell r="AH664">
            <v>1</v>
          </cell>
          <cell r="AI664">
            <v>1</v>
          </cell>
        </row>
        <row r="665">
          <cell r="L665">
            <v>1</v>
          </cell>
          <cell r="M665">
            <v>1</v>
          </cell>
          <cell r="N665">
            <v>1</v>
          </cell>
          <cell r="O665">
            <v>1</v>
          </cell>
          <cell r="P665">
            <v>1</v>
          </cell>
          <cell r="Q665">
            <v>1</v>
          </cell>
          <cell r="R665">
            <v>1</v>
          </cell>
          <cell r="S665">
            <v>1</v>
          </cell>
          <cell r="T665">
            <v>1</v>
          </cell>
          <cell r="U665">
            <v>1</v>
          </cell>
          <cell r="V665">
            <v>1</v>
          </cell>
          <cell r="W665">
            <v>1</v>
          </cell>
          <cell r="X665">
            <v>1</v>
          </cell>
          <cell r="Y665">
            <v>1</v>
          </cell>
          <cell r="Z665">
            <v>1</v>
          </cell>
          <cell r="AA665">
            <v>1</v>
          </cell>
          <cell r="AB665">
            <v>1</v>
          </cell>
          <cell r="AC665">
            <v>1</v>
          </cell>
          <cell r="AD665">
            <v>1</v>
          </cell>
          <cell r="AE665">
            <v>1</v>
          </cell>
          <cell r="AF665">
            <v>1</v>
          </cell>
          <cell r="AG665">
            <v>1</v>
          </cell>
          <cell r="AH665">
            <v>1</v>
          </cell>
          <cell r="AI665">
            <v>1</v>
          </cell>
        </row>
        <row r="666">
          <cell r="L666">
            <v>1</v>
          </cell>
          <cell r="M666">
            <v>1</v>
          </cell>
          <cell r="N666">
            <v>1</v>
          </cell>
          <cell r="O666">
            <v>1</v>
          </cell>
          <cell r="P666">
            <v>1</v>
          </cell>
          <cell r="Q666">
            <v>1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>
            <v>1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1</v>
          </cell>
          <cell r="AC666">
            <v>1</v>
          </cell>
          <cell r="AD666">
            <v>1</v>
          </cell>
          <cell r="AE666">
            <v>1</v>
          </cell>
          <cell r="AF666">
            <v>1</v>
          </cell>
          <cell r="AG666">
            <v>1</v>
          </cell>
          <cell r="AH666">
            <v>1</v>
          </cell>
          <cell r="AI666">
            <v>1</v>
          </cell>
        </row>
      </sheetData>
      <sheetData sheetId="6" refreshError="1"/>
      <sheetData sheetId="7" refreshError="1"/>
      <sheetData sheetId="8">
        <row r="17"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2</v>
          </cell>
          <cell r="R18">
            <v>3</v>
          </cell>
          <cell r="S18">
            <v>4</v>
          </cell>
          <cell r="T18">
            <v>5</v>
          </cell>
          <cell r="U18">
            <v>6</v>
          </cell>
          <cell r="V18">
            <v>7</v>
          </cell>
          <cell r="W18">
            <v>8</v>
          </cell>
          <cell r="X18">
            <v>9</v>
          </cell>
          <cell r="Y18">
            <v>10</v>
          </cell>
          <cell r="Z18">
            <v>11</v>
          </cell>
          <cell r="AA18">
            <v>12</v>
          </cell>
          <cell r="AB18">
            <v>13</v>
          </cell>
          <cell r="AC18">
            <v>14</v>
          </cell>
          <cell r="AD18">
            <v>15</v>
          </cell>
          <cell r="AE18">
            <v>16</v>
          </cell>
          <cell r="AF18">
            <v>17</v>
          </cell>
          <cell r="AG18">
            <v>18</v>
          </cell>
          <cell r="AH18">
            <v>19</v>
          </cell>
          <cell r="AI18">
            <v>20</v>
          </cell>
        </row>
        <row r="19"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12</v>
          </cell>
          <cell r="Q19">
            <v>12</v>
          </cell>
          <cell r="R19">
            <v>12</v>
          </cell>
          <cell r="S19">
            <v>12</v>
          </cell>
          <cell r="T19">
            <v>12</v>
          </cell>
          <cell r="U19">
            <v>12</v>
          </cell>
          <cell r="V19">
            <v>12</v>
          </cell>
          <cell r="W19">
            <v>12</v>
          </cell>
          <cell r="X19">
            <v>12</v>
          </cell>
          <cell r="Y19">
            <v>12</v>
          </cell>
          <cell r="Z19">
            <v>12</v>
          </cell>
          <cell r="AA19">
            <v>12</v>
          </cell>
          <cell r="AB19">
            <v>12</v>
          </cell>
          <cell r="AC19">
            <v>12</v>
          </cell>
          <cell r="AD19">
            <v>12</v>
          </cell>
          <cell r="AE19">
            <v>12</v>
          </cell>
          <cell r="AF19">
            <v>12</v>
          </cell>
          <cell r="AG19">
            <v>12</v>
          </cell>
          <cell r="AH19">
            <v>12</v>
          </cell>
          <cell r="AI19">
            <v>12</v>
          </cell>
        </row>
        <row r="20">
          <cell r="L20">
            <v>365</v>
          </cell>
          <cell r="M20">
            <v>365</v>
          </cell>
          <cell r="N20">
            <v>365</v>
          </cell>
          <cell r="O20">
            <v>366</v>
          </cell>
          <cell r="P20">
            <v>365</v>
          </cell>
          <cell r="Q20">
            <v>365</v>
          </cell>
          <cell r="R20">
            <v>365</v>
          </cell>
          <cell r="S20">
            <v>366</v>
          </cell>
          <cell r="T20">
            <v>365</v>
          </cell>
          <cell r="U20">
            <v>365</v>
          </cell>
          <cell r="V20">
            <v>365</v>
          </cell>
          <cell r="W20">
            <v>366</v>
          </cell>
          <cell r="X20">
            <v>365</v>
          </cell>
          <cell r="Y20">
            <v>365</v>
          </cell>
          <cell r="Z20">
            <v>365</v>
          </cell>
          <cell r="AA20">
            <v>366</v>
          </cell>
          <cell r="AB20">
            <v>365</v>
          </cell>
          <cell r="AC20">
            <v>365</v>
          </cell>
          <cell r="AD20">
            <v>365</v>
          </cell>
          <cell r="AE20">
            <v>366</v>
          </cell>
          <cell r="AF20">
            <v>365</v>
          </cell>
          <cell r="AG20">
            <v>365</v>
          </cell>
          <cell r="AH20">
            <v>365</v>
          </cell>
          <cell r="AI20">
            <v>366</v>
          </cell>
        </row>
        <row r="21"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12</v>
          </cell>
          <cell r="Q21">
            <v>24</v>
          </cell>
          <cell r="R21">
            <v>36</v>
          </cell>
          <cell r="S21">
            <v>48</v>
          </cell>
          <cell r="T21">
            <v>60</v>
          </cell>
          <cell r="U21">
            <v>72</v>
          </cell>
          <cell r="V21">
            <v>84</v>
          </cell>
          <cell r="W21">
            <v>96</v>
          </cell>
          <cell r="X21">
            <v>108</v>
          </cell>
          <cell r="Y21">
            <v>120</v>
          </cell>
          <cell r="Z21">
            <v>132</v>
          </cell>
          <cell r="AA21">
            <v>144</v>
          </cell>
          <cell r="AB21">
            <v>156</v>
          </cell>
          <cell r="AC21">
            <v>168</v>
          </cell>
          <cell r="AD21">
            <v>180</v>
          </cell>
          <cell r="AE21">
            <v>192</v>
          </cell>
          <cell r="AF21">
            <v>204</v>
          </cell>
          <cell r="AG21">
            <v>216</v>
          </cell>
          <cell r="AH21">
            <v>228</v>
          </cell>
          <cell r="AI21">
            <v>240</v>
          </cell>
        </row>
        <row r="22"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2</v>
          </cell>
          <cell r="R22">
            <v>3</v>
          </cell>
          <cell r="S22">
            <v>4</v>
          </cell>
          <cell r="T22">
            <v>5</v>
          </cell>
          <cell r="U22">
            <v>6</v>
          </cell>
          <cell r="V22">
            <v>7</v>
          </cell>
          <cell r="W22">
            <v>8</v>
          </cell>
          <cell r="X22">
            <v>9</v>
          </cell>
          <cell r="Y22">
            <v>10</v>
          </cell>
          <cell r="Z22">
            <v>11</v>
          </cell>
          <cell r="AA22">
            <v>12</v>
          </cell>
          <cell r="AB22">
            <v>13</v>
          </cell>
          <cell r="AC22">
            <v>14</v>
          </cell>
          <cell r="AD22">
            <v>15</v>
          </cell>
          <cell r="AE22">
            <v>16</v>
          </cell>
          <cell r="AF22">
            <v>17</v>
          </cell>
          <cell r="AG22">
            <v>18</v>
          </cell>
          <cell r="AH22">
            <v>19</v>
          </cell>
          <cell r="AI22">
            <v>20</v>
          </cell>
        </row>
        <row r="23"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</row>
        <row r="24"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</row>
        <row r="25"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1</v>
          </cell>
          <cell r="AF25">
            <v>1</v>
          </cell>
          <cell r="AG25">
            <v>1</v>
          </cell>
          <cell r="AH25">
            <v>1</v>
          </cell>
          <cell r="AI25">
            <v>1</v>
          </cell>
        </row>
        <row r="26">
          <cell r="L26">
            <v>44377</v>
          </cell>
          <cell r="M26">
            <v>44742</v>
          </cell>
          <cell r="N26">
            <v>45107</v>
          </cell>
          <cell r="O26">
            <v>45473</v>
          </cell>
          <cell r="P26">
            <v>45838</v>
          </cell>
          <cell r="Q26">
            <v>46203</v>
          </cell>
          <cell r="R26">
            <v>46568</v>
          </cell>
          <cell r="S26">
            <v>46934</v>
          </cell>
          <cell r="T26">
            <v>47299</v>
          </cell>
          <cell r="U26">
            <v>47664</v>
          </cell>
          <cell r="V26">
            <v>48029</v>
          </cell>
          <cell r="W26">
            <v>48395</v>
          </cell>
          <cell r="X26">
            <v>48760</v>
          </cell>
          <cell r="Y26">
            <v>49125</v>
          </cell>
          <cell r="Z26">
            <v>49490</v>
          </cell>
          <cell r="AA26">
            <v>49856</v>
          </cell>
          <cell r="AB26">
            <v>50221</v>
          </cell>
          <cell r="AC26">
            <v>50586</v>
          </cell>
          <cell r="AD26">
            <v>50951</v>
          </cell>
          <cell r="AE26">
            <v>51317</v>
          </cell>
          <cell r="AF26">
            <v>51682</v>
          </cell>
          <cell r="AG26">
            <v>52047</v>
          </cell>
          <cell r="AH26">
            <v>52412</v>
          </cell>
          <cell r="AI26">
            <v>52778</v>
          </cell>
        </row>
        <row r="27">
          <cell r="L27">
            <v>44195</v>
          </cell>
          <cell r="M27">
            <v>44560</v>
          </cell>
          <cell r="N27">
            <v>44925</v>
          </cell>
          <cell r="O27">
            <v>45290.5</v>
          </cell>
          <cell r="P27">
            <v>45656</v>
          </cell>
          <cell r="Q27">
            <v>46021</v>
          </cell>
          <cell r="R27">
            <v>46386</v>
          </cell>
          <cell r="S27">
            <v>46751.5</v>
          </cell>
          <cell r="T27">
            <v>47117</v>
          </cell>
          <cell r="U27">
            <v>47482</v>
          </cell>
          <cell r="V27">
            <v>47847</v>
          </cell>
          <cell r="W27">
            <v>48212.5</v>
          </cell>
          <cell r="X27">
            <v>48578</v>
          </cell>
          <cell r="Y27">
            <v>48943</v>
          </cell>
          <cell r="Z27">
            <v>49308</v>
          </cell>
          <cell r="AA27">
            <v>49673.5</v>
          </cell>
          <cell r="AB27">
            <v>50039</v>
          </cell>
          <cell r="AC27">
            <v>50404</v>
          </cell>
          <cell r="AD27">
            <v>50769</v>
          </cell>
          <cell r="AE27">
            <v>51134.5</v>
          </cell>
          <cell r="AF27">
            <v>51500</v>
          </cell>
          <cell r="AG27">
            <v>51865</v>
          </cell>
          <cell r="AH27">
            <v>52230</v>
          </cell>
          <cell r="AI27">
            <v>52595.5</v>
          </cell>
        </row>
        <row r="30">
          <cell r="L30">
            <v>44013</v>
          </cell>
          <cell r="M30">
            <v>44378</v>
          </cell>
          <cell r="N30">
            <v>44743</v>
          </cell>
          <cell r="O30">
            <v>45108</v>
          </cell>
          <cell r="P30">
            <v>45474</v>
          </cell>
          <cell r="Q30">
            <v>45839</v>
          </cell>
          <cell r="R30">
            <v>46204</v>
          </cell>
          <cell r="S30">
            <v>46569</v>
          </cell>
          <cell r="T30">
            <v>46935</v>
          </cell>
          <cell r="U30">
            <v>47300</v>
          </cell>
          <cell r="V30">
            <v>47665</v>
          </cell>
          <cell r="W30">
            <v>48030</v>
          </cell>
          <cell r="X30">
            <v>48396</v>
          </cell>
          <cell r="Y30">
            <v>48761</v>
          </cell>
          <cell r="Z30">
            <v>49126</v>
          </cell>
          <cell r="AA30">
            <v>49491</v>
          </cell>
          <cell r="AB30">
            <v>49857</v>
          </cell>
          <cell r="AC30">
            <v>50222</v>
          </cell>
          <cell r="AD30">
            <v>50587</v>
          </cell>
          <cell r="AE30">
            <v>50952</v>
          </cell>
          <cell r="AF30">
            <v>51318</v>
          </cell>
          <cell r="AG30">
            <v>51683</v>
          </cell>
          <cell r="AH30">
            <v>52048</v>
          </cell>
          <cell r="AI30">
            <v>52413</v>
          </cell>
        </row>
        <row r="31">
          <cell r="L31">
            <v>44377</v>
          </cell>
          <cell r="M31">
            <v>44742</v>
          </cell>
          <cell r="N31">
            <v>45107</v>
          </cell>
          <cell r="O31">
            <v>45473</v>
          </cell>
          <cell r="P31">
            <v>45838</v>
          </cell>
          <cell r="Q31">
            <v>46203</v>
          </cell>
          <cell r="R31">
            <v>46568</v>
          </cell>
          <cell r="S31">
            <v>46934</v>
          </cell>
          <cell r="T31">
            <v>47299</v>
          </cell>
          <cell r="U31">
            <v>47664</v>
          </cell>
          <cell r="V31">
            <v>48029</v>
          </cell>
          <cell r="W31">
            <v>48395</v>
          </cell>
          <cell r="X31">
            <v>48760</v>
          </cell>
          <cell r="Y31">
            <v>49125</v>
          </cell>
          <cell r="Z31">
            <v>49490</v>
          </cell>
          <cell r="AA31">
            <v>49856</v>
          </cell>
          <cell r="AB31">
            <v>50221</v>
          </cell>
          <cell r="AC31">
            <v>50586</v>
          </cell>
          <cell r="AD31">
            <v>50951</v>
          </cell>
          <cell r="AE31">
            <v>51317</v>
          </cell>
          <cell r="AF31">
            <v>51682</v>
          </cell>
          <cell r="AG31">
            <v>52047</v>
          </cell>
          <cell r="AH31">
            <v>52412</v>
          </cell>
          <cell r="AI31">
            <v>52778</v>
          </cell>
        </row>
        <row r="501">
          <cell r="G501">
            <v>0</v>
          </cell>
        </row>
      </sheetData>
      <sheetData sheetId="9">
        <row r="53">
          <cell r="E53">
            <v>1</v>
          </cell>
        </row>
      </sheetData>
      <sheetData sheetId="10">
        <row r="34">
          <cell r="N34">
            <v>11188</v>
          </cell>
          <cell r="O34">
            <v>13083</v>
          </cell>
          <cell r="P34">
            <v>15448</v>
          </cell>
          <cell r="Q34">
            <v>17236</v>
          </cell>
          <cell r="R34">
            <v>17998</v>
          </cell>
          <cell r="S34">
            <v>18618</v>
          </cell>
          <cell r="T34">
            <v>19259</v>
          </cell>
          <cell r="U34">
            <v>19923</v>
          </cell>
          <cell r="V34">
            <v>20610</v>
          </cell>
          <cell r="W34">
            <v>21321</v>
          </cell>
          <cell r="X34">
            <v>22058</v>
          </cell>
          <cell r="Y34">
            <v>22821</v>
          </cell>
          <cell r="Z34">
            <v>22821</v>
          </cell>
          <cell r="AA34">
            <v>22821</v>
          </cell>
          <cell r="AB34">
            <v>22821</v>
          </cell>
          <cell r="AC34">
            <v>22821</v>
          </cell>
          <cell r="AD34">
            <v>22821</v>
          </cell>
          <cell r="AE34">
            <v>22821</v>
          </cell>
          <cell r="AF34">
            <v>22821</v>
          </cell>
          <cell r="AG34">
            <v>22821</v>
          </cell>
          <cell r="AH34">
            <v>22821</v>
          </cell>
        </row>
        <row r="35">
          <cell r="N35">
            <v>4011</v>
          </cell>
          <cell r="O35">
            <v>4217</v>
          </cell>
          <cell r="P35">
            <v>3958</v>
          </cell>
          <cell r="Q35">
            <v>4243</v>
          </cell>
          <cell r="R35">
            <v>4130</v>
          </cell>
          <cell r="S35">
            <v>4274</v>
          </cell>
          <cell r="T35">
            <v>4423</v>
          </cell>
          <cell r="U35">
            <v>4578</v>
          </cell>
          <cell r="V35">
            <v>4738</v>
          </cell>
          <cell r="W35">
            <v>4904</v>
          </cell>
          <cell r="X35">
            <v>5075</v>
          </cell>
          <cell r="Y35">
            <v>5252</v>
          </cell>
          <cell r="Z35">
            <v>5252</v>
          </cell>
          <cell r="AA35">
            <v>5252</v>
          </cell>
          <cell r="AB35">
            <v>5252</v>
          </cell>
          <cell r="AC35">
            <v>5252</v>
          </cell>
          <cell r="AD35">
            <v>5252</v>
          </cell>
          <cell r="AE35">
            <v>5252</v>
          </cell>
          <cell r="AF35">
            <v>5252</v>
          </cell>
          <cell r="AG35">
            <v>5252</v>
          </cell>
          <cell r="AH35">
            <v>5252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13901</v>
          </cell>
          <cell r="O38">
            <v>16213</v>
          </cell>
          <cell r="P38">
            <v>16136</v>
          </cell>
          <cell r="Q38">
            <v>16307</v>
          </cell>
          <cell r="R38">
            <v>14121</v>
          </cell>
          <cell r="S38">
            <v>14295</v>
          </cell>
          <cell r="T38">
            <v>14472</v>
          </cell>
          <cell r="U38">
            <v>14652</v>
          </cell>
          <cell r="V38">
            <v>14836</v>
          </cell>
          <cell r="W38">
            <v>15023</v>
          </cell>
          <cell r="X38">
            <v>15213</v>
          </cell>
          <cell r="Y38">
            <v>15405</v>
          </cell>
          <cell r="Z38">
            <v>15405</v>
          </cell>
          <cell r="AA38">
            <v>15405</v>
          </cell>
          <cell r="AB38">
            <v>15405</v>
          </cell>
          <cell r="AC38">
            <v>15405</v>
          </cell>
          <cell r="AD38">
            <v>15405</v>
          </cell>
          <cell r="AE38">
            <v>15405</v>
          </cell>
          <cell r="AF38">
            <v>15405</v>
          </cell>
          <cell r="AG38">
            <v>15405</v>
          </cell>
          <cell r="AH38">
            <v>15405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N41">
            <v>330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2122.9175511562494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279</v>
          </cell>
          <cell r="O57">
            <v>650</v>
          </cell>
          <cell r="P57">
            <v>397</v>
          </cell>
          <cell r="Q57">
            <v>477</v>
          </cell>
          <cell r="R57">
            <v>499</v>
          </cell>
          <cell r="S57">
            <v>426</v>
          </cell>
          <cell r="T57">
            <v>414</v>
          </cell>
          <cell r="U57">
            <v>404</v>
          </cell>
          <cell r="V57">
            <v>375</v>
          </cell>
          <cell r="W57">
            <v>316</v>
          </cell>
          <cell r="X57">
            <v>40</v>
          </cell>
          <cell r="Y57">
            <v>5</v>
          </cell>
          <cell r="Z57">
            <v>5</v>
          </cell>
          <cell r="AA57">
            <v>5</v>
          </cell>
          <cell r="AB57">
            <v>5</v>
          </cell>
          <cell r="AC57">
            <v>5</v>
          </cell>
          <cell r="AD57">
            <v>5</v>
          </cell>
          <cell r="AE57">
            <v>5</v>
          </cell>
          <cell r="AF57">
            <v>5</v>
          </cell>
          <cell r="AG57">
            <v>5</v>
          </cell>
          <cell r="AH57">
            <v>5</v>
          </cell>
        </row>
        <row r="58">
          <cell r="N58">
            <v>295</v>
          </cell>
          <cell r="O58">
            <v>297</v>
          </cell>
          <cell r="P58">
            <v>332</v>
          </cell>
          <cell r="Q58">
            <v>344</v>
          </cell>
          <cell r="R58">
            <v>356</v>
          </cell>
          <cell r="S58">
            <v>368</v>
          </cell>
          <cell r="T58">
            <v>381</v>
          </cell>
          <cell r="U58">
            <v>394</v>
          </cell>
          <cell r="V58">
            <v>408</v>
          </cell>
          <cell r="W58">
            <v>422</v>
          </cell>
          <cell r="X58">
            <v>437</v>
          </cell>
          <cell r="Y58">
            <v>453</v>
          </cell>
          <cell r="Z58">
            <v>453</v>
          </cell>
          <cell r="AA58">
            <v>453</v>
          </cell>
          <cell r="AB58">
            <v>453</v>
          </cell>
          <cell r="AC58">
            <v>453</v>
          </cell>
          <cell r="AD58">
            <v>453</v>
          </cell>
          <cell r="AE58">
            <v>453</v>
          </cell>
          <cell r="AF58">
            <v>453</v>
          </cell>
          <cell r="AG58">
            <v>453</v>
          </cell>
          <cell r="AH58">
            <v>453</v>
          </cell>
        </row>
        <row r="65">
          <cell r="N65">
            <v>-11748</v>
          </cell>
          <cell r="O65">
            <v>-13766</v>
          </cell>
          <cell r="P65">
            <v>-14024</v>
          </cell>
          <cell r="Q65">
            <v>-14196</v>
          </cell>
          <cell r="R65">
            <v>-14628</v>
          </cell>
          <cell r="S65">
            <v>-15075</v>
          </cell>
          <cell r="T65">
            <v>-15537</v>
          </cell>
          <cell r="U65">
            <v>-16016</v>
          </cell>
          <cell r="V65">
            <v>-16512</v>
          </cell>
          <cell r="W65">
            <v>-17025</v>
          </cell>
          <cell r="X65">
            <v>-17557</v>
          </cell>
          <cell r="Y65">
            <v>-18106</v>
          </cell>
          <cell r="Z65">
            <v>-18106</v>
          </cell>
          <cell r="AA65">
            <v>-18106</v>
          </cell>
          <cell r="AB65">
            <v>-18106</v>
          </cell>
          <cell r="AC65">
            <v>-18106</v>
          </cell>
          <cell r="AD65">
            <v>-18106</v>
          </cell>
          <cell r="AE65">
            <v>-18106</v>
          </cell>
          <cell r="AF65">
            <v>-18106</v>
          </cell>
          <cell r="AG65">
            <v>-18106</v>
          </cell>
          <cell r="AH65">
            <v>-18106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-10284</v>
          </cell>
          <cell r="O67">
            <v>-11911</v>
          </cell>
          <cell r="P67">
            <v>-10938</v>
          </cell>
          <cell r="Q67">
            <v>-11035</v>
          </cell>
          <cell r="R67">
            <v>-11352</v>
          </cell>
          <cell r="S67">
            <v>-12052</v>
          </cell>
          <cell r="T67">
            <v>-11976</v>
          </cell>
          <cell r="U67">
            <v>-12347</v>
          </cell>
          <cell r="V67">
            <v>-12646</v>
          </cell>
          <cell r="W67">
            <v>-13404</v>
          </cell>
          <cell r="X67">
            <v>-13361</v>
          </cell>
          <cell r="Y67">
            <v>-13318</v>
          </cell>
          <cell r="Z67">
            <v>-13318</v>
          </cell>
          <cell r="AA67">
            <v>-13318</v>
          </cell>
          <cell r="AB67">
            <v>-13318</v>
          </cell>
          <cell r="AC67">
            <v>-13318</v>
          </cell>
          <cell r="AD67">
            <v>-13318</v>
          </cell>
          <cell r="AE67">
            <v>-13318</v>
          </cell>
          <cell r="AF67">
            <v>-13318</v>
          </cell>
          <cell r="AG67">
            <v>-13318</v>
          </cell>
          <cell r="AH67">
            <v>-13318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-11088</v>
          </cell>
          <cell r="O70">
            <v>-11764.523233333333</v>
          </cell>
          <cell r="P70">
            <v>-12001.883233333334</v>
          </cell>
          <cell r="Q70">
            <v>-12248.729180833334</v>
          </cell>
          <cell r="R70">
            <v>-12508.575693470833</v>
          </cell>
          <cell r="S70">
            <v>-12918.891667727647</v>
          </cell>
          <cell r="T70">
            <v>-13196.612315531407</v>
          </cell>
          <cell r="U70">
            <v>-13482.578079616685</v>
          </cell>
          <cell r="V70">
            <v>-13772.912207380017</v>
          </cell>
          <cell r="W70">
            <v>-14101.192700294992</v>
          </cell>
          <cell r="X70">
            <v>-14670.156915368067</v>
          </cell>
          <cell r="Y70">
            <v>-15183.611999999999</v>
          </cell>
          <cell r="Z70">
            <v>-3386.0189801002693</v>
          </cell>
          <cell r="AA70">
            <v>-3386.0189801002693</v>
          </cell>
          <cell r="AB70">
            <v>-3386.0189801002693</v>
          </cell>
          <cell r="AC70">
            <v>-3386.0189801002693</v>
          </cell>
          <cell r="AD70">
            <v>-3386.0189801002693</v>
          </cell>
          <cell r="AE70">
            <v>-3386.0189801002693</v>
          </cell>
          <cell r="AF70">
            <v>-3386.0189801002693</v>
          </cell>
          <cell r="AG70">
            <v>-3386.0189801002693</v>
          </cell>
          <cell r="AH70">
            <v>-3386.0189801002693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-696</v>
          </cell>
          <cell r="O74">
            <v>-620</v>
          </cell>
          <cell r="P74">
            <v>-641.69999999999993</v>
          </cell>
          <cell r="Q74">
            <v>-664.15949999999987</v>
          </cell>
          <cell r="R74">
            <v>-687.40508249999982</v>
          </cell>
          <cell r="S74">
            <v>-711.46426038749985</v>
          </cell>
          <cell r="T74">
            <v>-736.36550950106221</v>
          </cell>
          <cell r="U74">
            <v>-762.13830233359931</v>
          </cell>
          <cell r="V74">
            <v>-788.81314291527519</v>
          </cell>
          <cell r="W74">
            <v>-816.42160291730977</v>
          </cell>
          <cell r="X74">
            <v>-844.99635901941554</v>
          </cell>
          <cell r="Y74">
            <v>-874.57123158509501</v>
          </cell>
          <cell r="Z74">
            <v>-905.18122469057323</v>
          </cell>
          <cell r="AA74">
            <v>-936.86256755474324</v>
          </cell>
          <cell r="AB74">
            <v>-969.65275741915923</v>
          </cell>
          <cell r="AC74">
            <v>-1003.5906039288296</v>
          </cell>
          <cell r="AD74">
            <v>-1038.7162750663385</v>
          </cell>
          <cell r="AE74">
            <v>-1075.0713446936602</v>
          </cell>
          <cell r="AF74">
            <v>-1075.0713446936602</v>
          </cell>
          <cell r="AG74">
            <v>-1075.0713446936602</v>
          </cell>
          <cell r="AH74">
            <v>-1075.0713446936602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-199</v>
          </cell>
          <cell r="O78">
            <v>-185.67436696359684</v>
          </cell>
          <cell r="P78">
            <v>-172.99233127674302</v>
          </cell>
          <cell r="Q78">
            <v>-159.89820570869836</v>
          </cell>
          <cell r="R78">
            <v>-146.3728915885936</v>
          </cell>
          <cell r="S78">
            <v>-132.39619212987918</v>
          </cell>
          <cell r="T78">
            <v>-117.94674358247539</v>
          </cell>
          <cell r="U78">
            <v>-104.78449016565474</v>
          </cell>
          <cell r="V78">
            <v>-93.999295613268075</v>
          </cell>
          <cell r="W78">
            <v>-82.778149739170715</v>
          </cell>
          <cell r="X78">
            <v>-71.06324205352459</v>
          </cell>
          <cell r="Y78">
            <v>-61.027060563088867</v>
          </cell>
          <cell r="Z78">
            <v>-46.041926064233792</v>
          </cell>
          <cell r="AA78">
            <v>-32.676144451996542</v>
          </cell>
          <cell r="AB78">
            <v>-21.241759924075339</v>
          </cell>
          <cell r="AC78">
            <v>-14.870151932284861</v>
          </cell>
          <cell r="AD78">
            <v>-8.5313375809068326</v>
          </cell>
          <cell r="AE78">
            <v>-2.1858951707258778</v>
          </cell>
          <cell r="AF78">
            <v>5.6134297210519447E-14</v>
          </cell>
          <cell r="AG78">
            <v>5.6134297210519447E-14</v>
          </cell>
          <cell r="AH78">
            <v>5.6134297210519447E-14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95">
          <cell r="N95">
            <v>1040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270</v>
          </cell>
          <cell r="P96">
            <v>270</v>
          </cell>
          <cell r="Q96">
            <v>270</v>
          </cell>
          <cell r="R96">
            <v>270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2">
          <cell r="N112">
            <v>-2971</v>
          </cell>
          <cell r="O112">
            <v>-3517.1976002969313</v>
          </cell>
          <cell r="P112">
            <v>-1237.5755646100733</v>
          </cell>
          <cell r="Q112">
            <v>573.21311345796857</v>
          </cell>
          <cell r="R112">
            <v>-1948.3536675594296</v>
          </cell>
          <cell r="S112">
            <v>-785.83456908876542</v>
          </cell>
          <cell r="T112">
            <v>-2614.9245686149443</v>
          </cell>
          <cell r="U112">
            <v>-2761.5008721159465</v>
          </cell>
          <cell r="V112">
            <v>-2846.7246459085654</v>
          </cell>
          <cell r="W112">
            <v>-3443.392452951477</v>
          </cell>
          <cell r="X112">
            <v>-3681.2165164410108</v>
          </cell>
          <cell r="Y112">
            <v>-3607.2102921481855</v>
          </cell>
          <cell r="Z112">
            <v>8174.7578691449235</v>
          </cell>
          <cell r="AA112">
            <v>8156.4423078929904</v>
          </cell>
          <cell r="AB112">
            <v>8135.0865025564999</v>
          </cell>
          <cell r="AC112">
            <v>8107.5202640386124</v>
          </cell>
          <cell r="AD112">
            <v>8078.7334072524827</v>
          </cell>
          <cell r="AE112">
            <v>8048.7237800353469</v>
          </cell>
          <cell r="AF112">
            <v>8050.9096752060723</v>
          </cell>
          <cell r="AG112">
            <v>8050.9096752060723</v>
          </cell>
          <cell r="AH112">
            <v>8050.9096752060723</v>
          </cell>
        </row>
        <row r="119">
          <cell r="N119">
            <v>9349</v>
          </cell>
          <cell r="O119">
            <v>10151.004044379528</v>
          </cell>
          <cell r="P119">
            <v>11837.504540813859</v>
          </cell>
          <cell r="Q119">
            <v>15381.070252316687</v>
          </cell>
          <cell r="R119">
            <v>16500.848305577587</v>
          </cell>
          <cell r="S119">
            <v>14649.230729889943</v>
          </cell>
          <cell r="T119">
            <v>14687.706787351091</v>
          </cell>
          <cell r="U119">
            <v>14765.146237669664</v>
          </cell>
          <cell r="V119">
            <v>14242.715926727196</v>
          </cell>
          <cell r="W119">
            <v>12712.766511151516</v>
          </cell>
          <cell r="X119">
            <v>4134.522839882984</v>
          </cell>
          <cell r="Y119">
            <v>4135.3363431993057</v>
          </cell>
          <cell r="Z119">
            <v>15310.19707481005</v>
          </cell>
          <cell r="AA119">
            <v>26448.253732018573</v>
          </cell>
          <cell r="AB119">
            <v>37661.55632334562</v>
          </cell>
          <cell r="AC119">
            <v>48862.083314512856</v>
          </cell>
          <cell r="AD119">
            <v>60030.157670145258</v>
          </cell>
          <cell r="AE119">
            <v>71228.669145556021</v>
          </cell>
          <cell r="AF119">
            <v>82665.597800862364</v>
          </cell>
          <cell r="AG119">
            <v>94102.526456168707</v>
          </cell>
          <cell r="AH119">
            <v>105542.02235348163</v>
          </cell>
        </row>
        <row r="120">
          <cell r="N120">
            <v>2581</v>
          </cell>
          <cell r="O120">
            <v>2778.9041095890411</v>
          </cell>
          <cell r="P120">
            <v>2948.5479452054797</v>
          </cell>
          <cell r="Q120">
            <v>3133.972602739726</v>
          </cell>
          <cell r="R120">
            <v>3000.4098360655739</v>
          </cell>
          <cell r="S120">
            <v>3261.1987028347603</v>
          </cell>
          <cell r="T120">
            <v>3167.2602739726026</v>
          </cell>
          <cell r="U120">
            <v>3250.4383561643835</v>
          </cell>
          <cell r="V120">
            <v>3327.2131147540986</v>
          </cell>
          <cell r="W120">
            <v>3424.9315068493152</v>
          </cell>
          <cell r="X120">
            <v>3516.4109589041095</v>
          </cell>
          <cell r="Y120">
            <v>3610.7671232876714</v>
          </cell>
          <cell r="Z120">
            <v>3600.9016393442621</v>
          </cell>
          <cell r="AA120">
            <v>3610.7671232876714</v>
          </cell>
          <cell r="AB120">
            <v>3610.7671232876714</v>
          </cell>
          <cell r="AC120">
            <v>3610.7671232876714</v>
          </cell>
          <cell r="AD120">
            <v>3600.9016393442621</v>
          </cell>
          <cell r="AE120">
            <v>3610.7671232876714</v>
          </cell>
          <cell r="AF120">
            <v>3610.7671232876714</v>
          </cell>
          <cell r="AG120">
            <v>3610.7671232876714</v>
          </cell>
          <cell r="AH120">
            <v>3600.9016393442621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212</v>
          </cell>
          <cell r="O122">
            <v>212</v>
          </cell>
          <cell r="P122">
            <v>212</v>
          </cell>
          <cell r="Q122">
            <v>212</v>
          </cell>
          <cell r="R122">
            <v>212</v>
          </cell>
          <cell r="S122">
            <v>212</v>
          </cell>
          <cell r="T122">
            <v>212</v>
          </cell>
          <cell r="U122">
            <v>212</v>
          </cell>
          <cell r="V122">
            <v>212</v>
          </cell>
          <cell r="W122">
            <v>212</v>
          </cell>
          <cell r="X122">
            <v>212</v>
          </cell>
          <cell r="Y122">
            <v>212</v>
          </cell>
          <cell r="Z122">
            <v>212</v>
          </cell>
          <cell r="AA122">
            <v>212</v>
          </cell>
          <cell r="AB122">
            <v>212</v>
          </cell>
          <cell r="AC122">
            <v>212</v>
          </cell>
          <cell r="AD122">
            <v>212</v>
          </cell>
          <cell r="AE122">
            <v>212</v>
          </cell>
          <cell r="AF122">
            <v>212</v>
          </cell>
          <cell r="AG122">
            <v>212</v>
          </cell>
          <cell r="AH122">
            <v>212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1623</v>
          </cell>
          <cell r="O126">
            <v>1423</v>
          </cell>
          <cell r="P126">
            <v>1223</v>
          </cell>
          <cell r="Q126">
            <v>1023</v>
          </cell>
          <cell r="R126">
            <v>823</v>
          </cell>
          <cell r="S126">
            <v>823</v>
          </cell>
          <cell r="T126">
            <v>823</v>
          </cell>
          <cell r="U126">
            <v>823</v>
          </cell>
          <cell r="V126">
            <v>823</v>
          </cell>
          <cell r="W126">
            <v>823</v>
          </cell>
          <cell r="X126">
            <v>823</v>
          </cell>
          <cell r="Y126">
            <v>823</v>
          </cell>
          <cell r="Z126">
            <v>823</v>
          </cell>
          <cell r="AA126">
            <v>823</v>
          </cell>
          <cell r="AB126">
            <v>823</v>
          </cell>
          <cell r="AC126">
            <v>823</v>
          </cell>
          <cell r="AD126">
            <v>823</v>
          </cell>
          <cell r="AE126">
            <v>823</v>
          </cell>
          <cell r="AF126">
            <v>823</v>
          </cell>
          <cell r="AG126">
            <v>823</v>
          </cell>
          <cell r="AH126">
            <v>823</v>
          </cell>
        </row>
        <row r="127">
          <cell r="N127">
            <v>190</v>
          </cell>
          <cell r="O127">
            <v>190</v>
          </cell>
          <cell r="P127">
            <v>190</v>
          </cell>
          <cell r="Q127">
            <v>190</v>
          </cell>
          <cell r="R127">
            <v>190</v>
          </cell>
          <cell r="S127">
            <v>190</v>
          </cell>
          <cell r="T127">
            <v>190</v>
          </cell>
          <cell r="U127">
            <v>190</v>
          </cell>
          <cell r="V127">
            <v>190</v>
          </cell>
          <cell r="W127">
            <v>190</v>
          </cell>
          <cell r="X127">
            <v>190</v>
          </cell>
          <cell r="Y127">
            <v>190</v>
          </cell>
          <cell r="Z127">
            <v>190</v>
          </cell>
          <cell r="AA127">
            <v>190</v>
          </cell>
          <cell r="AB127">
            <v>190</v>
          </cell>
          <cell r="AC127">
            <v>190</v>
          </cell>
          <cell r="AD127">
            <v>190</v>
          </cell>
          <cell r="AE127">
            <v>190</v>
          </cell>
          <cell r="AF127">
            <v>190</v>
          </cell>
          <cell r="AG127">
            <v>190</v>
          </cell>
          <cell r="AH127">
            <v>190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585</v>
          </cell>
          <cell r="O133">
            <v>585</v>
          </cell>
          <cell r="P133">
            <v>585</v>
          </cell>
          <cell r="Q133">
            <v>585</v>
          </cell>
          <cell r="R133">
            <v>585</v>
          </cell>
          <cell r="S133">
            <v>585</v>
          </cell>
          <cell r="T133">
            <v>585</v>
          </cell>
          <cell r="U133">
            <v>585</v>
          </cell>
          <cell r="V133">
            <v>585</v>
          </cell>
          <cell r="W133">
            <v>585</v>
          </cell>
          <cell r="X133">
            <v>585</v>
          </cell>
          <cell r="Y133">
            <v>585</v>
          </cell>
          <cell r="Z133">
            <v>585</v>
          </cell>
          <cell r="AA133">
            <v>585</v>
          </cell>
          <cell r="AB133">
            <v>585</v>
          </cell>
          <cell r="AC133">
            <v>585</v>
          </cell>
          <cell r="AD133">
            <v>585</v>
          </cell>
          <cell r="AE133">
            <v>585</v>
          </cell>
          <cell r="AF133">
            <v>585</v>
          </cell>
          <cell r="AG133">
            <v>585</v>
          </cell>
          <cell r="AH133">
            <v>585</v>
          </cell>
        </row>
        <row r="134">
          <cell r="N134">
            <v>675129</v>
          </cell>
          <cell r="O134">
            <v>665228</v>
          </cell>
          <cell r="P134">
            <v>655022.57999999996</v>
          </cell>
          <cell r="Q134">
            <v>644785.2151749999</v>
          </cell>
          <cell r="R134">
            <v>634658.89092212485</v>
          </cell>
          <cell r="S134">
            <v>623999.14166509605</v>
          </cell>
          <cell r="T134">
            <v>614147.59969198436</v>
          </cell>
          <cell r="U134">
            <v>604261.71353439265</v>
          </cell>
          <cell r="V134">
            <v>595058.26261478546</v>
          </cell>
          <cell r="W134">
            <v>585476.03794959735</v>
          </cell>
          <cell r="X134">
            <v>575976.34042112774</v>
          </cell>
          <cell r="Y134">
            <v>566359.88545926195</v>
          </cell>
          <cell r="Z134">
            <v>566359.88545926195</v>
          </cell>
          <cell r="AA134">
            <v>566359.88545926195</v>
          </cell>
          <cell r="AB134">
            <v>566359.88545926195</v>
          </cell>
          <cell r="AC134">
            <v>566359.88545926195</v>
          </cell>
          <cell r="AD134">
            <v>566359.88545926195</v>
          </cell>
          <cell r="AE134">
            <v>566359.88545926195</v>
          </cell>
          <cell r="AF134">
            <v>566359.88545926195</v>
          </cell>
          <cell r="AG134">
            <v>566359.88545926195</v>
          </cell>
          <cell r="AH134">
            <v>566359.88545926195</v>
          </cell>
        </row>
        <row r="135">
          <cell r="N135">
            <v>0</v>
          </cell>
          <cell r="O135">
            <v>5264.1737666666668</v>
          </cell>
          <cell r="P135">
            <v>11966.090533333332</v>
          </cell>
          <cell r="Q135">
            <v>18705.739777499999</v>
          </cell>
          <cell r="R135">
            <v>25575.559463154168</v>
          </cell>
          <cell r="S135">
            <v>36549.147023130885</v>
          </cell>
          <cell r="T135">
            <v>43267.154141712308</v>
          </cell>
          <cell r="U135">
            <v>49946.548984653993</v>
          </cell>
          <cell r="V135">
            <v>56466.660610173931</v>
          </cell>
          <cell r="W135">
            <v>63796.882697328212</v>
          </cell>
          <cell r="X135">
            <v>77778.652234152338</v>
          </cell>
          <cell r="Y135">
            <v>83358.495196018164</v>
          </cell>
          <cell r="Z135">
            <v>79972.476215917879</v>
          </cell>
          <cell r="AA135">
            <v>76586.457235817623</v>
          </cell>
          <cell r="AB135">
            <v>73200.438255717367</v>
          </cell>
          <cell r="AC135">
            <v>69814.419275617081</v>
          </cell>
          <cell r="AD135">
            <v>66428.400295516811</v>
          </cell>
          <cell r="AE135">
            <v>63042.381315416555</v>
          </cell>
          <cell r="AF135">
            <v>59656.362335316277</v>
          </cell>
          <cell r="AG135">
            <v>56270.343355216028</v>
          </cell>
          <cell r="AH135">
            <v>52884.324375115735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60</v>
          </cell>
          <cell r="O139">
            <v>60</v>
          </cell>
          <cell r="P139">
            <v>60</v>
          </cell>
          <cell r="Q139">
            <v>60</v>
          </cell>
          <cell r="R139">
            <v>60</v>
          </cell>
          <cell r="S139">
            <v>60</v>
          </cell>
          <cell r="T139">
            <v>60</v>
          </cell>
          <cell r="U139">
            <v>60</v>
          </cell>
          <cell r="V139">
            <v>60</v>
          </cell>
          <cell r="W139">
            <v>60</v>
          </cell>
          <cell r="X139">
            <v>60</v>
          </cell>
          <cell r="Y139">
            <v>60</v>
          </cell>
          <cell r="Z139">
            <v>60</v>
          </cell>
          <cell r="AA139">
            <v>60</v>
          </cell>
          <cell r="AB139">
            <v>60</v>
          </cell>
          <cell r="AC139">
            <v>60</v>
          </cell>
          <cell r="AD139">
            <v>60</v>
          </cell>
          <cell r="AE139">
            <v>60</v>
          </cell>
          <cell r="AF139">
            <v>60</v>
          </cell>
          <cell r="AG139">
            <v>60</v>
          </cell>
          <cell r="AH139">
            <v>60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N148">
            <v>1941</v>
          </cell>
          <cell r="O148">
            <v>2161.3972602739727</v>
          </cell>
          <cell r="P148">
            <v>2104.4136986301369</v>
          </cell>
          <cell r="Q148">
            <v>2128.369273972603</v>
          </cell>
          <cell r="R148">
            <v>2185.8528756147543</v>
          </cell>
          <cell r="S148">
            <v>2288.0929529085615</v>
          </cell>
          <cell r="T148">
            <v>2321.8656583151555</v>
          </cell>
          <cell r="U148">
            <v>2393.8469837534462</v>
          </cell>
          <cell r="V148">
            <v>2454.6568149930554</v>
          </cell>
          <cell r="W148">
            <v>2568.1168440753954</v>
          </cell>
          <cell r="X148">
            <v>2610.657234987897</v>
          </cell>
          <cell r="Y148">
            <v>2654.6770875275424</v>
          </cell>
          <cell r="Z148">
            <v>2649.9328872697188</v>
          </cell>
          <cell r="AA148">
            <v>2659.7969233606641</v>
          </cell>
          <cell r="AB148">
            <v>2662.4920074591091</v>
          </cell>
          <cell r="AC148">
            <v>2665.2814195009996</v>
          </cell>
          <cell r="AD148">
            <v>2660.8783832021591</v>
          </cell>
          <cell r="AE148">
            <v>2671.1565488789311</v>
          </cell>
          <cell r="AF148">
            <v>2671.1565488789311</v>
          </cell>
          <cell r="AG148">
            <v>2671.1565488789311</v>
          </cell>
          <cell r="AH148">
            <v>2663.8583069421034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N153">
            <v>2909</v>
          </cell>
          <cell r="O153">
            <v>2909</v>
          </cell>
          <cell r="P153">
            <v>2909</v>
          </cell>
          <cell r="Q153">
            <v>2909</v>
          </cell>
          <cell r="R153">
            <v>2909</v>
          </cell>
          <cell r="S153">
            <v>2909</v>
          </cell>
          <cell r="T153">
            <v>2909</v>
          </cell>
          <cell r="U153">
            <v>2909</v>
          </cell>
          <cell r="V153">
            <v>2909</v>
          </cell>
          <cell r="W153">
            <v>2909</v>
          </cell>
          <cell r="X153">
            <v>2909</v>
          </cell>
          <cell r="Y153">
            <v>2909</v>
          </cell>
          <cell r="Z153">
            <v>2909</v>
          </cell>
          <cell r="AA153">
            <v>2909</v>
          </cell>
          <cell r="AB153">
            <v>2909</v>
          </cell>
          <cell r="AC153">
            <v>2909</v>
          </cell>
          <cell r="AD153">
            <v>2909</v>
          </cell>
          <cell r="AE153">
            <v>2909</v>
          </cell>
          <cell r="AF153">
            <v>2909</v>
          </cell>
          <cell r="AG153">
            <v>2909</v>
          </cell>
          <cell r="AH153">
            <v>2909</v>
          </cell>
        </row>
        <row r="154">
          <cell r="N154">
            <v>574</v>
          </cell>
          <cell r="O154">
            <v>552.79977502865495</v>
          </cell>
          <cell r="P154">
            <v>565.8939005966995</v>
          </cell>
          <cell r="Q154">
            <v>579.41921471680507</v>
          </cell>
          <cell r="R154">
            <v>593.39591417551856</v>
          </cell>
          <cell r="S154">
            <v>607.8453627229228</v>
          </cell>
          <cell r="T154">
            <v>356.35423546203856</v>
          </cell>
          <cell r="U154">
            <v>343.08003177099772</v>
          </cell>
          <cell r="V154">
            <v>354.30117764509487</v>
          </cell>
          <cell r="W154">
            <v>366.01608533074068</v>
          </cell>
          <cell r="X154">
            <v>378.25189269158159</v>
          </cell>
          <cell r="Y154">
            <v>391.0374013200319</v>
          </cell>
          <cell r="Z154">
            <v>404.40318293226892</v>
          </cell>
          <cell r="AA154">
            <v>310.49797542815986</v>
          </cell>
          <cell r="AB154">
            <v>295.80166501354438</v>
          </cell>
          <cell r="AC154">
            <v>302.1404793649225</v>
          </cell>
          <cell r="AD154">
            <v>236.64396645821398</v>
          </cell>
          <cell r="AE154">
            <v>-2.0810020373573934E-12</v>
          </cell>
          <cell r="AF154">
            <v>-2.0810020373573934E-12</v>
          </cell>
          <cell r="AG154">
            <v>-2.0810020373573934E-12</v>
          </cell>
          <cell r="AH154">
            <v>-2.0810020373573934E-12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60">
          <cell r="N160">
            <v>419</v>
          </cell>
          <cell r="O160">
            <v>419</v>
          </cell>
          <cell r="P160">
            <v>419</v>
          </cell>
          <cell r="Q160">
            <v>419</v>
          </cell>
          <cell r="R160">
            <v>419</v>
          </cell>
          <cell r="S160">
            <v>419</v>
          </cell>
          <cell r="T160">
            <v>419</v>
          </cell>
          <cell r="U160">
            <v>419</v>
          </cell>
          <cell r="V160">
            <v>419</v>
          </cell>
          <cell r="W160">
            <v>419</v>
          </cell>
          <cell r="X160">
            <v>419</v>
          </cell>
          <cell r="Y160">
            <v>419</v>
          </cell>
          <cell r="Z160">
            <v>419</v>
          </cell>
          <cell r="AA160">
            <v>419</v>
          </cell>
          <cell r="AB160">
            <v>419</v>
          </cell>
          <cell r="AC160">
            <v>419</v>
          </cell>
          <cell r="AD160">
            <v>419</v>
          </cell>
          <cell r="AE160">
            <v>419</v>
          </cell>
          <cell r="AF160">
            <v>419</v>
          </cell>
          <cell r="AG160">
            <v>419</v>
          </cell>
          <cell r="AH160">
            <v>419</v>
          </cell>
        </row>
        <row r="161">
          <cell r="N161">
            <v>1419</v>
          </cell>
          <cell r="O161">
            <v>1419</v>
          </cell>
          <cell r="P161">
            <v>1419</v>
          </cell>
          <cell r="Q161">
            <v>1419</v>
          </cell>
          <cell r="R161">
            <v>1419</v>
          </cell>
          <cell r="S161">
            <v>1419</v>
          </cell>
          <cell r="T161">
            <v>1419</v>
          </cell>
          <cell r="U161">
            <v>1419</v>
          </cell>
          <cell r="V161">
            <v>1419</v>
          </cell>
          <cell r="W161">
            <v>1419</v>
          </cell>
          <cell r="X161">
            <v>1419</v>
          </cell>
          <cell r="Y161">
            <v>1419</v>
          </cell>
          <cell r="Z161">
            <v>1419</v>
          </cell>
          <cell r="AA161">
            <v>1419</v>
          </cell>
          <cell r="AB161">
            <v>1419</v>
          </cell>
          <cell r="AC161">
            <v>1419</v>
          </cell>
          <cell r="AD161">
            <v>1419</v>
          </cell>
          <cell r="AE161">
            <v>1419</v>
          </cell>
          <cell r="AF161">
            <v>1419</v>
          </cell>
          <cell r="AG161">
            <v>1419</v>
          </cell>
          <cell r="AH161">
            <v>1419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N163">
            <v>6604</v>
          </cell>
          <cell r="O163">
            <v>6085.0824856295421</v>
          </cell>
          <cell r="P163">
            <v>5519.1885850328408</v>
          </cell>
          <cell r="Q163">
            <v>4939.7693703160367</v>
          </cell>
          <cell r="R163">
            <v>4346.3734561405181</v>
          </cell>
          <cell r="S163">
            <v>3738.5280934175953</v>
          </cell>
          <cell r="T163">
            <v>3382.1738579555567</v>
          </cell>
          <cell r="U163">
            <v>3039.0938261845599</v>
          </cell>
          <cell r="V163">
            <v>2684.7926485394646</v>
          </cell>
          <cell r="W163">
            <v>2318.7765632087239</v>
          </cell>
          <cell r="X163">
            <v>1940.5246705171423</v>
          </cell>
          <cell r="Y163">
            <v>1549.4872691971104</v>
          </cell>
          <cell r="Z163">
            <v>1145.0840862648415</v>
          </cell>
          <cell r="AA163">
            <v>834.58611083668143</v>
          </cell>
          <cell r="AB163">
            <v>538.78444582313682</v>
          </cell>
          <cell r="AC163">
            <v>236.64396645821421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70">
          <cell r="N170">
            <v>675863</v>
          </cell>
          <cell r="O170">
            <v>672345.80239970307</v>
          </cell>
          <cell r="P170">
            <v>671108.226835093</v>
          </cell>
          <cell r="Q170">
            <v>671681.43994855101</v>
          </cell>
          <cell r="R170">
            <v>669733.08628099132</v>
          </cell>
          <cell r="S170">
            <v>668947.25171190256</v>
          </cell>
          <cell r="T170">
            <v>666332.32714328764</v>
          </cell>
          <cell r="U170">
            <v>663570.82627117168</v>
          </cell>
          <cell r="V170">
            <v>660724.10162526311</v>
          </cell>
          <cell r="W170">
            <v>657280.70917231147</v>
          </cell>
          <cell r="X170">
            <v>653599.4926558705</v>
          </cell>
          <cell r="Y170">
            <v>649992.28236372245</v>
          </cell>
          <cell r="Z170">
            <v>658167.04023286735</v>
          </cell>
          <cell r="AA170">
            <v>666323.48254076031</v>
          </cell>
          <cell r="AB170">
            <v>674458.56904331688</v>
          </cell>
          <cell r="AC170">
            <v>682566.08930735546</v>
          </cell>
          <cell r="AD170">
            <v>690644.82271460793</v>
          </cell>
          <cell r="AE170">
            <v>698693.54649464332</v>
          </cell>
          <cell r="AF170">
            <v>706744.45616984938</v>
          </cell>
          <cell r="AG170">
            <v>714795.36584505555</v>
          </cell>
          <cell r="AH170">
            <v>722846.27552026138</v>
          </cell>
        </row>
        <row r="173">
          <cell r="N173">
            <v>419822</v>
          </cell>
          <cell r="O173">
            <v>416304.80239970307</v>
          </cell>
          <cell r="P173">
            <v>415067.226835093</v>
          </cell>
          <cell r="Q173">
            <v>415640.43994855095</v>
          </cell>
          <cell r="R173">
            <v>413692.0862809915</v>
          </cell>
          <cell r="S173">
            <v>412906.25171190273</v>
          </cell>
          <cell r="T173">
            <v>410291.32714328781</v>
          </cell>
          <cell r="U173">
            <v>407529.82627117186</v>
          </cell>
          <cell r="V173">
            <v>404683.10162526328</v>
          </cell>
          <cell r="W173">
            <v>401239.70917231182</v>
          </cell>
          <cell r="X173">
            <v>397558.4926558708</v>
          </cell>
          <cell r="Y173">
            <v>393951.28236372262</v>
          </cell>
          <cell r="Z173">
            <v>402126.04023286753</v>
          </cell>
          <cell r="AA173">
            <v>410282.48254076054</v>
          </cell>
          <cell r="AB173">
            <v>418417.56904331705</v>
          </cell>
          <cell r="AC173">
            <v>426525.08930735569</v>
          </cell>
          <cell r="AD173">
            <v>434603.82271460816</v>
          </cell>
          <cell r="AE173">
            <v>442652.54649464349</v>
          </cell>
          <cell r="AF173">
            <v>450703.45616984955</v>
          </cell>
          <cell r="AG173">
            <v>458754.36584505561</v>
          </cell>
          <cell r="AH173">
            <v>466805.27552026167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N205">
            <v>256041</v>
          </cell>
          <cell r="O205">
            <v>256041</v>
          </cell>
          <cell r="P205">
            <v>256041</v>
          </cell>
          <cell r="Q205">
            <v>256041</v>
          </cell>
          <cell r="R205">
            <v>256041</v>
          </cell>
          <cell r="S205">
            <v>256041</v>
          </cell>
          <cell r="T205">
            <v>256041</v>
          </cell>
          <cell r="U205">
            <v>256041</v>
          </cell>
          <cell r="V205">
            <v>256041</v>
          </cell>
          <cell r="W205">
            <v>256041</v>
          </cell>
          <cell r="X205">
            <v>256041</v>
          </cell>
          <cell r="Y205">
            <v>256041</v>
          </cell>
          <cell r="Z205">
            <v>256041</v>
          </cell>
          <cell r="AA205">
            <v>256041</v>
          </cell>
          <cell r="AB205">
            <v>256041</v>
          </cell>
          <cell r="AC205">
            <v>256041</v>
          </cell>
          <cell r="AD205">
            <v>256041</v>
          </cell>
          <cell r="AE205">
            <v>256041</v>
          </cell>
          <cell r="AF205">
            <v>256041</v>
          </cell>
          <cell r="AG205">
            <v>256041</v>
          </cell>
          <cell r="AH205">
            <v>256041</v>
          </cell>
        </row>
        <row r="214">
          <cell r="O214">
            <v>17198.735844546274</v>
          </cell>
          <cell r="P214">
            <v>19314.23135769715</v>
          </cell>
          <cell r="Q214">
            <v>21374.548486252872</v>
          </cell>
          <cell r="R214">
            <v>22208.739704984717</v>
          </cell>
          <cell r="S214">
            <v>22741.539010448741</v>
          </cell>
          <cell r="T214">
            <v>23739.730631174611</v>
          </cell>
          <cell r="U214">
            <v>24449.467742388028</v>
          </cell>
          <cell r="V214">
            <v>25300.057386166434</v>
          </cell>
          <cell r="W214">
            <v>26163.500963938157</v>
          </cell>
          <cell r="X214">
            <v>27074.983685748946</v>
          </cell>
          <cell r="Y214">
            <v>28012.704067680232</v>
          </cell>
          <cell r="Z214">
            <v>28079.304289243206</v>
          </cell>
          <cell r="AA214">
            <v>28066.695710756794</v>
          </cell>
          <cell r="AB214">
            <v>28073</v>
          </cell>
          <cell r="AC214">
            <v>28073</v>
          </cell>
          <cell r="AD214">
            <v>28079.304289243206</v>
          </cell>
          <cell r="AE214">
            <v>28066.695710756794</v>
          </cell>
          <cell r="AF214">
            <v>28073</v>
          </cell>
          <cell r="AG214">
            <v>28073</v>
          </cell>
          <cell r="AH214">
            <v>28079.304289243206</v>
          </cell>
        </row>
        <row r="215">
          <cell r="O215">
            <v>16118.098511423628</v>
          </cell>
          <cell r="P215">
            <v>16059.694794795483</v>
          </cell>
          <cell r="Q215">
            <v>16227.699714387334</v>
          </cell>
          <cell r="R215">
            <v>14172.524104035123</v>
          </cell>
          <cell r="S215">
            <v>14201.044039593078</v>
          </cell>
          <cell r="T215">
            <v>14507.279017581241</v>
          </cell>
          <cell r="U215">
            <v>14621.182864432853</v>
          </cell>
          <cell r="V215">
            <v>14807.939536893056</v>
          </cell>
          <cell r="W215">
            <v>14987.770256672751</v>
          </cell>
          <cell r="X215">
            <v>15180.471264191159</v>
          </cell>
          <cell r="Y215">
            <v>15371.912733324332</v>
          </cell>
          <cell r="Z215">
            <v>15408.459465528858</v>
          </cell>
          <cell r="AA215">
            <v>15401.540534471143</v>
          </cell>
          <cell r="AB215">
            <v>15405</v>
          </cell>
          <cell r="AC215">
            <v>15405</v>
          </cell>
          <cell r="AD215">
            <v>15408.459465528858</v>
          </cell>
          <cell r="AE215">
            <v>15401.540534471143</v>
          </cell>
          <cell r="AF215">
            <v>15405</v>
          </cell>
          <cell r="AG215">
            <v>15405</v>
          </cell>
          <cell r="AH215">
            <v>15408.459465528858</v>
          </cell>
        </row>
        <row r="216"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2108.9643677086387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O217">
            <v>650</v>
          </cell>
          <cell r="P217">
            <v>397</v>
          </cell>
          <cell r="Q217">
            <v>477</v>
          </cell>
          <cell r="R217">
            <v>499</v>
          </cell>
          <cell r="S217">
            <v>426</v>
          </cell>
          <cell r="T217">
            <v>414</v>
          </cell>
          <cell r="U217">
            <v>404</v>
          </cell>
          <cell r="V217">
            <v>375</v>
          </cell>
          <cell r="W217">
            <v>316</v>
          </cell>
          <cell r="X217">
            <v>40</v>
          </cell>
          <cell r="Y217">
            <v>5</v>
          </cell>
          <cell r="Z217">
            <v>5</v>
          </cell>
          <cell r="AA217">
            <v>5</v>
          </cell>
          <cell r="AB217">
            <v>5</v>
          </cell>
          <cell r="AC217">
            <v>5</v>
          </cell>
          <cell r="AD217">
            <v>5</v>
          </cell>
          <cell r="AE217">
            <v>5</v>
          </cell>
          <cell r="AF217">
            <v>5</v>
          </cell>
          <cell r="AG217">
            <v>5</v>
          </cell>
          <cell r="AH217">
            <v>5</v>
          </cell>
        </row>
        <row r="218"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295.26153444105455</v>
          </cell>
          <cell r="P220">
            <v>330.43001189093337</v>
          </cell>
          <cell r="Q220">
            <v>342.32714182554992</v>
          </cell>
          <cell r="R220">
            <v>357.29895765430945</v>
          </cell>
          <cell r="S220">
            <v>365.58126663660391</v>
          </cell>
          <cell r="T220">
            <v>381.92878010630545</v>
          </cell>
          <cell r="U220">
            <v>393.17131098734268</v>
          </cell>
          <cell r="V220">
            <v>407.22831835079319</v>
          </cell>
          <cell r="W220">
            <v>421.01038729387619</v>
          </cell>
          <cell r="X220">
            <v>436.06559800509677</v>
          </cell>
          <cell r="Y220">
            <v>452.02703461187423</v>
          </cell>
          <cell r="Z220">
            <v>453.1017291713452</v>
          </cell>
          <cell r="AA220">
            <v>452.89827082865486</v>
          </cell>
          <cell r="AB220">
            <v>453</v>
          </cell>
          <cell r="AC220">
            <v>453</v>
          </cell>
          <cell r="AD220">
            <v>453.1017291713452</v>
          </cell>
          <cell r="AE220">
            <v>452.89827082865486</v>
          </cell>
          <cell r="AF220">
            <v>453</v>
          </cell>
          <cell r="AG220">
            <v>453</v>
          </cell>
          <cell r="AH220">
            <v>453.1017291713452</v>
          </cell>
        </row>
        <row r="221">
          <cell r="O221">
            <v>-13650.626052974425</v>
          </cell>
          <cell r="P221">
            <v>-14055.211796283082</v>
          </cell>
          <cell r="Q221">
            <v>-14182.867300525349</v>
          </cell>
          <cell r="R221">
            <v>-14596.46824345226</v>
          </cell>
          <cell r="S221">
            <v>-15019.635266127187</v>
          </cell>
          <cell r="T221">
            <v>-15518.425192586155</v>
          </cell>
          <cell r="U221">
            <v>-15976.417255490689</v>
          </cell>
          <cell r="V221">
            <v>-16478.470825171393</v>
          </cell>
          <cell r="W221">
            <v>-16963.177918682766</v>
          </cell>
          <cell r="X221">
            <v>-17533.485793883901</v>
          </cell>
          <cell r="Y221">
            <v>-18081.323259831897</v>
          </cell>
          <cell r="Z221">
            <v>-18108.656995525846</v>
          </cell>
          <cell r="AA221">
            <v>-18100.481042120253</v>
          </cell>
          <cell r="AB221">
            <v>-18104.493618702039</v>
          </cell>
          <cell r="AC221">
            <v>-18104.442527073708</v>
          </cell>
          <cell r="AD221">
            <v>-18108.455782644662</v>
          </cell>
          <cell r="AE221">
            <v>-18100.273791217915</v>
          </cell>
          <cell r="AF221">
            <v>-18106</v>
          </cell>
          <cell r="AG221">
            <v>-18106</v>
          </cell>
          <cell r="AH221">
            <v>-18110.066022905907</v>
          </cell>
        </row>
        <row r="222">
          <cell r="O222">
            <v>-11811.17295634014</v>
          </cell>
          <cell r="P222">
            <v>-10962.343598669735</v>
          </cell>
          <cell r="Q222">
            <v>-11024.79153714407</v>
          </cell>
          <cell r="R222">
            <v>-11327.529908372304</v>
          </cell>
          <cell r="S222">
            <v>-12007.737593855049</v>
          </cell>
          <cell r="T222">
            <v>-11961.682442325533</v>
          </cell>
          <cell r="U222">
            <v>-12316.48500584063</v>
          </cell>
          <cell r="V222">
            <v>-12620.321103144224</v>
          </cell>
          <cell r="W222">
            <v>-13355.326685581425</v>
          </cell>
          <cell r="X222">
            <v>-13343.105524410938</v>
          </cell>
          <cell r="Y222">
            <v>-13299.848844274893</v>
          </cell>
          <cell r="Z222">
            <v>-13319.954372385571</v>
          </cell>
          <cell r="AA222">
            <v>-13313.94049038758</v>
          </cell>
          <cell r="AB222">
            <v>-13316.891970279121</v>
          </cell>
          <cell r="AC222">
            <v>-13316.85438946027</v>
          </cell>
          <cell r="AD222">
            <v>-13319.806368787229</v>
          </cell>
          <cell r="AE222">
            <v>-13313.788045478857</v>
          </cell>
          <cell r="AF222">
            <v>-13318</v>
          </cell>
          <cell r="AG222">
            <v>-13318</v>
          </cell>
          <cell r="AH222">
            <v>-13320.990792724007</v>
          </cell>
        </row>
        <row r="223"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O226">
            <v>-614.8037304114589</v>
          </cell>
          <cell r="P226">
            <v>-643.12816669101915</v>
          </cell>
          <cell r="Q226">
            <v>-663.54508698811389</v>
          </cell>
          <cell r="R226">
            <v>-685.92332903328736</v>
          </cell>
          <cell r="S226">
            <v>-708.85132311145537</v>
          </cell>
          <cell r="T226">
            <v>-735.48516918277812</v>
          </cell>
          <cell r="U226">
            <v>-760.25471556399191</v>
          </cell>
          <cell r="V226">
            <v>-787.2113833600481</v>
          </cell>
          <cell r="W226">
            <v>-813.45696957077814</v>
          </cell>
          <cell r="X226">
            <v>-843.86464981207178</v>
          </cell>
          <cell r="Y226">
            <v>-873.37927493866152</v>
          </cell>
          <cell r="Z226">
            <v>-905.31405703698215</v>
          </cell>
          <cell r="AA226">
            <v>-936.57699895596681</v>
          </cell>
          <cell r="AB226">
            <v>-969.57208433955611</v>
          </cell>
          <cell r="AC226">
            <v>-1003.5042753529599</v>
          </cell>
          <cell r="AD226">
            <v>-1038.8571599332904</v>
          </cell>
          <cell r="AE226">
            <v>-1074.7313423201181</v>
          </cell>
          <cell r="AF226">
            <v>-1075.0713446936602</v>
          </cell>
          <cell r="AG226">
            <v>-1075.0713446936602</v>
          </cell>
          <cell r="AH226">
            <v>-1075.3127710005754</v>
          </cell>
        </row>
        <row r="227"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32">
          <cell r="O232">
            <v>-7822.6970000000001</v>
          </cell>
          <cell r="P232">
            <v>-9385.3799999999974</v>
          </cell>
          <cell r="Q232">
            <v>-9701.0135999999984</v>
          </cell>
          <cell r="R232">
            <v>-10056.071126249997</v>
          </cell>
          <cell r="S232">
            <v>-14092.729970675622</v>
          </cell>
          <cell r="T232">
            <v>-10853.077461001139</v>
          </cell>
          <cell r="U232">
            <v>-10735.086764966651</v>
          </cell>
          <cell r="V232">
            <v>-11539.572913292814</v>
          </cell>
          <cell r="W232">
            <v>-12549.190122261229</v>
          </cell>
          <cell r="X232">
            <v>-19864.228923722552</v>
          </cell>
          <cell r="Y232">
            <v>-11859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O233">
            <v>1165</v>
          </cell>
          <cell r="P233">
            <v>1357</v>
          </cell>
          <cell r="Q233">
            <v>1420</v>
          </cell>
          <cell r="R233">
            <v>1274</v>
          </cell>
          <cell r="S233">
            <v>860</v>
          </cell>
          <cell r="T233">
            <v>790</v>
          </cell>
          <cell r="U233">
            <v>459</v>
          </cell>
          <cell r="V233">
            <v>450</v>
          </cell>
          <cell r="W233">
            <v>700</v>
          </cell>
          <cell r="X233">
            <v>712</v>
          </cell>
          <cell r="Y233">
            <v>712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-540.11773934180144</v>
          </cell>
          <cell r="P243">
            <v>-552.79977502865506</v>
          </cell>
          <cell r="Q243">
            <v>-565.89390059669984</v>
          </cell>
          <cell r="R243">
            <v>-579.4192147168045</v>
          </cell>
          <cell r="S243">
            <v>-593.3959141755189</v>
          </cell>
          <cell r="T243">
            <v>-607.84536272292269</v>
          </cell>
          <cell r="U243">
            <v>-356.35423546203862</v>
          </cell>
          <cell r="V243">
            <v>-343.08003177099749</v>
          </cell>
          <cell r="W243">
            <v>-354.30117764509498</v>
          </cell>
          <cell r="X243">
            <v>-366.01608533074102</v>
          </cell>
          <cell r="Y243">
            <v>-378.25189269158136</v>
          </cell>
          <cell r="Z243">
            <v>-391.03740132003179</v>
          </cell>
          <cell r="AA243">
            <v>-404.40318293226903</v>
          </cell>
          <cell r="AB243">
            <v>-310.4979754281602</v>
          </cell>
          <cell r="AC243">
            <v>-295.80166501354461</v>
          </cell>
          <cell r="AD243">
            <v>-302.14047936492261</v>
          </cell>
          <cell r="AE243">
            <v>-236.64396645821608</v>
          </cell>
          <cell r="AF243">
            <v>0</v>
          </cell>
          <cell r="AG243">
            <v>0</v>
          </cell>
          <cell r="AH243">
            <v>0</v>
          </cell>
        </row>
        <row r="244">
          <cell r="O244">
            <v>-185.67436696359684</v>
          </cell>
          <cell r="P244">
            <v>-172.99233127674302</v>
          </cell>
          <cell r="Q244">
            <v>-159.89820570869836</v>
          </cell>
          <cell r="R244">
            <v>-146.3728915885936</v>
          </cell>
          <cell r="S244">
            <v>-132.39619212987918</v>
          </cell>
          <cell r="T244">
            <v>-117.94674358247539</v>
          </cell>
          <cell r="U244">
            <v>-104.78449016565474</v>
          </cell>
          <cell r="V244">
            <v>-93.999295613268075</v>
          </cell>
          <cell r="W244">
            <v>-82.778149739170715</v>
          </cell>
          <cell r="X244">
            <v>-71.06324205352459</v>
          </cell>
          <cell r="Y244">
            <v>-61.027060563088867</v>
          </cell>
          <cell r="Z244">
            <v>-46.041926064233792</v>
          </cell>
          <cell r="AA244">
            <v>-32.676144451996542</v>
          </cell>
          <cell r="AB244">
            <v>-21.241759924075339</v>
          </cell>
          <cell r="AC244">
            <v>-14.870151932284861</v>
          </cell>
          <cell r="AD244">
            <v>-8.5313375809068326</v>
          </cell>
          <cell r="AE244">
            <v>-2.1858951707258778</v>
          </cell>
          <cell r="AF244">
            <v>5.6134297210519447E-14</v>
          </cell>
          <cell r="AG244">
            <v>5.6134297210519447E-14</v>
          </cell>
          <cell r="AH244">
            <v>5.6134297210519447E-14</v>
          </cell>
        </row>
        <row r="245"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</row>
        <row r="246"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1">
          <cell r="O251">
            <v>802.00404437952773</v>
          </cell>
          <cell r="P251">
            <v>1686.5004964343316</v>
          </cell>
          <cell r="Q251">
            <v>3543.565711502828</v>
          </cell>
          <cell r="R251">
            <v>1119.7780532609013</v>
          </cell>
          <cell r="S251">
            <v>-1851.6175756876437</v>
          </cell>
          <cell r="T251">
            <v>38.476057461148343</v>
          </cell>
          <cell r="U251">
            <v>77.439450318572767</v>
          </cell>
          <cell r="V251">
            <v>-522.43031094246817</v>
          </cell>
          <cell r="W251">
            <v>-1529.9494155756795</v>
          </cell>
          <cell r="X251">
            <v>-8578.2436712685321</v>
          </cell>
          <cell r="Y251">
            <v>0.81350331632177131</v>
          </cell>
          <cell r="Z251">
            <v>11174.860731610745</v>
          </cell>
          <cell r="AA251">
            <v>11138.056657208524</v>
          </cell>
          <cell r="AB251">
            <v>11213.302591327049</v>
          </cell>
          <cell r="AC251">
            <v>11200.526991167233</v>
          </cell>
          <cell r="AD251">
            <v>11168.0743556324</v>
          </cell>
          <cell r="AE251">
            <v>11198.51147541076</v>
          </cell>
          <cell r="AF251">
            <v>11436.928655306339</v>
          </cell>
          <cell r="AG251">
            <v>11436.928655306339</v>
          </cell>
          <cell r="AH251">
            <v>11439.49589731292</v>
          </cell>
        </row>
        <row r="1316">
          <cell r="L1316">
            <v>22804</v>
          </cell>
          <cell r="M1316">
            <v>16167.333333333334</v>
          </cell>
          <cell r="N1316">
            <v>15279.333333333334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</row>
        <row r="1317">
          <cell r="L1317">
            <v>22804</v>
          </cell>
          <cell r="M1317">
            <v>16167.333333333334</v>
          </cell>
          <cell r="N1317">
            <v>15279.333333333334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</row>
        <row r="1318">
          <cell r="L1318">
            <v>22804</v>
          </cell>
          <cell r="M1318">
            <v>16167.333333333334</v>
          </cell>
          <cell r="N1318">
            <v>15279.333333333334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</row>
      </sheetData>
      <sheetData sheetId="11" refreshError="1"/>
      <sheetData sheetId="12">
        <row r="516">
          <cell r="O516">
            <v>55282</v>
          </cell>
        </row>
      </sheetData>
      <sheetData sheetId="13">
        <row r="34">
          <cell r="N34">
            <v>1457</v>
          </cell>
          <cell r="O34">
            <v>1563</v>
          </cell>
          <cell r="P34">
            <v>1648</v>
          </cell>
          <cell r="Q34">
            <v>1737</v>
          </cell>
          <cell r="R34">
            <v>1831</v>
          </cell>
          <cell r="S34">
            <v>1930</v>
          </cell>
          <cell r="T34">
            <v>2033</v>
          </cell>
          <cell r="U34">
            <v>2142</v>
          </cell>
          <cell r="V34">
            <v>2256</v>
          </cell>
          <cell r="W34">
            <v>2376</v>
          </cell>
          <cell r="X34">
            <v>2502</v>
          </cell>
          <cell r="Y34">
            <v>2502</v>
          </cell>
          <cell r="Z34">
            <v>2502</v>
          </cell>
          <cell r="AA34">
            <v>2502</v>
          </cell>
          <cell r="AB34">
            <v>2502</v>
          </cell>
          <cell r="AC34">
            <v>2502</v>
          </cell>
          <cell r="AD34">
            <v>2502</v>
          </cell>
          <cell r="AE34">
            <v>2502</v>
          </cell>
          <cell r="AF34">
            <v>2502</v>
          </cell>
          <cell r="AG34">
            <v>2502</v>
          </cell>
          <cell r="AH34">
            <v>2502</v>
          </cell>
        </row>
        <row r="35">
          <cell r="N35">
            <v>4820</v>
          </cell>
          <cell r="O35">
            <v>5230</v>
          </cell>
          <cell r="P35">
            <v>5506</v>
          </cell>
          <cell r="Q35">
            <v>5775</v>
          </cell>
          <cell r="R35">
            <v>6052</v>
          </cell>
          <cell r="S35">
            <v>6348</v>
          </cell>
          <cell r="T35">
            <v>6659</v>
          </cell>
          <cell r="U35">
            <v>6986</v>
          </cell>
          <cell r="V35">
            <v>7329</v>
          </cell>
          <cell r="W35">
            <v>7689</v>
          </cell>
          <cell r="X35">
            <v>8067</v>
          </cell>
          <cell r="Y35">
            <v>8067</v>
          </cell>
          <cell r="Z35">
            <v>8067</v>
          </cell>
          <cell r="AA35">
            <v>8067</v>
          </cell>
          <cell r="AB35">
            <v>8067</v>
          </cell>
          <cell r="AC35">
            <v>8067</v>
          </cell>
          <cell r="AD35">
            <v>8067</v>
          </cell>
          <cell r="AE35">
            <v>8067</v>
          </cell>
          <cell r="AF35">
            <v>8067</v>
          </cell>
          <cell r="AG35">
            <v>8067</v>
          </cell>
          <cell r="AH35">
            <v>8067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66</v>
          </cell>
          <cell r="O38">
            <v>67</v>
          </cell>
          <cell r="P38">
            <v>67</v>
          </cell>
          <cell r="Q38">
            <v>67</v>
          </cell>
          <cell r="R38">
            <v>67</v>
          </cell>
          <cell r="S38">
            <v>67</v>
          </cell>
          <cell r="T38">
            <v>67</v>
          </cell>
          <cell r="U38">
            <v>67</v>
          </cell>
          <cell r="V38">
            <v>67</v>
          </cell>
          <cell r="W38">
            <v>67</v>
          </cell>
          <cell r="X38">
            <v>67</v>
          </cell>
          <cell r="Y38">
            <v>67</v>
          </cell>
          <cell r="Z38">
            <v>67</v>
          </cell>
          <cell r="AA38">
            <v>67</v>
          </cell>
          <cell r="AB38">
            <v>67</v>
          </cell>
          <cell r="AC38">
            <v>67</v>
          </cell>
          <cell r="AD38">
            <v>67</v>
          </cell>
          <cell r="AE38">
            <v>67</v>
          </cell>
          <cell r="AF38">
            <v>67</v>
          </cell>
          <cell r="AG38">
            <v>67</v>
          </cell>
          <cell r="AH38">
            <v>67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497</v>
          </cell>
          <cell r="O40">
            <v>34</v>
          </cell>
          <cell r="P40">
            <v>34</v>
          </cell>
          <cell r="Q40">
            <v>35</v>
          </cell>
          <cell r="R40">
            <v>36</v>
          </cell>
          <cell r="S40">
            <v>36</v>
          </cell>
          <cell r="T40">
            <v>37</v>
          </cell>
          <cell r="U40">
            <v>38</v>
          </cell>
          <cell r="V40">
            <v>39</v>
          </cell>
          <cell r="W40">
            <v>39</v>
          </cell>
          <cell r="X40">
            <v>40</v>
          </cell>
          <cell r="Y40">
            <v>40</v>
          </cell>
          <cell r="Z40">
            <v>40</v>
          </cell>
          <cell r="AA40">
            <v>40</v>
          </cell>
          <cell r="AB40">
            <v>40</v>
          </cell>
          <cell r="AC40">
            <v>40</v>
          </cell>
          <cell r="AD40">
            <v>40</v>
          </cell>
          <cell r="AE40">
            <v>40</v>
          </cell>
          <cell r="AF40">
            <v>40</v>
          </cell>
          <cell r="AG40">
            <v>40</v>
          </cell>
          <cell r="AH40">
            <v>40</v>
          </cell>
        </row>
        <row r="41">
          <cell r="N41">
            <v>0</v>
          </cell>
          <cell r="O41">
            <v>259.7</v>
          </cell>
          <cell r="P41">
            <v>0</v>
          </cell>
          <cell r="Q41">
            <v>0</v>
          </cell>
          <cell r="R41">
            <v>0</v>
          </cell>
          <cell r="S41">
            <v>1140</v>
          </cell>
          <cell r="T41">
            <v>1500</v>
          </cell>
          <cell r="U41">
            <v>4500</v>
          </cell>
          <cell r="V41">
            <v>5700</v>
          </cell>
          <cell r="W41">
            <v>5700</v>
          </cell>
          <cell r="X41">
            <v>4950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85</v>
          </cell>
          <cell r="O57">
            <v>570</v>
          </cell>
          <cell r="P57">
            <v>318</v>
          </cell>
          <cell r="Q57">
            <v>334</v>
          </cell>
          <cell r="R57">
            <v>372</v>
          </cell>
          <cell r="S57">
            <v>383</v>
          </cell>
          <cell r="T57">
            <v>404</v>
          </cell>
          <cell r="U57">
            <v>373</v>
          </cell>
          <cell r="V57">
            <v>332</v>
          </cell>
          <cell r="W57">
            <v>295</v>
          </cell>
          <cell r="X57">
            <v>298</v>
          </cell>
          <cell r="Y57">
            <v>298</v>
          </cell>
          <cell r="Z57">
            <v>298</v>
          </cell>
          <cell r="AA57">
            <v>298</v>
          </cell>
          <cell r="AB57">
            <v>298</v>
          </cell>
          <cell r="AC57">
            <v>298</v>
          </cell>
          <cell r="AD57">
            <v>298</v>
          </cell>
          <cell r="AE57">
            <v>298</v>
          </cell>
          <cell r="AF57">
            <v>298</v>
          </cell>
          <cell r="AG57">
            <v>298</v>
          </cell>
          <cell r="AH57">
            <v>298</v>
          </cell>
        </row>
        <row r="58">
          <cell r="N58">
            <v>69</v>
          </cell>
          <cell r="O58">
            <v>70</v>
          </cell>
          <cell r="P58">
            <v>72</v>
          </cell>
          <cell r="Q58">
            <v>75</v>
          </cell>
          <cell r="R58">
            <v>78</v>
          </cell>
          <cell r="S58">
            <v>80</v>
          </cell>
          <cell r="T58">
            <v>83</v>
          </cell>
          <cell r="U58">
            <v>86</v>
          </cell>
          <cell r="V58">
            <v>89</v>
          </cell>
          <cell r="W58">
            <v>92</v>
          </cell>
          <cell r="X58">
            <v>95</v>
          </cell>
          <cell r="Y58">
            <v>95</v>
          </cell>
          <cell r="Z58">
            <v>95</v>
          </cell>
          <cell r="AA58">
            <v>95</v>
          </cell>
          <cell r="AB58">
            <v>95</v>
          </cell>
          <cell r="AC58">
            <v>95</v>
          </cell>
          <cell r="AD58">
            <v>95</v>
          </cell>
          <cell r="AE58">
            <v>95</v>
          </cell>
          <cell r="AF58">
            <v>95</v>
          </cell>
          <cell r="AG58">
            <v>95</v>
          </cell>
          <cell r="AH58">
            <v>95</v>
          </cell>
        </row>
        <row r="65">
          <cell r="N65">
            <v>-2945</v>
          </cell>
          <cell r="O65">
            <v>-2622</v>
          </cell>
          <cell r="P65">
            <v>-2597</v>
          </cell>
          <cell r="Q65">
            <v>-2660</v>
          </cell>
          <cell r="R65">
            <v>-2740</v>
          </cell>
          <cell r="S65">
            <v>-2822</v>
          </cell>
          <cell r="T65">
            <v>-2908</v>
          </cell>
          <cell r="U65">
            <v>-2997</v>
          </cell>
          <cell r="V65">
            <v>-3089</v>
          </cell>
          <cell r="W65">
            <v>-3185</v>
          </cell>
          <cell r="X65">
            <v>-3283</v>
          </cell>
          <cell r="Y65">
            <v>-3283</v>
          </cell>
          <cell r="Z65">
            <v>-3283</v>
          </cell>
          <cell r="AA65">
            <v>-3283</v>
          </cell>
          <cell r="AB65">
            <v>-3283</v>
          </cell>
          <cell r="AC65">
            <v>-3283</v>
          </cell>
          <cell r="AD65">
            <v>-3283</v>
          </cell>
          <cell r="AE65">
            <v>-3283</v>
          </cell>
          <cell r="AF65">
            <v>-3283</v>
          </cell>
          <cell r="AG65">
            <v>-3283</v>
          </cell>
          <cell r="AH65">
            <v>-3283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-2689</v>
          </cell>
          <cell r="O67">
            <v>-2541</v>
          </cell>
          <cell r="P67">
            <v>-2604</v>
          </cell>
          <cell r="Q67">
            <v>-2668</v>
          </cell>
          <cell r="R67">
            <v>-2735</v>
          </cell>
          <cell r="S67">
            <v>-2805</v>
          </cell>
          <cell r="T67">
            <v>-2877</v>
          </cell>
          <cell r="U67">
            <v>-2952</v>
          </cell>
          <cell r="V67">
            <v>-3028</v>
          </cell>
          <cell r="W67">
            <v>-3108</v>
          </cell>
          <cell r="X67">
            <v>-3190</v>
          </cell>
          <cell r="Y67">
            <v>-3190</v>
          </cell>
          <cell r="Z67">
            <v>-3190</v>
          </cell>
          <cell r="AA67">
            <v>-3190</v>
          </cell>
          <cell r="AB67">
            <v>-3190</v>
          </cell>
          <cell r="AC67">
            <v>-3190</v>
          </cell>
          <cell r="AD67">
            <v>-3190</v>
          </cell>
          <cell r="AE67">
            <v>-3190</v>
          </cell>
          <cell r="AF67">
            <v>-3190</v>
          </cell>
          <cell r="AG67">
            <v>-3190</v>
          </cell>
          <cell r="AH67">
            <v>-3190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-1707</v>
          </cell>
          <cell r="O70">
            <v>-1736.9</v>
          </cell>
          <cell r="P70">
            <v>-1771.9333333333334</v>
          </cell>
          <cell r="Q70">
            <v>-1797.6666666666667</v>
          </cell>
          <cell r="R70">
            <v>-1828.0666666666666</v>
          </cell>
          <cell r="S70">
            <v>-1929.1333333333332</v>
          </cell>
          <cell r="T70">
            <v>-2042.9</v>
          </cell>
          <cell r="U70">
            <v>-2312.5</v>
          </cell>
          <cell r="V70">
            <v>-2647.4333333333334</v>
          </cell>
          <cell r="W70">
            <v>-2990.7333333333336</v>
          </cell>
          <cell r="X70">
            <v>-3288.0333333333333</v>
          </cell>
          <cell r="Y70">
            <v>-2156.4043448659927</v>
          </cell>
          <cell r="Z70">
            <v>-2156.4043448659927</v>
          </cell>
          <cell r="AA70">
            <v>-2156.4043448659927</v>
          </cell>
          <cell r="AB70">
            <v>-2156.4043448659927</v>
          </cell>
          <cell r="AC70">
            <v>-2156.4043448659927</v>
          </cell>
          <cell r="AD70">
            <v>-2156.4043448659927</v>
          </cell>
          <cell r="AE70">
            <v>-2156.4043448659927</v>
          </cell>
          <cell r="AF70">
            <v>-2156.4043448659927</v>
          </cell>
          <cell r="AG70">
            <v>-2156.4043448659927</v>
          </cell>
          <cell r="AH70">
            <v>-2156.4043448659927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-161</v>
          </cell>
          <cell r="O77">
            <v>-184.95624878896163</v>
          </cell>
          <cell r="P77">
            <v>-168.72795428010073</v>
          </cell>
          <cell r="Q77">
            <v>-151.62516873733679</v>
          </cell>
          <cell r="R77">
            <v>-133.60076862788219</v>
          </cell>
          <cell r="S77">
            <v>-114.60509108205909</v>
          </cell>
          <cell r="T77">
            <v>-94.585797056533494</v>
          </cell>
          <cell r="U77">
            <v>-73.487727123851997</v>
          </cell>
          <cell r="V77">
            <v>-51.252749490936509</v>
          </cell>
          <cell r="W77">
            <v>-27.819599827780721</v>
          </cell>
          <cell r="X77">
            <v>-4.9071700187855392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11">
          <cell r="N111">
            <v>-508</v>
          </cell>
          <cell r="O111">
            <v>708.84375121103858</v>
          </cell>
          <cell r="P111">
            <v>503.33871238656593</v>
          </cell>
          <cell r="Q111">
            <v>745.7081645959961</v>
          </cell>
          <cell r="R111">
            <v>999.33256470545166</v>
          </cell>
          <cell r="S111">
            <v>2313.2615755846073</v>
          </cell>
          <cell r="T111">
            <v>2860.5142029434664</v>
          </cell>
          <cell r="U111">
            <v>5857.0122728761471</v>
          </cell>
          <cell r="V111">
            <v>6996.3139171757284</v>
          </cell>
          <cell r="W111">
            <v>6946.4470668388858</v>
          </cell>
          <cell r="X111">
            <v>6253.059496647882</v>
          </cell>
          <cell r="Y111">
            <v>2439.5956551340078</v>
          </cell>
          <cell r="Z111">
            <v>2439.5956551340078</v>
          </cell>
          <cell r="AA111">
            <v>2439.5956551340078</v>
          </cell>
          <cell r="AB111">
            <v>2439.5956551340078</v>
          </cell>
          <cell r="AC111">
            <v>2439.5956551340078</v>
          </cell>
          <cell r="AD111">
            <v>2439.5956551340078</v>
          </cell>
          <cell r="AE111">
            <v>2439.5956551340078</v>
          </cell>
          <cell r="AF111">
            <v>2439.5956551340078</v>
          </cell>
          <cell r="AG111">
            <v>2439.5956551340078</v>
          </cell>
          <cell r="AH111">
            <v>2439.5956551340078</v>
          </cell>
        </row>
        <row r="118">
          <cell r="N118">
            <v>12556</v>
          </cell>
          <cell r="O118">
            <v>8391.8843325745111</v>
          </cell>
          <cell r="P118">
            <v>9208.9235966558699</v>
          </cell>
          <cell r="Q118">
            <v>10490.4997100523</v>
          </cell>
          <cell r="R118">
            <v>11886.786896882368</v>
          </cell>
          <cell r="S118">
            <v>12545.111251913646</v>
          </cell>
          <cell r="T118">
            <v>13494.727913255278</v>
          </cell>
          <cell r="U118">
            <v>12961.143341720199</v>
          </cell>
          <cell r="V118">
            <v>12104.234285568007</v>
          </cell>
          <cell r="W118">
            <v>11348.732006869217</v>
          </cell>
          <cell r="X118">
            <v>11696.419922332201</v>
          </cell>
          <cell r="Y118">
            <v>4875.9669945120449</v>
          </cell>
          <cell r="Z118">
            <v>9013.2356673168961</v>
          </cell>
          <cell r="AA118">
            <v>13148.766994512045</v>
          </cell>
          <cell r="AB118">
            <v>17285.166994512045</v>
          </cell>
          <cell r="AC118">
            <v>21421.566994512043</v>
          </cell>
          <cell r="AD118">
            <v>25558.835667316893</v>
          </cell>
          <cell r="AE118">
            <v>29694.366994512045</v>
          </cell>
          <cell r="AF118">
            <v>33830.766994512043</v>
          </cell>
          <cell r="AG118">
            <v>37967.166994512045</v>
          </cell>
          <cell r="AH118">
            <v>42104.435667316895</v>
          </cell>
        </row>
        <row r="119">
          <cell r="N119">
            <v>606</v>
          </cell>
          <cell r="O119">
            <v>593.72876712328764</v>
          </cell>
          <cell r="P119">
            <v>602.21917808219177</v>
          </cell>
          <cell r="Q119">
            <v>631.97260273972597</v>
          </cell>
          <cell r="R119">
            <v>660.98360655737702</v>
          </cell>
          <cell r="S119">
            <v>789.1232876712329</v>
          </cell>
          <cell r="T119">
            <v>853.06849315068496</v>
          </cell>
          <cell r="U119">
            <v>1135.8082191780823</v>
          </cell>
          <cell r="V119">
            <v>1268.8524590163934</v>
          </cell>
          <cell r="W119">
            <v>1312.027397260274</v>
          </cell>
          <cell r="X119">
            <v>1292.1369863013699</v>
          </cell>
          <cell r="Y119">
            <v>885.28767123287673</v>
          </cell>
          <cell r="Z119">
            <v>882.86885245901635</v>
          </cell>
          <cell r="AA119">
            <v>885.28767123287673</v>
          </cell>
          <cell r="AB119">
            <v>885.28767123287673</v>
          </cell>
          <cell r="AC119">
            <v>885.28767123287673</v>
          </cell>
          <cell r="AD119">
            <v>882.86885245901635</v>
          </cell>
          <cell r="AE119">
            <v>885.28767123287673</v>
          </cell>
          <cell r="AF119">
            <v>885.28767123287673</v>
          </cell>
          <cell r="AG119">
            <v>885.28767123287673</v>
          </cell>
          <cell r="AH119">
            <v>882.86885245901635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31">
          <cell r="N131">
            <v>0</v>
          </cell>
          <cell r="O131">
            <v>932.4315925082791</v>
          </cell>
          <cell r="P131">
            <v>1023.2137329617634</v>
          </cell>
          <cell r="Q131">
            <v>1165.6110788946999</v>
          </cell>
          <cell r="R131">
            <v>1320.7540996535963</v>
          </cell>
          <cell r="S131">
            <v>1393.9012502126275</v>
          </cell>
          <cell r="T131">
            <v>1499.4142125839198</v>
          </cell>
          <cell r="U131">
            <v>1440.1270379689111</v>
          </cell>
          <cell r="V131">
            <v>1344.9149206186676</v>
          </cell>
          <cell r="W131">
            <v>1260.9702229854686</v>
          </cell>
          <cell r="X131">
            <v>1299.6022135924668</v>
          </cell>
          <cell r="Y131">
            <v>541.77411050133833</v>
          </cell>
          <cell r="Z131">
            <v>1001.4706297018773</v>
          </cell>
          <cell r="AA131">
            <v>1460.9741105013384</v>
          </cell>
          <cell r="AB131">
            <v>1920.5741105013383</v>
          </cell>
          <cell r="AC131">
            <v>2380.1741105013384</v>
          </cell>
          <cell r="AD131">
            <v>2839.8706297018771</v>
          </cell>
          <cell r="AE131">
            <v>3299.3741105013382</v>
          </cell>
          <cell r="AF131">
            <v>3758.9741105013381</v>
          </cell>
          <cell r="AG131">
            <v>4218.5741105013385</v>
          </cell>
          <cell r="AH131">
            <v>4678.2706297018767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55282</v>
          </cell>
          <cell r="O133">
            <v>53731</v>
          </cell>
          <cell r="P133">
            <v>52180</v>
          </cell>
          <cell r="Q133">
            <v>50629</v>
          </cell>
          <cell r="R133">
            <v>49078</v>
          </cell>
          <cell r="S133">
            <v>47527</v>
          </cell>
          <cell r="T133">
            <v>45976</v>
          </cell>
          <cell r="U133">
            <v>44425</v>
          </cell>
          <cell r="V133">
            <v>42874</v>
          </cell>
          <cell r="W133">
            <v>41323</v>
          </cell>
          <cell r="X133">
            <v>39772</v>
          </cell>
          <cell r="Y133">
            <v>39772</v>
          </cell>
          <cell r="Z133">
            <v>39772</v>
          </cell>
          <cell r="AA133">
            <v>39772</v>
          </cell>
          <cell r="AB133">
            <v>39772</v>
          </cell>
          <cell r="AC133">
            <v>39772</v>
          </cell>
          <cell r="AD133">
            <v>39772</v>
          </cell>
          <cell r="AE133">
            <v>39772</v>
          </cell>
          <cell r="AF133">
            <v>39772</v>
          </cell>
          <cell r="AG133">
            <v>39772</v>
          </cell>
          <cell r="AH133">
            <v>39772</v>
          </cell>
        </row>
        <row r="134">
          <cell r="N134">
            <v>0</v>
          </cell>
          <cell r="O134">
            <v>5391.1</v>
          </cell>
          <cell r="P134">
            <v>6221.166666666667</v>
          </cell>
          <cell r="Q134">
            <v>6746.5</v>
          </cell>
          <cell r="R134">
            <v>7381.4333333333334</v>
          </cell>
          <cell r="S134">
            <v>10035.300000000001</v>
          </cell>
          <cell r="T134">
            <v>12956.400000000001</v>
          </cell>
          <cell r="U134">
            <v>20282.900000000001</v>
          </cell>
          <cell r="V134">
            <v>29234.466666666667</v>
          </cell>
          <cell r="W134">
            <v>38093.733333333337</v>
          </cell>
          <cell r="X134">
            <v>45275.700000000004</v>
          </cell>
          <cell r="Y134">
            <v>55700.426001113789</v>
          </cell>
          <cell r="Z134">
            <v>53544.021656247794</v>
          </cell>
          <cell r="AA134">
            <v>51387.6173113818</v>
          </cell>
          <cell r="AB134">
            <v>49231.212966515806</v>
          </cell>
          <cell r="AC134">
            <v>47074.808621649812</v>
          </cell>
          <cell r="AD134">
            <v>44918.404276783818</v>
          </cell>
          <cell r="AE134">
            <v>42761.999931917824</v>
          </cell>
          <cell r="AF134">
            <v>40605.59558705183</v>
          </cell>
          <cell r="AG134">
            <v>38449.191242185836</v>
          </cell>
          <cell r="AH134">
            <v>36292.786897319842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6">
          <cell r="N146">
            <v>490</v>
          </cell>
          <cell r="O146">
            <v>424.35616438356163</v>
          </cell>
          <cell r="P146">
            <v>427.47945205479454</v>
          </cell>
          <cell r="Q146">
            <v>437.91780821917808</v>
          </cell>
          <cell r="R146">
            <v>448.77049180327867</v>
          </cell>
          <cell r="S146">
            <v>462.49315068493149</v>
          </cell>
          <cell r="T146">
            <v>475.47945205479454</v>
          </cell>
          <cell r="U146">
            <v>488.95890410958901</v>
          </cell>
          <cell r="V146">
            <v>501.39344262295083</v>
          </cell>
          <cell r="W146">
            <v>517.23287671232879</v>
          </cell>
          <cell r="X146">
            <v>532.02739726027403</v>
          </cell>
          <cell r="Y146">
            <v>532.02739726027403</v>
          </cell>
          <cell r="Z146">
            <v>530.57377049180332</v>
          </cell>
          <cell r="AA146">
            <v>532.02739726027403</v>
          </cell>
          <cell r="AB146">
            <v>532.02739726027403</v>
          </cell>
          <cell r="AC146">
            <v>532.02739726027403</v>
          </cell>
          <cell r="AD146">
            <v>530.57377049180332</v>
          </cell>
          <cell r="AE146">
            <v>532.02739726027403</v>
          </cell>
          <cell r="AF146">
            <v>532.02739726027403</v>
          </cell>
          <cell r="AG146">
            <v>532.02739726027403</v>
          </cell>
          <cell r="AH146">
            <v>530.57377049180332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176</v>
          </cell>
          <cell r="O150">
            <v>176</v>
          </cell>
          <cell r="P150">
            <v>176</v>
          </cell>
          <cell r="Q150">
            <v>176</v>
          </cell>
          <cell r="R150">
            <v>176</v>
          </cell>
          <cell r="S150">
            <v>176</v>
          </cell>
          <cell r="T150">
            <v>176</v>
          </cell>
          <cell r="U150">
            <v>176</v>
          </cell>
          <cell r="V150">
            <v>176</v>
          </cell>
          <cell r="W150">
            <v>176</v>
          </cell>
          <cell r="X150">
            <v>176</v>
          </cell>
          <cell r="Y150">
            <v>176</v>
          </cell>
          <cell r="Z150">
            <v>176</v>
          </cell>
          <cell r="AA150">
            <v>176</v>
          </cell>
          <cell r="AB150">
            <v>176</v>
          </cell>
          <cell r="AC150">
            <v>176</v>
          </cell>
          <cell r="AD150">
            <v>176</v>
          </cell>
          <cell r="AE150">
            <v>176</v>
          </cell>
          <cell r="AF150">
            <v>176</v>
          </cell>
          <cell r="AG150">
            <v>176</v>
          </cell>
          <cell r="AH150">
            <v>176</v>
          </cell>
        </row>
        <row r="151">
          <cell r="N151">
            <v>279</v>
          </cell>
          <cell r="O151">
            <v>317.38351789738408</v>
          </cell>
          <cell r="P151">
            <v>334.48630344014782</v>
          </cell>
          <cell r="Q151">
            <v>352.51070354960257</v>
          </cell>
          <cell r="R151">
            <v>371.50638109542547</v>
          </cell>
          <cell r="S151">
            <v>391.52567512095106</v>
          </cell>
          <cell r="T151">
            <v>412.62374505363255</v>
          </cell>
          <cell r="U151">
            <v>434.85872268654816</v>
          </cell>
          <cell r="V151">
            <v>458.29187234970397</v>
          </cell>
          <cell r="W151">
            <v>278.65785541808049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N159">
            <v>3374</v>
          </cell>
          <cell r="O159">
            <v>3034.4612587140923</v>
          </cell>
          <cell r="P159">
            <v>2699.9749552739445</v>
          </cell>
          <cell r="Q159">
            <v>2347.4642517243419</v>
          </cell>
          <cell r="R159">
            <v>1975.9578706289165</v>
          </cell>
          <cell r="S159">
            <v>1584.4321955079649</v>
          </cell>
          <cell r="T159">
            <v>1171.8084504543326</v>
          </cell>
          <cell r="U159">
            <v>736.94972776778445</v>
          </cell>
          <cell r="V159">
            <v>278.6578554180806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254.10000000000002</v>
          </cell>
          <cell r="P161">
            <v>260.40000000000003</v>
          </cell>
          <cell r="Q161">
            <v>266.8</v>
          </cell>
          <cell r="R161">
            <v>273.5</v>
          </cell>
          <cell r="S161">
            <v>280.5</v>
          </cell>
          <cell r="T161">
            <v>287.7</v>
          </cell>
          <cell r="U161">
            <v>295.2</v>
          </cell>
          <cell r="V161">
            <v>302.8</v>
          </cell>
          <cell r="W161">
            <v>310.8</v>
          </cell>
          <cell r="X161">
            <v>319</v>
          </cell>
          <cell r="Y161">
            <v>319</v>
          </cell>
          <cell r="Z161">
            <v>319</v>
          </cell>
          <cell r="AA161">
            <v>319</v>
          </cell>
          <cell r="AB161">
            <v>319</v>
          </cell>
          <cell r="AC161">
            <v>319</v>
          </cell>
          <cell r="AD161">
            <v>319</v>
          </cell>
          <cell r="AE161">
            <v>319</v>
          </cell>
          <cell r="AF161">
            <v>319</v>
          </cell>
          <cell r="AG161">
            <v>319</v>
          </cell>
          <cell r="AH161">
            <v>319</v>
          </cell>
        </row>
        <row r="166">
          <cell r="N166">
            <v>64125</v>
          </cell>
          <cell r="O166">
            <v>64833.843751211032</v>
          </cell>
          <cell r="P166">
            <v>65337.182463597608</v>
          </cell>
          <cell r="Q166">
            <v>66082.890628193607</v>
          </cell>
          <cell r="R166">
            <v>67082.223192899066</v>
          </cell>
          <cell r="S166">
            <v>69395.484768483671</v>
          </cell>
          <cell r="T166">
            <v>72255.998971427121</v>
          </cell>
          <cell r="U166">
            <v>78113.01124430327</v>
          </cell>
          <cell r="V166">
            <v>85109.325161479021</v>
          </cell>
          <cell r="W166">
            <v>92055.772228317888</v>
          </cell>
          <cell r="X166">
            <v>98308.83172496577</v>
          </cell>
          <cell r="Y166">
            <v>100748.42738009978</v>
          </cell>
          <cell r="Z166">
            <v>103188.02303523378</v>
          </cell>
          <cell r="AA166">
            <v>105627.61869036779</v>
          </cell>
          <cell r="AB166">
            <v>108067.21434550179</v>
          </cell>
          <cell r="AC166">
            <v>110506.81000063579</v>
          </cell>
          <cell r="AD166">
            <v>112946.40565576981</v>
          </cell>
          <cell r="AE166">
            <v>115386.00131090381</v>
          </cell>
          <cell r="AF166">
            <v>117825.59696603782</v>
          </cell>
          <cell r="AG166">
            <v>120265.19262117182</v>
          </cell>
          <cell r="AH166">
            <v>122704.78827630582</v>
          </cell>
        </row>
        <row r="169">
          <cell r="N169">
            <v>54136</v>
          </cell>
          <cell r="O169">
            <v>54844.843751211039</v>
          </cell>
          <cell r="P169">
            <v>55348.182463597608</v>
          </cell>
          <cell r="Q169">
            <v>56093.890628193607</v>
          </cell>
          <cell r="R169">
            <v>57093.223192899059</v>
          </cell>
          <cell r="S169">
            <v>59406.484768483664</v>
          </cell>
          <cell r="T169">
            <v>62266.998971427129</v>
          </cell>
          <cell r="U169">
            <v>68124.01124430327</v>
          </cell>
          <cell r="V169">
            <v>75120.325161479006</v>
          </cell>
          <cell r="W169">
            <v>82066.772228317888</v>
          </cell>
          <cell r="X169">
            <v>88319.83172496577</v>
          </cell>
          <cell r="Y169">
            <v>90759.427380099776</v>
          </cell>
          <cell r="Z169">
            <v>93199.023035233782</v>
          </cell>
          <cell r="AA169">
            <v>95638.618690367788</v>
          </cell>
          <cell r="AB169">
            <v>98078.214345501794</v>
          </cell>
          <cell r="AC169">
            <v>100517.8100006358</v>
          </cell>
          <cell r="AD169">
            <v>102957.40565576981</v>
          </cell>
          <cell r="AE169">
            <v>105397.00131090381</v>
          </cell>
          <cell r="AF169">
            <v>107836.59696603782</v>
          </cell>
          <cell r="AG169">
            <v>110276.19262117182</v>
          </cell>
          <cell r="AH169">
            <v>112715.78827630583</v>
          </cell>
        </row>
        <row r="170"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9989</v>
          </cell>
          <cell r="O201">
            <v>9989</v>
          </cell>
          <cell r="P201">
            <v>9989</v>
          </cell>
          <cell r="Q201">
            <v>9989</v>
          </cell>
          <cell r="R201">
            <v>9989</v>
          </cell>
          <cell r="S201">
            <v>9989</v>
          </cell>
          <cell r="T201">
            <v>9989</v>
          </cell>
          <cell r="U201">
            <v>9989</v>
          </cell>
          <cell r="V201">
            <v>9989</v>
          </cell>
          <cell r="W201">
            <v>9989</v>
          </cell>
          <cell r="X201">
            <v>9989</v>
          </cell>
          <cell r="Y201">
            <v>9989</v>
          </cell>
          <cell r="Z201">
            <v>9989</v>
          </cell>
          <cell r="AA201">
            <v>9989</v>
          </cell>
          <cell r="AB201">
            <v>9989</v>
          </cell>
          <cell r="AC201">
            <v>9989</v>
          </cell>
          <cell r="AD201">
            <v>9989</v>
          </cell>
          <cell r="AE201">
            <v>9989</v>
          </cell>
          <cell r="AF201">
            <v>9989</v>
          </cell>
          <cell r="AG201">
            <v>9989</v>
          </cell>
          <cell r="AH201">
            <v>9989</v>
          </cell>
        </row>
        <row r="210">
          <cell r="O210">
            <v>7043.4893316349662</v>
          </cell>
          <cell r="P210">
            <v>7151.8613074928344</v>
          </cell>
          <cell r="Q210">
            <v>7489.1841688090262</v>
          </cell>
          <cell r="R210">
            <v>7861.1897764019668</v>
          </cell>
          <cell r="S210">
            <v>8173.5531423538687</v>
          </cell>
          <cell r="T210">
            <v>8644.4781456761339</v>
          </cell>
          <cell r="U210">
            <v>8946.1931963833777</v>
          </cell>
          <cell r="V210">
            <v>9507.3266770768605</v>
          </cell>
          <cell r="W210">
            <v>10042.821477577858</v>
          </cell>
          <cell r="X210">
            <v>10587.884775359371</v>
          </cell>
          <cell r="Y210">
            <v>10968.219237857107</v>
          </cell>
          <cell r="Z210">
            <v>10571.373456097013</v>
          </cell>
          <cell r="AA210">
            <v>10566.626543902987</v>
          </cell>
          <cell r="AB210">
            <v>10569</v>
          </cell>
          <cell r="AC210">
            <v>10569</v>
          </cell>
          <cell r="AD210">
            <v>10571.373456097013</v>
          </cell>
          <cell r="AE210">
            <v>10566.626543902987</v>
          </cell>
          <cell r="AF210">
            <v>10569</v>
          </cell>
          <cell r="AG210">
            <v>10569</v>
          </cell>
          <cell r="AH210">
            <v>10571.373456097013</v>
          </cell>
        </row>
        <row r="211">
          <cell r="O211">
            <v>69.470599914550675</v>
          </cell>
          <cell r="P211">
            <v>66.979970310598262</v>
          </cell>
          <cell r="Q211">
            <v>66.796504168025123</v>
          </cell>
          <cell r="R211">
            <v>66.814628316495217</v>
          </cell>
          <cell r="S211">
            <v>66.154634034514288</v>
          </cell>
          <cell r="T211">
            <v>66.633690262344814</v>
          </cell>
          <cell r="U211">
            <v>65.665528501061175</v>
          </cell>
          <cell r="V211">
            <v>66.457056584679137</v>
          </cell>
          <cell r="W211">
            <v>66.852363536782548</v>
          </cell>
          <cell r="X211">
            <v>67.119716146189589</v>
          </cell>
          <cell r="Y211">
            <v>69.530768183974473</v>
          </cell>
          <cell r="Z211">
            <v>67.015046036379971</v>
          </cell>
          <cell r="AA211">
            <v>66.984953963620043</v>
          </cell>
          <cell r="AB211">
            <v>67</v>
          </cell>
          <cell r="AC211">
            <v>67</v>
          </cell>
          <cell r="AD211">
            <v>67.015046036379971</v>
          </cell>
          <cell r="AE211">
            <v>66.984953963620043</v>
          </cell>
          <cell r="AF211">
            <v>67</v>
          </cell>
          <cell r="AG211">
            <v>67</v>
          </cell>
          <cell r="AH211">
            <v>67.015046036379971</v>
          </cell>
        </row>
        <row r="212">
          <cell r="O212">
            <v>304.53007753587366</v>
          </cell>
          <cell r="P212">
            <v>33.989835680005086</v>
          </cell>
          <cell r="Q212">
            <v>34.893696207177307</v>
          </cell>
          <cell r="R212">
            <v>35.900397304385486</v>
          </cell>
          <cell r="S212">
            <v>1161.1619346953551</v>
          </cell>
          <cell r="T212">
            <v>1528.5967452719992</v>
          </cell>
          <cell r="U212">
            <v>4447.6144528032182</v>
          </cell>
          <cell r="V212">
            <v>5692.4932498428898</v>
          </cell>
          <cell r="W212">
            <v>5726.3539453372405</v>
          </cell>
          <cell r="X212">
            <v>4998.9161726788961</v>
          </cell>
          <cell r="Y212">
            <v>41.510906378492223</v>
          </cell>
          <cell r="Z212">
            <v>40.008982708286545</v>
          </cell>
          <cell r="AA212">
            <v>39.991017291713455</v>
          </cell>
          <cell r="AB212">
            <v>40</v>
          </cell>
          <cell r="AC212">
            <v>40</v>
          </cell>
          <cell r="AD212">
            <v>40.008982708286545</v>
          </cell>
          <cell r="AE212">
            <v>39.991017291713455</v>
          </cell>
          <cell r="AF212">
            <v>40</v>
          </cell>
          <cell r="AG212">
            <v>40</v>
          </cell>
          <cell r="AH212">
            <v>40.008982708286545</v>
          </cell>
        </row>
        <row r="213">
          <cell r="O213">
            <v>570</v>
          </cell>
          <cell r="P213">
            <v>318</v>
          </cell>
          <cell r="Q213">
            <v>334</v>
          </cell>
          <cell r="R213">
            <v>372</v>
          </cell>
          <cell r="S213">
            <v>383</v>
          </cell>
          <cell r="T213">
            <v>404</v>
          </cell>
          <cell r="U213">
            <v>373</v>
          </cell>
          <cell r="V213">
            <v>332</v>
          </cell>
          <cell r="W213">
            <v>295</v>
          </cell>
          <cell r="X213">
            <v>298</v>
          </cell>
          <cell r="Y213">
            <v>298</v>
          </cell>
          <cell r="Z213">
            <v>298</v>
          </cell>
          <cell r="AA213">
            <v>298</v>
          </cell>
          <cell r="AB213">
            <v>298</v>
          </cell>
          <cell r="AC213">
            <v>298</v>
          </cell>
          <cell r="AD213">
            <v>298</v>
          </cell>
          <cell r="AE213">
            <v>298</v>
          </cell>
          <cell r="AF213">
            <v>298</v>
          </cell>
          <cell r="AG213">
            <v>298</v>
          </cell>
          <cell r="AH213">
            <v>298</v>
          </cell>
        </row>
        <row r="214"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O216">
            <v>72.581223791321605</v>
          </cell>
          <cell r="P216">
            <v>71.978475557657831</v>
          </cell>
          <cell r="Q216">
            <v>74.772206158237083</v>
          </cell>
          <cell r="R216">
            <v>77.784194159501894</v>
          </cell>
          <cell r="S216">
            <v>78.990607802405108</v>
          </cell>
          <cell r="T216">
            <v>82.546213310068921</v>
          </cell>
          <cell r="U216">
            <v>84.287096284944198</v>
          </cell>
          <cell r="V216">
            <v>88.278776657260366</v>
          </cell>
          <cell r="W216">
            <v>91.797275304238738</v>
          </cell>
          <cell r="X216">
            <v>95.16974677444793</v>
          </cell>
          <cell r="Y216">
            <v>98.588402648919029</v>
          </cell>
          <cell r="Z216">
            <v>95.021333932180553</v>
          </cell>
          <cell r="AA216">
            <v>94.978666067819447</v>
          </cell>
          <cell r="AB216">
            <v>95</v>
          </cell>
          <cell r="AC216">
            <v>95</v>
          </cell>
          <cell r="AD216">
            <v>95.021333932180553</v>
          </cell>
          <cell r="AE216">
            <v>94.978666067819447</v>
          </cell>
          <cell r="AF216">
            <v>95</v>
          </cell>
          <cell r="AG216">
            <v>95</v>
          </cell>
          <cell r="AH216">
            <v>95.021333932180553</v>
          </cell>
        </row>
        <row r="217">
          <cell r="O217">
            <v>-2655.3368462107883</v>
          </cell>
          <cell r="P217">
            <v>-2595.4404579730453</v>
          </cell>
          <cell r="Q217">
            <v>-2654.7886585215351</v>
          </cell>
          <cell r="R217">
            <v>-2734.5687026446694</v>
          </cell>
          <cell r="S217">
            <v>-2815.1179414672074</v>
          </cell>
          <cell r="T217">
            <v>-2901.4720545577252</v>
          </cell>
          <cell r="U217">
            <v>-2990.2092926864652</v>
          </cell>
          <cell r="V217">
            <v>-3082.7207308373754</v>
          </cell>
          <cell r="W217">
            <v>-3176.9833787423058</v>
          </cell>
          <cell r="X217">
            <v>-3275.4964605346972</v>
          </cell>
          <cell r="Y217">
            <v>-3283</v>
          </cell>
          <cell r="Z217">
            <v>-3283.7372557826184</v>
          </cell>
          <cell r="AA217">
            <v>-3282.2627442173816</v>
          </cell>
          <cell r="AB217">
            <v>-3283</v>
          </cell>
          <cell r="AC217">
            <v>-3283</v>
          </cell>
          <cell r="AD217">
            <v>-3283.7372557826184</v>
          </cell>
          <cell r="AE217">
            <v>-3282.2627442173816</v>
          </cell>
          <cell r="AF217">
            <v>-3283</v>
          </cell>
          <cell r="AG217">
            <v>-3283</v>
          </cell>
          <cell r="AH217">
            <v>-3283.7372557826184</v>
          </cell>
        </row>
        <row r="218">
          <cell r="O218">
            <v>-2573.3069894056493</v>
          </cell>
          <cell r="P218">
            <v>-2602.4362543557218</v>
          </cell>
          <cell r="Q218">
            <v>-2662.7729853140809</v>
          </cell>
          <cell r="R218">
            <v>-2729.5786137712303</v>
          </cell>
          <cell r="S218">
            <v>-2798.1593996511397</v>
          </cell>
          <cell r="T218">
            <v>-2870.5416440724121</v>
          </cell>
          <cell r="U218">
            <v>-2945.3112552587404</v>
          </cell>
          <cell r="V218">
            <v>-3021.8447306492626</v>
          </cell>
          <cell r="W218">
            <v>-3100.1771871683159</v>
          </cell>
          <cell r="X218">
            <v>-3182.7090189173573</v>
          </cell>
          <cell r="Y218">
            <v>-3190</v>
          </cell>
          <cell r="Z218">
            <v>-3190.7163709858523</v>
          </cell>
          <cell r="AA218">
            <v>-3189.2836290141477</v>
          </cell>
          <cell r="AB218">
            <v>-3190</v>
          </cell>
          <cell r="AC218">
            <v>-3190</v>
          </cell>
          <cell r="AD218">
            <v>-3190.7163709858523</v>
          </cell>
          <cell r="AE218">
            <v>-3189.2836290141477</v>
          </cell>
          <cell r="AF218">
            <v>-3190</v>
          </cell>
          <cell r="AG218">
            <v>-3190</v>
          </cell>
          <cell r="AH218">
            <v>-3190.7163709858523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7">
          <cell r="O227">
            <v>-5577</v>
          </cell>
          <cell r="P227">
            <v>-1051</v>
          </cell>
          <cell r="Q227">
            <v>-772</v>
          </cell>
          <cell r="R227">
            <v>-912</v>
          </cell>
          <cell r="S227">
            <v>-3032</v>
          </cell>
          <cell r="T227">
            <v>-3413</v>
          </cell>
          <cell r="U227">
            <v>-8088</v>
          </cell>
          <cell r="V227">
            <v>-10048</v>
          </cell>
          <cell r="W227">
            <v>-10299</v>
          </cell>
          <cell r="X227">
            <v>-8919</v>
          </cell>
          <cell r="Y227">
            <v>-12581.130345979778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8"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O238">
            <v>-301.1552233885231</v>
          </cell>
          <cell r="P238">
            <v>-317.38351789738397</v>
          </cell>
          <cell r="Q238">
            <v>-334.48630344014782</v>
          </cell>
          <cell r="R238">
            <v>-352.51070354960245</v>
          </cell>
          <cell r="S238">
            <v>-371.50638109542552</v>
          </cell>
          <cell r="T238">
            <v>-391.52567512095118</v>
          </cell>
          <cell r="U238">
            <v>-412.6237450536326</v>
          </cell>
          <cell r="V238">
            <v>-434.85872268654816</v>
          </cell>
          <cell r="W238">
            <v>-458.29187234970397</v>
          </cell>
          <cell r="X238">
            <v>-278.65785541808054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O239">
            <v>-184.95624878896163</v>
          </cell>
          <cell r="P239">
            <v>-168.72795428010073</v>
          </cell>
          <cell r="Q239">
            <v>-151.62516873733679</v>
          </cell>
          <cell r="R239">
            <v>-133.60076862788219</v>
          </cell>
          <cell r="S239">
            <v>-114.60509108205909</v>
          </cell>
          <cell r="T239">
            <v>-94.585797056533494</v>
          </cell>
          <cell r="U239">
            <v>-73.487727123851997</v>
          </cell>
          <cell r="V239">
            <v>-51.252749490936509</v>
          </cell>
          <cell r="W239">
            <v>-27.819599827780721</v>
          </cell>
          <cell r="X239">
            <v>-4.9071700187855392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6">
          <cell r="O246">
            <v>-3231.6840749172102</v>
          </cell>
          <cell r="P246">
            <v>907.82140453484317</v>
          </cell>
          <cell r="Q246">
            <v>1423.9734593293651</v>
          </cell>
          <cell r="R246">
            <v>1551.4302075889645</v>
          </cell>
          <cell r="S246">
            <v>731.47150559031081</v>
          </cell>
          <cell r="T246">
            <v>1055.1296237129236</v>
          </cell>
          <cell r="U246">
            <v>-592.87174615008712</v>
          </cell>
          <cell r="V246">
            <v>-952.12117350243523</v>
          </cell>
          <cell r="W246">
            <v>-839.44697633198848</v>
          </cell>
          <cell r="X246">
            <v>386.31990606998306</v>
          </cell>
          <cell r="Y246">
            <v>-7578.2810309112847</v>
          </cell>
          <cell r="Z246">
            <v>4596.9651920053893</v>
          </cell>
          <cell r="AA246">
            <v>4595.0348079946107</v>
          </cell>
          <cell r="AB246">
            <v>4596</v>
          </cell>
          <cell r="AC246">
            <v>4596</v>
          </cell>
          <cell r="AD246">
            <v>4596.9651920053893</v>
          </cell>
          <cell r="AE246">
            <v>4595.0348079946107</v>
          </cell>
          <cell r="AF246">
            <v>4596</v>
          </cell>
          <cell r="AG246">
            <v>4596</v>
          </cell>
          <cell r="AH246">
            <v>4596.9651920053893</v>
          </cell>
        </row>
        <row r="1291">
          <cell r="L1291">
            <v>946.66666666666663</v>
          </cell>
          <cell r="M1291">
            <v>1619.3333333333333</v>
          </cell>
          <cell r="N1291">
            <v>-25.666666666666668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</row>
        <row r="1292">
          <cell r="L1292">
            <v>946.66666666666663</v>
          </cell>
          <cell r="M1292">
            <v>1619.3333333333333</v>
          </cell>
          <cell r="N1292">
            <v>-25.666666666666668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</row>
        <row r="1293">
          <cell r="L1293">
            <v>946.66666666666663</v>
          </cell>
          <cell r="M1293">
            <v>1619.3333333333333</v>
          </cell>
          <cell r="N1293">
            <v>-25.666666666666668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</row>
      </sheetData>
      <sheetData sheetId="14" refreshError="1"/>
      <sheetData sheetId="15">
        <row r="515">
          <cell r="O515">
            <v>84490</v>
          </cell>
        </row>
      </sheetData>
      <sheetData sheetId="16">
        <row r="34">
          <cell r="N34">
            <v>4800</v>
          </cell>
          <cell r="O34">
            <v>5191</v>
          </cell>
          <cell r="P34">
            <v>5510</v>
          </cell>
          <cell r="Q34">
            <v>5849</v>
          </cell>
          <cell r="R34">
            <v>6329</v>
          </cell>
          <cell r="S34">
            <v>6846</v>
          </cell>
          <cell r="T34">
            <v>7405</v>
          </cell>
          <cell r="U34">
            <v>8008</v>
          </cell>
          <cell r="V34">
            <v>8660</v>
          </cell>
          <cell r="W34">
            <v>9364</v>
          </cell>
          <cell r="X34">
            <v>10124</v>
          </cell>
          <cell r="Y34">
            <v>10124</v>
          </cell>
          <cell r="Z34">
            <v>10124</v>
          </cell>
          <cell r="AA34">
            <v>10124</v>
          </cell>
          <cell r="AB34">
            <v>10124</v>
          </cell>
          <cell r="AC34">
            <v>10124</v>
          </cell>
          <cell r="AD34">
            <v>10124</v>
          </cell>
          <cell r="AE34">
            <v>10124</v>
          </cell>
          <cell r="AF34">
            <v>10124</v>
          </cell>
          <cell r="AG34">
            <v>10124</v>
          </cell>
          <cell r="AH34">
            <v>10124</v>
          </cell>
        </row>
        <row r="35">
          <cell r="N35">
            <v>795</v>
          </cell>
          <cell r="O35">
            <v>854</v>
          </cell>
          <cell r="P35">
            <v>922</v>
          </cell>
          <cell r="Q35">
            <v>995</v>
          </cell>
          <cell r="R35">
            <v>1068</v>
          </cell>
          <cell r="S35">
            <v>1152</v>
          </cell>
          <cell r="T35">
            <v>1242</v>
          </cell>
          <cell r="U35">
            <v>1340</v>
          </cell>
          <cell r="V35">
            <v>1445</v>
          </cell>
          <cell r="W35">
            <v>1557</v>
          </cell>
          <cell r="X35">
            <v>1679</v>
          </cell>
          <cell r="Y35">
            <v>1679</v>
          </cell>
          <cell r="Z35">
            <v>1679</v>
          </cell>
          <cell r="AA35">
            <v>1679</v>
          </cell>
          <cell r="AB35">
            <v>1679</v>
          </cell>
          <cell r="AC35">
            <v>1679</v>
          </cell>
          <cell r="AD35">
            <v>1679</v>
          </cell>
          <cell r="AE35">
            <v>1679</v>
          </cell>
          <cell r="AF35">
            <v>1679</v>
          </cell>
          <cell r="AG35">
            <v>1679</v>
          </cell>
          <cell r="AH35">
            <v>1679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67</v>
          </cell>
          <cell r="O38">
            <v>68</v>
          </cell>
          <cell r="P38">
            <v>68</v>
          </cell>
          <cell r="Q38">
            <v>68</v>
          </cell>
          <cell r="R38">
            <v>68</v>
          </cell>
          <cell r="S38">
            <v>68</v>
          </cell>
          <cell r="T38">
            <v>68</v>
          </cell>
          <cell r="U38">
            <v>68</v>
          </cell>
          <cell r="V38">
            <v>68</v>
          </cell>
          <cell r="W38">
            <v>68</v>
          </cell>
          <cell r="X38">
            <v>68</v>
          </cell>
          <cell r="Y38">
            <v>68</v>
          </cell>
          <cell r="Z38">
            <v>68</v>
          </cell>
          <cell r="AA38">
            <v>68</v>
          </cell>
          <cell r="AB38">
            <v>68</v>
          </cell>
          <cell r="AC38">
            <v>68</v>
          </cell>
          <cell r="AD38">
            <v>68</v>
          </cell>
          <cell r="AE38">
            <v>68</v>
          </cell>
          <cell r="AF38">
            <v>68</v>
          </cell>
          <cell r="AG38">
            <v>68</v>
          </cell>
          <cell r="AH38">
            <v>68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25</v>
          </cell>
          <cell r="O40">
            <v>26</v>
          </cell>
          <cell r="P40">
            <v>28</v>
          </cell>
          <cell r="Q40">
            <v>29</v>
          </cell>
          <cell r="R40">
            <v>31</v>
          </cell>
          <cell r="S40">
            <v>33</v>
          </cell>
          <cell r="T40">
            <v>35</v>
          </cell>
          <cell r="U40">
            <v>36</v>
          </cell>
          <cell r="V40">
            <v>38</v>
          </cell>
          <cell r="W40">
            <v>40</v>
          </cell>
          <cell r="X40">
            <v>40</v>
          </cell>
          <cell r="Y40">
            <v>40</v>
          </cell>
          <cell r="Z40">
            <v>40</v>
          </cell>
          <cell r="AA40">
            <v>40</v>
          </cell>
          <cell r="AB40">
            <v>40</v>
          </cell>
          <cell r="AC40">
            <v>40</v>
          </cell>
          <cell r="AD40">
            <v>40</v>
          </cell>
          <cell r="AE40">
            <v>40</v>
          </cell>
          <cell r="AF40">
            <v>40</v>
          </cell>
          <cell r="AG40">
            <v>40</v>
          </cell>
          <cell r="AH40">
            <v>40</v>
          </cell>
        </row>
        <row r="41">
          <cell r="N41">
            <v>0</v>
          </cell>
          <cell r="O41">
            <v>793.55</v>
          </cell>
          <cell r="P41">
            <v>0</v>
          </cell>
          <cell r="Q41">
            <v>0</v>
          </cell>
          <cell r="R41">
            <v>0</v>
          </cell>
          <cell r="S41">
            <v>2730</v>
          </cell>
          <cell r="T41">
            <v>4050</v>
          </cell>
          <cell r="U41">
            <v>5100</v>
          </cell>
          <cell r="V41">
            <v>4050</v>
          </cell>
          <cell r="W41">
            <v>1110</v>
          </cell>
          <cell r="X41">
            <v>330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60</v>
          </cell>
          <cell r="O57">
            <v>320</v>
          </cell>
          <cell r="P57">
            <v>148</v>
          </cell>
          <cell r="Q57">
            <v>160</v>
          </cell>
          <cell r="R57">
            <v>201</v>
          </cell>
          <cell r="S57">
            <v>205</v>
          </cell>
          <cell r="T57">
            <v>188</v>
          </cell>
          <cell r="U57">
            <v>163</v>
          </cell>
          <cell r="V57">
            <v>193</v>
          </cell>
          <cell r="W57">
            <v>313</v>
          </cell>
          <cell r="X57">
            <v>439</v>
          </cell>
          <cell r="Y57">
            <v>439</v>
          </cell>
          <cell r="Z57">
            <v>439</v>
          </cell>
          <cell r="AA57">
            <v>439</v>
          </cell>
          <cell r="AB57">
            <v>439</v>
          </cell>
          <cell r="AC57">
            <v>439</v>
          </cell>
          <cell r="AD57">
            <v>439</v>
          </cell>
          <cell r="AE57">
            <v>439</v>
          </cell>
          <cell r="AF57">
            <v>439</v>
          </cell>
          <cell r="AG57">
            <v>439</v>
          </cell>
          <cell r="AH57">
            <v>439</v>
          </cell>
        </row>
        <row r="58">
          <cell r="N58">
            <v>43</v>
          </cell>
          <cell r="O58">
            <v>43</v>
          </cell>
          <cell r="P58">
            <v>44</v>
          </cell>
          <cell r="Q58">
            <v>46</v>
          </cell>
          <cell r="R58">
            <v>47</v>
          </cell>
          <cell r="S58">
            <v>49</v>
          </cell>
          <cell r="T58">
            <v>50</v>
          </cell>
          <cell r="U58">
            <v>52</v>
          </cell>
          <cell r="V58">
            <v>54</v>
          </cell>
          <cell r="W58">
            <v>56</v>
          </cell>
          <cell r="X58">
            <v>58</v>
          </cell>
          <cell r="Y58">
            <v>58</v>
          </cell>
          <cell r="Z58">
            <v>58</v>
          </cell>
          <cell r="AA58">
            <v>58</v>
          </cell>
          <cell r="AB58">
            <v>58</v>
          </cell>
          <cell r="AC58">
            <v>58</v>
          </cell>
          <cell r="AD58">
            <v>58</v>
          </cell>
          <cell r="AE58">
            <v>58</v>
          </cell>
          <cell r="AF58">
            <v>58</v>
          </cell>
          <cell r="AG58">
            <v>58</v>
          </cell>
          <cell r="AH58">
            <v>58</v>
          </cell>
        </row>
        <row r="65">
          <cell r="N65">
            <v>-2692</v>
          </cell>
          <cell r="O65">
            <v>-2508</v>
          </cell>
          <cell r="P65">
            <v>-2582</v>
          </cell>
          <cell r="Q65">
            <v>-2644</v>
          </cell>
          <cell r="R65">
            <v>-2723</v>
          </cell>
          <cell r="S65">
            <v>-2806</v>
          </cell>
          <cell r="T65">
            <v>-2891</v>
          </cell>
          <cell r="U65">
            <v>-2980</v>
          </cell>
          <cell r="V65">
            <v>-3071</v>
          </cell>
          <cell r="W65">
            <v>-3165</v>
          </cell>
          <cell r="X65">
            <v>-3263</v>
          </cell>
          <cell r="Y65">
            <v>-3263</v>
          </cell>
          <cell r="Z65">
            <v>-3263</v>
          </cell>
          <cell r="AA65">
            <v>-3263</v>
          </cell>
          <cell r="AB65">
            <v>-3263</v>
          </cell>
          <cell r="AC65">
            <v>-3263</v>
          </cell>
          <cell r="AD65">
            <v>-3263</v>
          </cell>
          <cell r="AE65">
            <v>-3263</v>
          </cell>
          <cell r="AF65">
            <v>-3263</v>
          </cell>
          <cell r="AG65">
            <v>-3263</v>
          </cell>
          <cell r="AH65">
            <v>-3263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-2792</v>
          </cell>
          <cell r="O67">
            <v>-2324</v>
          </cell>
          <cell r="P67">
            <v>-2381</v>
          </cell>
          <cell r="Q67">
            <v>-2440</v>
          </cell>
          <cell r="R67">
            <v>-2501</v>
          </cell>
          <cell r="S67">
            <v>-2565</v>
          </cell>
          <cell r="T67">
            <v>-2630</v>
          </cell>
          <cell r="U67">
            <v>-2698</v>
          </cell>
          <cell r="V67">
            <v>-2769</v>
          </cell>
          <cell r="W67">
            <v>-2841</v>
          </cell>
          <cell r="X67">
            <v>-2917</v>
          </cell>
          <cell r="Y67">
            <v>-2917</v>
          </cell>
          <cell r="Z67">
            <v>-2917</v>
          </cell>
          <cell r="AA67">
            <v>-2917</v>
          </cell>
          <cell r="AB67">
            <v>-2917</v>
          </cell>
          <cell r="AC67">
            <v>-2917</v>
          </cell>
          <cell r="AD67">
            <v>-2917</v>
          </cell>
          <cell r="AE67">
            <v>-2917</v>
          </cell>
          <cell r="AF67">
            <v>-2917</v>
          </cell>
          <cell r="AG67">
            <v>-2917</v>
          </cell>
          <cell r="AH67">
            <v>-2917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-1696</v>
          </cell>
          <cell r="O70">
            <v>-1919.7</v>
          </cell>
          <cell r="P70">
            <v>-1954.0333333333333</v>
          </cell>
          <cell r="Q70">
            <v>-1986.9</v>
          </cell>
          <cell r="R70">
            <v>-2012.5</v>
          </cell>
          <cell r="S70">
            <v>-2175.0666666666666</v>
          </cell>
          <cell r="T70">
            <v>-2424</v>
          </cell>
          <cell r="U70">
            <v>-2735.7</v>
          </cell>
          <cell r="V70">
            <v>-2979.5333333333333</v>
          </cell>
          <cell r="W70">
            <v>-3059.5333333333333</v>
          </cell>
          <cell r="X70">
            <v>-3124.2333333333336</v>
          </cell>
          <cell r="Y70">
            <v>-1492.4990731455198</v>
          </cell>
          <cell r="Z70">
            <v>-1492.4990731455198</v>
          </cell>
          <cell r="AA70">
            <v>-1492.4990731455198</v>
          </cell>
          <cell r="AB70">
            <v>-1492.4990731455198</v>
          </cell>
          <cell r="AC70">
            <v>-1492.4990731455198</v>
          </cell>
          <cell r="AD70">
            <v>-1492.4990731455198</v>
          </cell>
          <cell r="AE70">
            <v>-1492.4990731455198</v>
          </cell>
          <cell r="AF70">
            <v>-1492.4990731455198</v>
          </cell>
          <cell r="AG70">
            <v>-1492.4990731455198</v>
          </cell>
          <cell r="AH70">
            <v>-1492.4990731455198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-160</v>
          </cell>
          <cell r="O77">
            <v>-153.39698902655041</v>
          </cell>
          <cell r="P77">
            <v>-146.27494310382457</v>
          </cell>
          <cell r="Q77">
            <v>-138.60761805214878</v>
          </cell>
          <cell r="R77">
            <v>-130.35326613053763</v>
          </cell>
          <cell r="S77">
            <v>-121.46694330131128</v>
          </cell>
          <cell r="T77">
            <v>-111.90026451475723</v>
          </cell>
          <cell r="U77">
            <v>-101.60114025786011</v>
          </cell>
          <cell r="V77">
            <v>-90.513492932636865</v>
          </cell>
          <cell r="W77">
            <v>-78.576951519787769</v>
          </cell>
          <cell r="X77">
            <v>-65.72652286514149</v>
          </cell>
          <cell r="Y77">
            <v>-51.892237799084086</v>
          </cell>
          <cell r="Z77">
            <v>-36.998770162131741</v>
          </cell>
          <cell r="AA77">
            <v>-20.965026662283428</v>
          </cell>
          <cell r="AB77">
            <v>-4.4666289283471556</v>
          </cell>
          <cell r="AC77">
            <v>3.6806113712373199E-15</v>
          </cell>
          <cell r="AD77">
            <v>3.6806113712373199E-15</v>
          </cell>
          <cell r="AE77">
            <v>3.6806113712373199E-15</v>
          </cell>
          <cell r="AF77">
            <v>3.6806113712373199E-15</v>
          </cell>
          <cell r="AG77">
            <v>3.6806113712373199E-15</v>
          </cell>
          <cell r="AH77">
            <v>3.6806113712373199E-15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11">
          <cell r="N111">
            <v>-1550</v>
          </cell>
          <cell r="O111">
            <v>390.45301097344964</v>
          </cell>
          <cell r="P111">
            <v>-343.30827643715747</v>
          </cell>
          <cell r="Q111">
            <v>-62.507618052148246</v>
          </cell>
          <cell r="R111">
            <v>377.14673386946197</v>
          </cell>
          <cell r="S111">
            <v>3415.466390032022</v>
          </cell>
          <cell r="T111">
            <v>4981.0997354852425</v>
          </cell>
          <cell r="U111">
            <v>6251.6988597421387</v>
          </cell>
          <cell r="V111">
            <v>5597.9531737340294</v>
          </cell>
          <cell r="W111">
            <v>3363.8897151468791</v>
          </cell>
          <cell r="X111">
            <v>3368.0401438015251</v>
          </cell>
          <cell r="Y111">
            <v>4683.6086890553961</v>
          </cell>
          <cell r="Z111">
            <v>4698.5021566923479</v>
          </cell>
          <cell r="AA111">
            <v>4714.535900192197</v>
          </cell>
          <cell r="AB111">
            <v>4731.0342979261331</v>
          </cell>
          <cell r="AC111">
            <v>4735.50092685448</v>
          </cell>
          <cell r="AD111">
            <v>4735.50092685448</v>
          </cell>
          <cell r="AE111">
            <v>4735.50092685448</v>
          </cell>
          <cell r="AF111">
            <v>4735.50092685448</v>
          </cell>
          <cell r="AG111">
            <v>4735.50092685448</v>
          </cell>
          <cell r="AH111">
            <v>4735.50092685448</v>
          </cell>
        </row>
        <row r="118">
          <cell r="N118">
            <v>7885</v>
          </cell>
          <cell r="O118">
            <v>3862.2129750267163</v>
          </cell>
          <cell r="P118">
            <v>4339.4069774506934</v>
          </cell>
          <cell r="Q118">
            <v>5070.4909798746694</v>
          </cell>
          <cell r="R118">
            <v>6400.6990200260216</v>
          </cell>
          <cell r="S118">
            <v>6699.8876148596082</v>
          </cell>
          <cell r="T118">
            <v>6393.2814802972844</v>
          </cell>
          <cell r="U118">
            <v>5823.6891813513976</v>
          </cell>
          <cell r="V118">
            <v>6861.0756630028618</v>
          </cell>
          <cell r="W118">
            <v>10504.966090308939</v>
          </cell>
          <cell r="X118">
            <v>14450.506120130176</v>
          </cell>
          <cell r="Y118">
            <v>17394.164051734704</v>
          </cell>
          <cell r="Z118">
            <v>22778.756019575252</v>
          </cell>
          <cell r="AA118">
            <v>28161.007946993614</v>
          </cell>
          <cell r="AB118">
            <v>33618.355912079918</v>
          </cell>
          <cell r="AC118">
            <v>39223.555912079915</v>
          </cell>
          <cell r="AD118">
            <v>44829.925932291007</v>
          </cell>
          <cell r="AE118">
            <v>50433.955912079909</v>
          </cell>
          <cell r="AF118">
            <v>56039.155912079914</v>
          </cell>
          <cell r="AG118">
            <v>61644.355912079911</v>
          </cell>
          <cell r="AH118">
            <v>67250.725932290996</v>
          </cell>
        </row>
        <row r="119">
          <cell r="N119">
            <v>506</v>
          </cell>
          <cell r="O119">
            <v>573.33287671232881</v>
          </cell>
          <cell r="P119">
            <v>540.16438356164383</v>
          </cell>
          <cell r="Q119">
            <v>574.27397260273972</v>
          </cell>
          <cell r="R119">
            <v>618.27868852459017</v>
          </cell>
          <cell r="S119">
            <v>894.08219178082197</v>
          </cell>
          <cell r="T119">
            <v>1056.1643835616439</v>
          </cell>
          <cell r="U119">
            <v>1200.3287671232877</v>
          </cell>
          <cell r="V119">
            <v>1173.360655737705</v>
          </cell>
          <cell r="W119">
            <v>1002.3287671232877</v>
          </cell>
          <cell r="X119">
            <v>1010.8767123287671</v>
          </cell>
          <cell r="Y119">
            <v>983.7534246575342</v>
          </cell>
          <cell r="Z119">
            <v>981.06557377049182</v>
          </cell>
          <cell r="AA119">
            <v>983.7534246575342</v>
          </cell>
          <cell r="AB119">
            <v>983.7534246575342</v>
          </cell>
          <cell r="AC119">
            <v>983.7534246575342</v>
          </cell>
          <cell r="AD119">
            <v>981.06557377049182</v>
          </cell>
          <cell r="AE119">
            <v>983.7534246575342</v>
          </cell>
          <cell r="AF119">
            <v>983.7534246575342</v>
          </cell>
          <cell r="AG119">
            <v>983.7534246575342</v>
          </cell>
          <cell r="AH119">
            <v>981.06557377049182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31">
          <cell r="N131">
            <v>0</v>
          </cell>
          <cell r="O131">
            <v>429.13477500296852</v>
          </cell>
          <cell r="P131">
            <v>482.15633082785484</v>
          </cell>
          <cell r="Q131">
            <v>563.38788665274103</v>
          </cell>
          <cell r="R131">
            <v>711.18878000289124</v>
          </cell>
          <cell r="S131">
            <v>744.43195720662322</v>
          </cell>
          <cell r="T131">
            <v>710.36460892192054</v>
          </cell>
          <cell r="U131">
            <v>647.07657570571087</v>
          </cell>
          <cell r="V131">
            <v>762.34174033365127</v>
          </cell>
          <cell r="W131">
            <v>1167.218454478771</v>
          </cell>
          <cell r="X131">
            <v>1605.6117911255751</v>
          </cell>
          <cell r="Y131">
            <v>1932.6848946371895</v>
          </cell>
          <cell r="Z131">
            <v>2530.9728910639169</v>
          </cell>
          <cell r="AA131">
            <v>3129.0008829992908</v>
          </cell>
          <cell r="AB131">
            <v>3735.372879119991</v>
          </cell>
          <cell r="AC131">
            <v>4358.1728791199912</v>
          </cell>
          <cell r="AD131">
            <v>4981.1028813656676</v>
          </cell>
          <cell r="AE131">
            <v>5603.7728791199906</v>
          </cell>
          <cell r="AF131">
            <v>6226.5728791199908</v>
          </cell>
          <cell r="AG131">
            <v>6849.3728791199901</v>
          </cell>
          <cell r="AH131">
            <v>7472.3028813656674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84490</v>
          </cell>
          <cell r="O133">
            <v>82767</v>
          </cell>
          <cell r="P133">
            <v>81044</v>
          </cell>
          <cell r="Q133">
            <v>79321</v>
          </cell>
          <cell r="R133">
            <v>77598</v>
          </cell>
          <cell r="S133">
            <v>75875</v>
          </cell>
          <cell r="T133">
            <v>74152</v>
          </cell>
          <cell r="U133">
            <v>72429</v>
          </cell>
          <cell r="V133">
            <v>70706</v>
          </cell>
          <cell r="W133">
            <v>68983</v>
          </cell>
          <cell r="X133">
            <v>67260</v>
          </cell>
          <cell r="Y133">
            <v>67260</v>
          </cell>
          <cell r="Z133">
            <v>67260</v>
          </cell>
          <cell r="AA133">
            <v>67260</v>
          </cell>
          <cell r="AB133">
            <v>67260</v>
          </cell>
          <cell r="AC133">
            <v>67260</v>
          </cell>
          <cell r="AD133">
            <v>67260</v>
          </cell>
          <cell r="AE133">
            <v>67260</v>
          </cell>
          <cell r="AF133">
            <v>67260</v>
          </cell>
          <cell r="AG133">
            <v>67260</v>
          </cell>
          <cell r="AH133">
            <v>67260</v>
          </cell>
        </row>
        <row r="134">
          <cell r="N134">
            <v>0</v>
          </cell>
          <cell r="O134">
            <v>5704.3</v>
          </cell>
          <cell r="P134">
            <v>6503.2666666666664</v>
          </cell>
          <cell r="Q134">
            <v>7225.3666666666668</v>
          </cell>
          <cell r="R134">
            <v>7703.8666666666668</v>
          </cell>
          <cell r="S134">
            <v>12128.8</v>
          </cell>
          <cell r="T134">
            <v>18895.8</v>
          </cell>
          <cell r="U134">
            <v>27234.1</v>
          </cell>
          <cell r="V134">
            <v>33292.566666666666</v>
          </cell>
          <cell r="W134">
            <v>34356.033333333333</v>
          </cell>
          <cell r="X134">
            <v>34895.800000000003</v>
          </cell>
          <cell r="Y134">
            <v>36141.273121220082</v>
          </cell>
          <cell r="Z134">
            <v>34648.774048074563</v>
          </cell>
          <cell r="AA134">
            <v>33156.274974929045</v>
          </cell>
          <cell r="AB134">
            <v>31663.775901783527</v>
          </cell>
          <cell r="AC134">
            <v>30171.276828638009</v>
          </cell>
          <cell r="AD134">
            <v>28678.777755492491</v>
          </cell>
          <cell r="AE134">
            <v>27186.278682346972</v>
          </cell>
          <cell r="AF134">
            <v>25693.779609201454</v>
          </cell>
          <cell r="AG134">
            <v>24201.280536055936</v>
          </cell>
          <cell r="AH134">
            <v>22708.781462910418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6">
          <cell r="N146">
            <v>472</v>
          </cell>
          <cell r="O146">
            <v>397.15068493150687</v>
          </cell>
          <cell r="P146">
            <v>407.91780821917808</v>
          </cell>
          <cell r="Q146">
            <v>417.86301369863014</v>
          </cell>
          <cell r="R146">
            <v>428.19672131147541</v>
          </cell>
          <cell r="S146">
            <v>441.45205479452056</v>
          </cell>
          <cell r="T146">
            <v>453.78082191780823</v>
          </cell>
          <cell r="U146">
            <v>466.6849315068493</v>
          </cell>
          <cell r="V146">
            <v>478.68852459016392</v>
          </cell>
          <cell r="W146">
            <v>493.64383561643837</v>
          </cell>
          <cell r="X146">
            <v>507.94520547945206</v>
          </cell>
          <cell r="Y146">
            <v>507.94520547945206</v>
          </cell>
          <cell r="Z146">
            <v>506.55737704918033</v>
          </cell>
          <cell r="AA146">
            <v>507.94520547945206</v>
          </cell>
          <cell r="AB146">
            <v>507.94520547945206</v>
          </cell>
          <cell r="AC146">
            <v>507.94520547945206</v>
          </cell>
          <cell r="AD146">
            <v>506.55737704918033</v>
          </cell>
          <cell r="AE146">
            <v>507.94520547945206</v>
          </cell>
          <cell r="AF146">
            <v>507.94520547945206</v>
          </cell>
          <cell r="AG146">
            <v>507.94520547945206</v>
          </cell>
          <cell r="AH146">
            <v>506.55737704918033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343</v>
          </cell>
          <cell r="O150">
            <v>343</v>
          </cell>
          <cell r="P150">
            <v>343</v>
          </cell>
          <cell r="Q150">
            <v>343</v>
          </cell>
          <cell r="R150">
            <v>343</v>
          </cell>
          <cell r="S150">
            <v>343</v>
          </cell>
          <cell r="T150">
            <v>343</v>
          </cell>
          <cell r="U150">
            <v>343</v>
          </cell>
          <cell r="V150">
            <v>343</v>
          </cell>
          <cell r="W150">
            <v>343</v>
          </cell>
          <cell r="X150">
            <v>343</v>
          </cell>
          <cell r="Y150">
            <v>343</v>
          </cell>
          <cell r="Z150">
            <v>343</v>
          </cell>
          <cell r="AA150">
            <v>343</v>
          </cell>
          <cell r="AB150">
            <v>343</v>
          </cell>
          <cell r="AC150">
            <v>343</v>
          </cell>
          <cell r="AD150">
            <v>343</v>
          </cell>
          <cell r="AE150">
            <v>343</v>
          </cell>
          <cell r="AF150">
            <v>343</v>
          </cell>
          <cell r="AG150">
            <v>343</v>
          </cell>
          <cell r="AH150">
            <v>343</v>
          </cell>
        </row>
        <row r="151">
          <cell r="N151">
            <v>91</v>
          </cell>
          <cell r="O151">
            <v>100.14511508566829</v>
          </cell>
          <cell r="P151">
            <v>107.81244013734408</v>
          </cell>
          <cell r="Q151">
            <v>116.06679205895512</v>
          </cell>
          <cell r="R151">
            <v>124.95311488818152</v>
          </cell>
          <cell r="S151">
            <v>134.51979367473564</v>
          </cell>
          <cell r="T151">
            <v>144.81891793163277</v>
          </cell>
          <cell r="U151">
            <v>155.90656525685586</v>
          </cell>
          <cell r="V151">
            <v>167.84310666970509</v>
          </cell>
          <cell r="W151">
            <v>180.69353532435139</v>
          </cell>
          <cell r="X151">
            <v>194.52782039040881</v>
          </cell>
          <cell r="Y151">
            <v>209.42128802736113</v>
          </cell>
          <cell r="Z151">
            <v>225.45503152720946</v>
          </cell>
          <cell r="AA151">
            <v>159.81340986464804</v>
          </cell>
          <cell r="AB151">
            <v>-4.9737991503207013E-14</v>
          </cell>
          <cell r="AC151">
            <v>-4.9737991503207013E-14</v>
          </cell>
          <cell r="AD151">
            <v>-4.9737991503207013E-14</v>
          </cell>
          <cell r="AE151">
            <v>-4.9737991503207013E-14</v>
          </cell>
          <cell r="AF151">
            <v>-4.9737991503207013E-14</v>
          </cell>
          <cell r="AG151">
            <v>-4.9737991503207013E-14</v>
          </cell>
          <cell r="AH151">
            <v>-4.9737991503207013E-14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N159">
            <v>2024</v>
          </cell>
          <cell r="O159">
            <v>1921.8318157513891</v>
          </cell>
          <cell r="P159">
            <v>1814.0193756140452</v>
          </cell>
          <cell r="Q159">
            <v>1697.9525835550899</v>
          </cell>
          <cell r="R159">
            <v>1572.9994686669079</v>
          </cell>
          <cell r="S159">
            <v>1438.479674992172</v>
          </cell>
          <cell r="T159">
            <v>1293.660757060539</v>
          </cell>
          <cell r="U159">
            <v>1137.7541918036836</v>
          </cell>
          <cell r="V159">
            <v>969.9110851339783</v>
          </cell>
          <cell r="W159">
            <v>789.21754980962692</v>
          </cell>
          <cell r="X159">
            <v>594.68972941921834</v>
          </cell>
          <cell r="Y159">
            <v>385.26844139185732</v>
          </cell>
          <cell r="Z159">
            <v>159.81340986464792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232.4</v>
          </cell>
          <cell r="P161">
            <v>238.10000000000002</v>
          </cell>
          <cell r="Q161">
            <v>244</v>
          </cell>
          <cell r="R161">
            <v>250.10000000000002</v>
          </cell>
          <cell r="S161">
            <v>256.5</v>
          </cell>
          <cell r="T161">
            <v>263</v>
          </cell>
          <cell r="U161">
            <v>269.8</v>
          </cell>
          <cell r="V161">
            <v>276.90000000000003</v>
          </cell>
          <cell r="W161">
            <v>284.10000000000002</v>
          </cell>
          <cell r="X161">
            <v>291.7</v>
          </cell>
          <cell r="Y161">
            <v>291.7</v>
          </cell>
          <cell r="Z161">
            <v>291.7</v>
          </cell>
          <cell r="AA161">
            <v>291.7</v>
          </cell>
          <cell r="AB161">
            <v>291.7</v>
          </cell>
          <cell r="AC161">
            <v>291.7</v>
          </cell>
          <cell r="AD161">
            <v>291.7</v>
          </cell>
          <cell r="AE161">
            <v>291.7</v>
          </cell>
          <cell r="AF161">
            <v>291.7</v>
          </cell>
          <cell r="AG161">
            <v>291.7</v>
          </cell>
          <cell r="AH161">
            <v>291.7</v>
          </cell>
        </row>
        <row r="166">
          <cell r="N166">
            <v>89951</v>
          </cell>
          <cell r="O166">
            <v>90341.453010973462</v>
          </cell>
          <cell r="P166">
            <v>89998.144734536283</v>
          </cell>
          <cell r="Q166">
            <v>89935.63711648414</v>
          </cell>
          <cell r="R166">
            <v>90312.783850353604</v>
          </cell>
          <cell r="S166">
            <v>93728.25024038562</v>
          </cell>
          <cell r="T166">
            <v>98709.349975870879</v>
          </cell>
          <cell r="U166">
            <v>104961.04883561301</v>
          </cell>
          <cell r="V166">
            <v>110559.00200934704</v>
          </cell>
          <cell r="W166">
            <v>113922.89172449391</v>
          </cell>
          <cell r="X166">
            <v>117290.93186829543</v>
          </cell>
          <cell r="Y166">
            <v>121974.54055735083</v>
          </cell>
          <cell r="Z166">
            <v>126673.04271404319</v>
          </cell>
          <cell r="AA166">
            <v>131387.57861423536</v>
          </cell>
          <cell r="AB166">
            <v>136118.61291216151</v>
          </cell>
          <cell r="AC166">
            <v>140854.113839016</v>
          </cell>
          <cell r="AD166">
            <v>145589.6147658705</v>
          </cell>
          <cell r="AE166">
            <v>150325.11569272494</v>
          </cell>
          <cell r="AF166">
            <v>155060.61661957944</v>
          </cell>
          <cell r="AG166">
            <v>159796.11754643393</v>
          </cell>
          <cell r="AH166">
            <v>164531.61847328837</v>
          </cell>
        </row>
        <row r="169">
          <cell r="N169">
            <v>46821</v>
          </cell>
          <cell r="O169">
            <v>47211.453010973448</v>
          </cell>
          <cell r="P169">
            <v>46868.14473453629</v>
          </cell>
          <cell r="Q169">
            <v>46805.63711648414</v>
          </cell>
          <cell r="R169">
            <v>47182.783850353604</v>
          </cell>
          <cell r="S169">
            <v>50598.250240385627</v>
          </cell>
          <cell r="T169">
            <v>55579.349975870871</v>
          </cell>
          <cell r="U169">
            <v>61831.048835613008</v>
          </cell>
          <cell r="V169">
            <v>67429.002009347038</v>
          </cell>
          <cell r="W169">
            <v>70792.891724493922</v>
          </cell>
          <cell r="X169">
            <v>74160.931868295447</v>
          </cell>
          <cell r="Y169">
            <v>78844.540557350847</v>
          </cell>
          <cell r="Z169">
            <v>83543.0427140432</v>
          </cell>
          <cell r="AA169">
            <v>88257.57861423539</v>
          </cell>
          <cell r="AB169">
            <v>92988.612912161523</v>
          </cell>
          <cell r="AC169">
            <v>97724.113839016005</v>
          </cell>
          <cell r="AD169">
            <v>102459.61476587049</v>
          </cell>
          <cell r="AE169">
            <v>107195.11569272497</v>
          </cell>
          <cell r="AF169">
            <v>111930.61661957945</v>
          </cell>
          <cell r="AG169">
            <v>116666.11754643393</v>
          </cell>
          <cell r="AH169">
            <v>121401.61847328841</v>
          </cell>
        </row>
        <row r="170"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43130</v>
          </cell>
          <cell r="O201">
            <v>43130</v>
          </cell>
          <cell r="P201">
            <v>43130</v>
          </cell>
          <cell r="Q201">
            <v>43130</v>
          </cell>
          <cell r="R201">
            <v>43130</v>
          </cell>
          <cell r="S201">
            <v>43130</v>
          </cell>
          <cell r="T201">
            <v>43130</v>
          </cell>
          <cell r="U201">
            <v>43130</v>
          </cell>
          <cell r="V201">
            <v>43130</v>
          </cell>
          <cell r="W201">
            <v>43130</v>
          </cell>
          <cell r="X201">
            <v>43130</v>
          </cell>
          <cell r="Y201">
            <v>43130</v>
          </cell>
          <cell r="Z201">
            <v>43130</v>
          </cell>
          <cell r="AA201">
            <v>43130</v>
          </cell>
          <cell r="AB201">
            <v>43130</v>
          </cell>
          <cell r="AC201">
            <v>43130</v>
          </cell>
          <cell r="AD201">
            <v>43130</v>
          </cell>
          <cell r="AE201">
            <v>43130</v>
          </cell>
          <cell r="AF201">
            <v>43130</v>
          </cell>
          <cell r="AG201">
            <v>43130</v>
          </cell>
          <cell r="AH201">
            <v>43130</v>
          </cell>
        </row>
        <row r="210">
          <cell r="O210">
            <v>6188.0468938325976</v>
          </cell>
          <cell r="P210">
            <v>6470.0404972527704</v>
          </cell>
          <cell r="Q210">
            <v>6816.3677647921477</v>
          </cell>
          <cell r="R210">
            <v>7359.8289561614838</v>
          </cell>
          <cell r="S210">
            <v>7799.922300143101</v>
          </cell>
          <cell r="T210">
            <v>8542.3058978732479</v>
          </cell>
          <cell r="U210">
            <v>9260.0732499634178</v>
          </cell>
          <cell r="V210">
            <v>10129.048778592476</v>
          </cell>
          <cell r="W210">
            <v>11080.612173477495</v>
          </cell>
          <cell r="X210">
            <v>11802.090283985668</v>
          </cell>
          <cell r="Y210">
            <v>11829.747110400498</v>
          </cell>
          <cell r="Z210">
            <v>11805.650572647653</v>
          </cell>
          <cell r="AA210">
            <v>11800.349427352347</v>
          </cell>
          <cell r="AB210">
            <v>11803</v>
          </cell>
          <cell r="AC210">
            <v>11803</v>
          </cell>
          <cell r="AD210">
            <v>11805.650572647653</v>
          </cell>
          <cell r="AE210">
            <v>11800.349427352347</v>
          </cell>
          <cell r="AF210">
            <v>11803</v>
          </cell>
          <cell r="AG210">
            <v>11803</v>
          </cell>
          <cell r="AH210">
            <v>11805.650572647653</v>
          </cell>
        </row>
        <row r="211">
          <cell r="O211">
            <v>69.609129657670238</v>
          </cell>
          <cell r="P211">
            <v>68.402169436130038</v>
          </cell>
          <cell r="Q211">
            <v>67.725454121254543</v>
          </cell>
          <cell r="R211">
            <v>67.658289714611456</v>
          </cell>
          <cell r="S211">
            <v>66.315918530849075</v>
          </cell>
          <cell r="T211">
            <v>67.176685677735719</v>
          </cell>
          <cell r="U211">
            <v>67.360395913298291</v>
          </cell>
          <cell r="V211">
            <v>68.161832453665355</v>
          </cell>
          <cell r="W211">
            <v>68.993830949223494</v>
          </cell>
          <cell r="X211">
            <v>67.994758901213714</v>
          </cell>
          <cell r="Y211">
            <v>68.154096713313038</v>
          </cell>
          <cell r="Z211">
            <v>68.015270604087135</v>
          </cell>
          <cell r="AA211">
            <v>67.984729395912865</v>
          </cell>
          <cell r="AB211">
            <v>68</v>
          </cell>
          <cell r="AC211">
            <v>68</v>
          </cell>
          <cell r="AD211">
            <v>68.015270604087135</v>
          </cell>
          <cell r="AE211">
            <v>67.984729395912865</v>
          </cell>
          <cell r="AF211">
            <v>68</v>
          </cell>
          <cell r="AG211">
            <v>68</v>
          </cell>
          <cell r="AH211">
            <v>68.015270604087135</v>
          </cell>
        </row>
        <row r="212">
          <cell r="O212">
            <v>838.9435619256418</v>
          </cell>
          <cell r="P212">
            <v>28.165599179582955</v>
          </cell>
          <cell r="Q212">
            <v>28.882914257593843</v>
          </cell>
          <cell r="R212">
            <v>30.844220311072871</v>
          </cell>
          <cell r="S212">
            <v>2694.5718073637645</v>
          </cell>
          <cell r="T212">
            <v>4035.5406028463299</v>
          </cell>
          <cell r="U212">
            <v>5087.6910795691183</v>
          </cell>
          <cell r="V212">
            <v>4097.7289863321175</v>
          </cell>
          <cell r="W212">
            <v>1166.8074351706914</v>
          </cell>
          <cell r="X212">
            <v>369.97148225660402</v>
          </cell>
          <cell r="Y212">
            <v>40.090645125478261</v>
          </cell>
          <cell r="Z212">
            <v>40.008982708286545</v>
          </cell>
          <cell r="AA212">
            <v>39.991017291713447</v>
          </cell>
          <cell r="AB212">
            <v>40</v>
          </cell>
          <cell r="AC212">
            <v>40</v>
          </cell>
          <cell r="AD212">
            <v>40.008982708286545</v>
          </cell>
          <cell r="AE212">
            <v>39.991017291713447</v>
          </cell>
          <cell r="AF212">
            <v>40</v>
          </cell>
          <cell r="AG212">
            <v>40</v>
          </cell>
          <cell r="AH212">
            <v>40.008982708286545</v>
          </cell>
        </row>
        <row r="213">
          <cell r="O213">
            <v>320</v>
          </cell>
          <cell r="P213">
            <v>148</v>
          </cell>
          <cell r="Q213">
            <v>160</v>
          </cell>
          <cell r="R213">
            <v>201</v>
          </cell>
          <cell r="S213">
            <v>205</v>
          </cell>
          <cell r="T213">
            <v>188</v>
          </cell>
          <cell r="U213">
            <v>163</v>
          </cell>
          <cell r="V213">
            <v>193</v>
          </cell>
          <cell r="W213">
            <v>313</v>
          </cell>
          <cell r="X213">
            <v>439</v>
          </cell>
          <cell r="Y213">
            <v>439</v>
          </cell>
          <cell r="Z213">
            <v>439</v>
          </cell>
          <cell r="AA213">
            <v>439</v>
          </cell>
          <cell r="AB213">
            <v>439</v>
          </cell>
          <cell r="AC213">
            <v>439</v>
          </cell>
          <cell r="AD213">
            <v>439</v>
          </cell>
          <cell r="AE213">
            <v>439</v>
          </cell>
          <cell r="AF213">
            <v>439</v>
          </cell>
          <cell r="AG213">
            <v>439</v>
          </cell>
          <cell r="AH213">
            <v>439</v>
          </cell>
        </row>
        <row r="214"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O216">
            <v>44.017537871762059</v>
          </cell>
          <cell r="P216">
            <v>44.260227282201789</v>
          </cell>
          <cell r="Q216">
            <v>45.814277787907479</v>
          </cell>
          <cell r="R216">
            <v>46.76381789098145</v>
          </cell>
          <cell r="S216">
            <v>47.786470706053009</v>
          </cell>
          <cell r="T216">
            <v>49.394621821864504</v>
          </cell>
          <cell r="U216">
            <v>51.510890992522221</v>
          </cell>
          <cell r="V216">
            <v>54.128514007322494</v>
          </cell>
          <cell r="W216">
            <v>56.81844901700758</v>
          </cell>
          <cell r="X216">
            <v>57.995529651035227</v>
          </cell>
          <cell r="Y216">
            <v>58.13143543194348</v>
          </cell>
          <cell r="Z216">
            <v>58.013024927015501</v>
          </cell>
          <cell r="AA216">
            <v>57.986975072984507</v>
          </cell>
          <cell r="AB216">
            <v>58</v>
          </cell>
          <cell r="AC216">
            <v>58</v>
          </cell>
          <cell r="AD216">
            <v>58.013024927015501</v>
          </cell>
          <cell r="AE216">
            <v>57.986975072984507</v>
          </cell>
          <cell r="AF216">
            <v>58</v>
          </cell>
          <cell r="AG216">
            <v>58</v>
          </cell>
          <cell r="AH216">
            <v>58.013024927015501</v>
          </cell>
        </row>
        <row r="217">
          <cell r="O217">
            <v>-2546.8497686655178</v>
          </cell>
          <cell r="P217">
            <v>-2576.3984057366984</v>
          </cell>
          <cell r="Q217">
            <v>-2638.8278671739436</v>
          </cell>
          <cell r="R217">
            <v>-2717.6135746880209</v>
          </cell>
          <cell r="S217">
            <v>-2799.0749458660539</v>
          </cell>
          <cell r="T217">
            <v>-2884.5442010951956</v>
          </cell>
          <cell r="U217">
            <v>-2973.2275014837369</v>
          </cell>
          <cell r="V217">
            <v>-3064.6878365823873</v>
          </cell>
          <cell r="W217">
            <v>-3157.1189544791609</v>
          </cell>
          <cell r="X217">
            <v>-3255.4489692778293</v>
          </cell>
          <cell r="Y217">
            <v>-3263</v>
          </cell>
          <cell r="Z217">
            <v>-3263.7327644284751</v>
          </cell>
          <cell r="AA217">
            <v>-3262.2672355715245</v>
          </cell>
          <cell r="AB217">
            <v>-3263</v>
          </cell>
          <cell r="AC217">
            <v>-3263</v>
          </cell>
          <cell r="AD217">
            <v>-3263.7327644284751</v>
          </cell>
          <cell r="AE217">
            <v>-3262.2672355715245</v>
          </cell>
          <cell r="AF217">
            <v>-3263</v>
          </cell>
          <cell r="AG217">
            <v>-3263</v>
          </cell>
          <cell r="AH217">
            <v>-3263.7327644284751</v>
          </cell>
        </row>
        <row r="218">
          <cell r="O218">
            <v>-2359.9995464029757</v>
          </cell>
          <cell r="P218">
            <v>-2375.8344709756307</v>
          </cell>
          <cell r="Q218">
            <v>-2435.2269273466045</v>
          </cell>
          <cell r="R218">
            <v>-2496.0527176991336</v>
          </cell>
          <cell r="S218">
            <v>-2558.6697206509007</v>
          </cell>
          <cell r="T218">
            <v>-2624.1270317815165</v>
          </cell>
          <cell r="U218">
            <v>-2691.8683889272224</v>
          </cell>
          <cell r="V218">
            <v>-2763.3085703342981</v>
          </cell>
          <cell r="W218">
            <v>-2833.9257344945649</v>
          </cell>
          <cell r="X218">
            <v>-2910.2496608591568</v>
          </cell>
          <cell r="Y218">
            <v>-2917</v>
          </cell>
          <cell r="Z218">
            <v>-2917.6550640017967</v>
          </cell>
          <cell r="AA218">
            <v>-2916.3449359982037</v>
          </cell>
          <cell r="AB218">
            <v>-2917</v>
          </cell>
          <cell r="AC218">
            <v>-2917</v>
          </cell>
          <cell r="AD218">
            <v>-2917.6550640017967</v>
          </cell>
          <cell r="AE218">
            <v>-2916.3449359982037</v>
          </cell>
          <cell r="AF218">
            <v>-2917</v>
          </cell>
          <cell r="AG218">
            <v>-2917</v>
          </cell>
          <cell r="AH218">
            <v>-2917.6550640017967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7">
          <cell r="O227">
            <v>-5901</v>
          </cell>
          <cell r="P227">
            <v>-1030</v>
          </cell>
          <cell r="Q227">
            <v>-986</v>
          </cell>
          <cell r="R227">
            <v>-768</v>
          </cell>
          <cell r="S227">
            <v>-4877</v>
          </cell>
          <cell r="T227">
            <v>-7468</v>
          </cell>
          <cell r="U227">
            <v>-9351</v>
          </cell>
          <cell r="V227">
            <v>-7315</v>
          </cell>
          <cell r="W227">
            <v>-2400</v>
          </cell>
          <cell r="X227">
            <v>-1941</v>
          </cell>
          <cell r="Y227">
            <v>-2737.9721943655959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8"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O238">
            <v>-93.023069162942434</v>
          </cell>
          <cell r="P238">
            <v>-100.14511508566832</v>
          </cell>
          <cell r="Q238">
            <v>-107.8124401373441</v>
          </cell>
          <cell r="R238">
            <v>-116.06679205895522</v>
          </cell>
          <cell r="S238">
            <v>-124.95311488818155</v>
          </cell>
          <cell r="T238">
            <v>-134.51979367473561</v>
          </cell>
          <cell r="U238">
            <v>-144.81891793163271</v>
          </cell>
          <cell r="V238">
            <v>-155.90656525685597</v>
          </cell>
          <cell r="W238">
            <v>-167.84310666970509</v>
          </cell>
          <cell r="X238">
            <v>-180.69353532435136</v>
          </cell>
          <cell r="Y238">
            <v>-194.52782039040875</v>
          </cell>
          <cell r="Z238">
            <v>-209.42128802736113</v>
          </cell>
          <cell r="AA238">
            <v>-225.45503152720946</v>
          </cell>
          <cell r="AB238">
            <v>-159.81340986464809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O239">
            <v>-153.39698902655041</v>
          </cell>
          <cell r="P239">
            <v>-146.27494310382457</v>
          </cell>
          <cell r="Q239">
            <v>-138.60761805214878</v>
          </cell>
          <cell r="R239">
            <v>-130.35326613053763</v>
          </cell>
          <cell r="S239">
            <v>-121.46694330131128</v>
          </cell>
          <cell r="T239">
            <v>-111.90026451475723</v>
          </cell>
          <cell r="U239">
            <v>-101.60114025786011</v>
          </cell>
          <cell r="V239">
            <v>-90.513492932636865</v>
          </cell>
          <cell r="W239">
            <v>-78.576951519787769</v>
          </cell>
          <cell r="X239">
            <v>-65.72652286514149</v>
          </cell>
          <cell r="Y239">
            <v>-51.892237799084086</v>
          </cell>
          <cell r="Z239">
            <v>-36.998770162131741</v>
          </cell>
          <cell r="AA239">
            <v>-20.965026662283428</v>
          </cell>
          <cell r="AB239">
            <v>-4.4666289283471556</v>
          </cell>
          <cell r="AC239">
            <v>3.6806113712373199E-15</v>
          </cell>
          <cell r="AD239">
            <v>3.6806113712373199E-15</v>
          </cell>
          <cell r="AE239">
            <v>3.6806113712373199E-15</v>
          </cell>
          <cell r="AF239">
            <v>3.6806113712373199E-15</v>
          </cell>
          <cell r="AG239">
            <v>3.6806113712373199E-15</v>
          </cell>
          <cell r="AH239">
            <v>3.6806113712373199E-15</v>
          </cell>
        </row>
        <row r="240"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6">
          <cell r="O246">
            <v>-3593.6522499703146</v>
          </cell>
          <cell r="P246">
            <v>530.21555824886354</v>
          </cell>
          <cell r="Q246">
            <v>812.31555824886254</v>
          </cell>
          <cell r="R246">
            <v>1478.0089335015018</v>
          </cell>
          <cell r="S246">
            <v>332.43177203731932</v>
          </cell>
          <cell r="T246">
            <v>-340.673482847027</v>
          </cell>
          <cell r="U246">
            <v>-632.88033216209612</v>
          </cell>
          <cell r="V246">
            <v>1152.6516462794043</v>
          </cell>
          <cell r="W246">
            <v>4048.7671414511969</v>
          </cell>
          <cell r="X246">
            <v>4383.9333664680416</v>
          </cell>
          <cell r="Y246">
            <v>3270.7310351161441</v>
          </cell>
          <cell r="Z246">
            <v>5982.8799642672757</v>
          </cell>
          <cell r="AA246">
            <v>5980.2799193537376</v>
          </cell>
          <cell r="AB246">
            <v>6063.7199612070044</v>
          </cell>
          <cell r="AC246">
            <v>6228</v>
          </cell>
          <cell r="AD246">
            <v>6229.3000224567686</v>
          </cell>
          <cell r="AE246">
            <v>6226.6999775432305</v>
          </cell>
          <cell r="AF246">
            <v>6228</v>
          </cell>
          <cell r="AG246">
            <v>6228</v>
          </cell>
          <cell r="AH246">
            <v>6229.3000224567686</v>
          </cell>
        </row>
        <row r="1291">
          <cell r="L1291">
            <v>1140</v>
          </cell>
          <cell r="M1291">
            <v>1599.3333333333333</v>
          </cell>
          <cell r="N1291">
            <v>7049.666666666667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</row>
        <row r="1292">
          <cell r="L1292">
            <v>1140</v>
          </cell>
          <cell r="M1292">
            <v>1599.3333333333333</v>
          </cell>
          <cell r="N1292">
            <v>7049.666666666667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</row>
        <row r="1293">
          <cell r="L1293">
            <v>1140</v>
          </cell>
          <cell r="M1293">
            <v>1599.3333333333333</v>
          </cell>
          <cell r="N1293">
            <v>7049.666666666667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</row>
      </sheetData>
      <sheetData sheetId="17" refreshError="1"/>
      <sheetData sheetId="18"/>
      <sheetData sheetId="19">
        <row r="34">
          <cell r="N34">
            <v>2361</v>
          </cell>
          <cell r="O34">
            <v>2722</v>
          </cell>
          <cell r="P34">
            <v>2797</v>
          </cell>
          <cell r="Q34">
            <v>2877</v>
          </cell>
          <cell r="R34">
            <v>2958</v>
          </cell>
          <cell r="S34">
            <v>3042</v>
          </cell>
          <cell r="T34">
            <v>3128</v>
          </cell>
          <cell r="U34">
            <v>3217</v>
          </cell>
          <cell r="V34">
            <v>3308</v>
          </cell>
          <cell r="W34">
            <v>3402</v>
          </cell>
          <cell r="X34">
            <v>3499</v>
          </cell>
          <cell r="Y34">
            <v>3499</v>
          </cell>
          <cell r="Z34">
            <v>3499</v>
          </cell>
          <cell r="AA34">
            <v>3499</v>
          </cell>
          <cell r="AB34">
            <v>3499</v>
          </cell>
          <cell r="AC34">
            <v>3499</v>
          </cell>
          <cell r="AD34">
            <v>3499</v>
          </cell>
          <cell r="AE34">
            <v>3499</v>
          </cell>
          <cell r="AF34">
            <v>3499</v>
          </cell>
          <cell r="AG34">
            <v>3499</v>
          </cell>
          <cell r="AH34">
            <v>3499</v>
          </cell>
        </row>
        <row r="35"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80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79</v>
          </cell>
          <cell r="W38">
            <v>79</v>
          </cell>
          <cell r="X38">
            <v>79</v>
          </cell>
          <cell r="Y38">
            <v>79</v>
          </cell>
          <cell r="Z38">
            <v>79</v>
          </cell>
          <cell r="AA38">
            <v>79</v>
          </cell>
          <cell r="AB38">
            <v>79</v>
          </cell>
          <cell r="AC38">
            <v>79</v>
          </cell>
          <cell r="AD38">
            <v>79</v>
          </cell>
          <cell r="AE38">
            <v>79</v>
          </cell>
          <cell r="AF38">
            <v>79</v>
          </cell>
          <cell r="AG38">
            <v>79</v>
          </cell>
          <cell r="AH38">
            <v>79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11</v>
          </cell>
          <cell r="O57">
            <v>11</v>
          </cell>
          <cell r="P57">
            <v>11</v>
          </cell>
          <cell r="Q57">
            <v>10</v>
          </cell>
          <cell r="R57">
            <v>10</v>
          </cell>
          <cell r="S57">
            <v>10</v>
          </cell>
          <cell r="T57">
            <v>10</v>
          </cell>
          <cell r="U57">
            <v>10</v>
          </cell>
          <cell r="V57">
            <v>10</v>
          </cell>
          <cell r="W57">
            <v>10</v>
          </cell>
          <cell r="X57">
            <v>10</v>
          </cell>
          <cell r="Y57">
            <v>10</v>
          </cell>
          <cell r="Z57">
            <v>10</v>
          </cell>
          <cell r="AA57">
            <v>10</v>
          </cell>
          <cell r="AB57">
            <v>10</v>
          </cell>
          <cell r="AC57">
            <v>10</v>
          </cell>
          <cell r="AD57">
            <v>10</v>
          </cell>
          <cell r="AE57">
            <v>10</v>
          </cell>
          <cell r="AF57">
            <v>10</v>
          </cell>
          <cell r="AG57">
            <v>10</v>
          </cell>
          <cell r="AH57">
            <v>10</v>
          </cell>
        </row>
        <row r="58"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5">
          <cell r="N65">
            <v>-193</v>
          </cell>
          <cell r="O65">
            <v>-299</v>
          </cell>
          <cell r="P65">
            <v>-308</v>
          </cell>
          <cell r="Q65">
            <v>-318</v>
          </cell>
          <cell r="R65">
            <v>-328</v>
          </cell>
          <cell r="S65">
            <v>-339</v>
          </cell>
          <cell r="T65">
            <v>-350</v>
          </cell>
          <cell r="U65">
            <v>-362</v>
          </cell>
          <cell r="V65">
            <v>-374</v>
          </cell>
          <cell r="W65">
            <v>-386</v>
          </cell>
          <cell r="X65">
            <v>-399</v>
          </cell>
          <cell r="Y65">
            <v>-399</v>
          </cell>
          <cell r="Z65">
            <v>-399</v>
          </cell>
          <cell r="AA65">
            <v>-399</v>
          </cell>
          <cell r="AB65">
            <v>-399</v>
          </cell>
          <cell r="AC65">
            <v>-399</v>
          </cell>
          <cell r="AD65">
            <v>-399</v>
          </cell>
          <cell r="AE65">
            <v>-399</v>
          </cell>
          <cell r="AF65">
            <v>-399</v>
          </cell>
          <cell r="AG65">
            <v>-399</v>
          </cell>
          <cell r="AH65">
            <v>-399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-2259</v>
          </cell>
          <cell r="O67">
            <v>-2509</v>
          </cell>
          <cell r="P67">
            <v>-2577</v>
          </cell>
          <cell r="Q67">
            <v>-2647</v>
          </cell>
          <cell r="R67">
            <v>-2718</v>
          </cell>
          <cell r="S67">
            <v>-2791</v>
          </cell>
          <cell r="T67">
            <v>-2866</v>
          </cell>
          <cell r="U67">
            <v>-2943</v>
          </cell>
          <cell r="V67">
            <v>-3022</v>
          </cell>
          <cell r="W67">
            <v>-3104</v>
          </cell>
          <cell r="X67">
            <v>-3188</v>
          </cell>
          <cell r="Y67">
            <v>-3188</v>
          </cell>
          <cell r="Z67">
            <v>-3188</v>
          </cell>
          <cell r="AA67">
            <v>-3188</v>
          </cell>
          <cell r="AB67">
            <v>-3188</v>
          </cell>
          <cell r="AC67">
            <v>-3188</v>
          </cell>
          <cell r="AD67">
            <v>-3188</v>
          </cell>
          <cell r="AE67">
            <v>-3188</v>
          </cell>
          <cell r="AF67">
            <v>-3188</v>
          </cell>
          <cell r="AG67">
            <v>-3188</v>
          </cell>
          <cell r="AH67">
            <v>-3188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2">
          <cell r="N112">
            <v>0</v>
          </cell>
          <cell r="O112">
            <v>4</v>
          </cell>
          <cell r="P112">
            <v>2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</row>
        <row r="119">
          <cell r="N119">
            <v>69</v>
          </cell>
          <cell r="O119">
            <v>291.12780821917801</v>
          </cell>
          <cell r="P119">
            <v>299.19575342465794</v>
          </cell>
          <cell r="Q119">
            <v>306.39575342465793</v>
          </cell>
          <cell r="R119">
            <v>313.6839344262296</v>
          </cell>
          <cell r="S119">
            <v>321.15575342465803</v>
          </cell>
          <cell r="T119">
            <v>328.80575342465801</v>
          </cell>
          <cell r="U119">
            <v>336.63575342465782</v>
          </cell>
          <cell r="V119">
            <v>344.64393442623009</v>
          </cell>
          <cell r="W119">
            <v>352.92575342465898</v>
          </cell>
          <cell r="X119">
            <v>361.38575342465867</v>
          </cell>
          <cell r="Y119">
            <v>362.28575342465865</v>
          </cell>
          <cell r="Z119">
            <v>363.18393442623</v>
          </cell>
          <cell r="AA119">
            <v>364.08575342465826</v>
          </cell>
          <cell r="AB119">
            <v>364.98575342465824</v>
          </cell>
          <cell r="AC119">
            <v>365.88575342465828</v>
          </cell>
          <cell r="AD119">
            <v>366.78393442622962</v>
          </cell>
          <cell r="AE119">
            <v>367.68575342465783</v>
          </cell>
          <cell r="AF119">
            <v>368.58575342465787</v>
          </cell>
          <cell r="AG119">
            <v>369.48575342465784</v>
          </cell>
          <cell r="AH119">
            <v>370.38393442622919</v>
          </cell>
        </row>
        <row r="120">
          <cell r="N120">
            <v>219</v>
          </cell>
          <cell r="O120">
            <v>230.21917808219177</v>
          </cell>
          <cell r="P120">
            <v>236.38356164383561</v>
          </cell>
          <cell r="Q120">
            <v>242.95890410958904</v>
          </cell>
          <cell r="R120">
            <v>248.9344262295082</v>
          </cell>
          <cell r="S120">
            <v>256.52054794520546</v>
          </cell>
          <cell r="T120">
            <v>263.58904109589042</v>
          </cell>
          <cell r="U120">
            <v>270.90410958904107</v>
          </cell>
          <cell r="V120">
            <v>277.62295081967216</v>
          </cell>
          <cell r="W120">
            <v>286.10958904109589</v>
          </cell>
          <cell r="X120">
            <v>294.08219178082192</v>
          </cell>
          <cell r="Y120">
            <v>294.08219178082192</v>
          </cell>
          <cell r="Z120">
            <v>293.27868852459017</v>
          </cell>
          <cell r="AA120">
            <v>294.08219178082192</v>
          </cell>
          <cell r="AB120">
            <v>294.08219178082192</v>
          </cell>
          <cell r="AC120">
            <v>294.08219178082192</v>
          </cell>
          <cell r="AD120">
            <v>293.27868852459017</v>
          </cell>
          <cell r="AE120">
            <v>294.08219178082192</v>
          </cell>
          <cell r="AF120">
            <v>294.08219178082192</v>
          </cell>
          <cell r="AG120">
            <v>294.08219178082192</v>
          </cell>
          <cell r="AH120">
            <v>293.27868852459017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32">
          <cell r="N132">
            <v>0</v>
          </cell>
          <cell r="O132">
            <v>32.347534246575336</v>
          </cell>
          <cell r="P132">
            <v>33.243972602739767</v>
          </cell>
          <cell r="Q132">
            <v>34.043972602739771</v>
          </cell>
          <cell r="R132">
            <v>34.853770491803289</v>
          </cell>
          <cell r="S132">
            <v>35.683972602739779</v>
          </cell>
          <cell r="T132">
            <v>36.53397260273978</v>
          </cell>
          <cell r="U132">
            <v>37.403972602739763</v>
          </cell>
          <cell r="V132">
            <v>38.293770491803343</v>
          </cell>
          <cell r="W132">
            <v>39.213972602739886</v>
          </cell>
          <cell r="X132">
            <v>40.153972602739856</v>
          </cell>
          <cell r="Y132">
            <v>40.25397260273985</v>
          </cell>
          <cell r="Z132">
            <v>40.353770491803338</v>
          </cell>
          <cell r="AA132">
            <v>40.45397260273981</v>
          </cell>
          <cell r="AB132">
            <v>40.553972602739805</v>
          </cell>
          <cell r="AC132">
            <v>40.653972602739806</v>
          </cell>
          <cell r="AD132">
            <v>40.753770491803294</v>
          </cell>
          <cell r="AE132">
            <v>40.853972602739759</v>
          </cell>
          <cell r="AF132">
            <v>40.953972602739761</v>
          </cell>
          <cell r="AG132">
            <v>41.053972602739762</v>
          </cell>
          <cell r="AH132">
            <v>41.153770491803243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N148">
            <v>220</v>
          </cell>
          <cell r="O148">
            <v>230.79452054794521</v>
          </cell>
          <cell r="P148">
            <v>237.12328767123287</v>
          </cell>
          <cell r="Q148">
            <v>243.69863013698631</v>
          </cell>
          <cell r="R148">
            <v>249.67213114754099</v>
          </cell>
          <cell r="S148">
            <v>257.26027397260276</v>
          </cell>
          <cell r="T148">
            <v>264.32876712328766</v>
          </cell>
          <cell r="U148">
            <v>271.64383561643837</v>
          </cell>
          <cell r="V148">
            <v>278.36065573770492</v>
          </cell>
          <cell r="W148">
            <v>286.84931506849313</v>
          </cell>
          <cell r="X148">
            <v>294.82191780821915</v>
          </cell>
          <cell r="Y148">
            <v>294.82191780821915</v>
          </cell>
          <cell r="Z148">
            <v>294.01639344262293</v>
          </cell>
          <cell r="AA148">
            <v>294.82191780821915</v>
          </cell>
          <cell r="AB148">
            <v>294.82191780821915</v>
          </cell>
          <cell r="AC148">
            <v>294.82191780821915</v>
          </cell>
          <cell r="AD148">
            <v>294.01639344262293</v>
          </cell>
          <cell r="AE148">
            <v>294.82191780821915</v>
          </cell>
          <cell r="AF148">
            <v>294.82191780821915</v>
          </cell>
          <cell r="AG148">
            <v>294.82191780821915</v>
          </cell>
          <cell r="AH148">
            <v>294.01639344262293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N165">
            <v>0</v>
          </cell>
          <cell r="O165">
            <v>250.9</v>
          </cell>
          <cell r="P165">
            <v>257.7</v>
          </cell>
          <cell r="Q165">
            <v>264.7</v>
          </cell>
          <cell r="R165">
            <v>271.8</v>
          </cell>
          <cell r="S165">
            <v>279.10000000000002</v>
          </cell>
          <cell r="T165">
            <v>286.60000000000002</v>
          </cell>
          <cell r="U165">
            <v>294.3</v>
          </cell>
          <cell r="V165">
            <v>302.2</v>
          </cell>
          <cell r="W165">
            <v>310.40000000000003</v>
          </cell>
          <cell r="X165">
            <v>318.8</v>
          </cell>
          <cell r="Y165">
            <v>318.8</v>
          </cell>
          <cell r="Z165">
            <v>318.8</v>
          </cell>
          <cell r="AA165">
            <v>318.8</v>
          </cell>
          <cell r="AB165">
            <v>318.8</v>
          </cell>
          <cell r="AC165">
            <v>318.8</v>
          </cell>
          <cell r="AD165">
            <v>318.8</v>
          </cell>
          <cell r="AE165">
            <v>318.8</v>
          </cell>
          <cell r="AF165">
            <v>318.8</v>
          </cell>
          <cell r="AG165">
            <v>318.8</v>
          </cell>
          <cell r="AH165">
            <v>318.8</v>
          </cell>
        </row>
        <row r="170">
          <cell r="N170">
            <v>68</v>
          </cell>
          <cell r="O170">
            <v>71.999999999999886</v>
          </cell>
          <cell r="P170">
            <v>74.000000000000455</v>
          </cell>
          <cell r="Q170">
            <v>75.000000000000455</v>
          </cell>
          <cell r="R170">
            <v>76.000000000000114</v>
          </cell>
          <cell r="S170">
            <v>77.000000000000568</v>
          </cell>
          <cell r="T170">
            <v>78.000000000000568</v>
          </cell>
          <cell r="U170">
            <v>79.000000000000227</v>
          </cell>
          <cell r="V170">
            <v>80.000000000000682</v>
          </cell>
          <cell r="W170">
            <v>81.000000000001592</v>
          </cell>
          <cell r="X170">
            <v>82.000000000001251</v>
          </cell>
          <cell r="Y170">
            <v>83.000000000001137</v>
          </cell>
          <cell r="Z170">
            <v>84.000000000000455</v>
          </cell>
          <cell r="AA170">
            <v>85.000000000000796</v>
          </cell>
          <cell r="AB170">
            <v>86.000000000000682</v>
          </cell>
          <cell r="AC170">
            <v>87.000000000000796</v>
          </cell>
          <cell r="AD170">
            <v>88.000000000000114</v>
          </cell>
          <cell r="AE170">
            <v>89.000000000000227</v>
          </cell>
          <cell r="AF170">
            <v>90.000000000000341</v>
          </cell>
          <cell r="AG170">
            <v>91.000000000000341</v>
          </cell>
          <cell r="AH170">
            <v>91.999999999999659</v>
          </cell>
        </row>
        <row r="173">
          <cell r="N173">
            <v>68</v>
          </cell>
          <cell r="O173">
            <v>72</v>
          </cell>
          <cell r="P173">
            <v>74</v>
          </cell>
          <cell r="Q173">
            <v>75</v>
          </cell>
          <cell r="R173">
            <v>76</v>
          </cell>
          <cell r="S173">
            <v>77</v>
          </cell>
          <cell r="T173">
            <v>78</v>
          </cell>
          <cell r="U173">
            <v>79</v>
          </cell>
          <cell r="V173">
            <v>80</v>
          </cell>
          <cell r="W173">
            <v>81</v>
          </cell>
          <cell r="X173">
            <v>82</v>
          </cell>
          <cell r="Y173">
            <v>83</v>
          </cell>
          <cell r="Z173">
            <v>84</v>
          </cell>
          <cell r="AA173">
            <v>85</v>
          </cell>
          <cell r="AB173">
            <v>86</v>
          </cell>
          <cell r="AC173">
            <v>87</v>
          </cell>
          <cell r="AD173">
            <v>88</v>
          </cell>
          <cell r="AE173">
            <v>89</v>
          </cell>
          <cell r="AF173">
            <v>90</v>
          </cell>
          <cell r="AG173">
            <v>91</v>
          </cell>
          <cell r="AH173">
            <v>92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14">
          <cell r="O214">
            <v>2954.9208130168777</v>
          </cell>
          <cell r="P214">
            <v>2797.6181568769412</v>
          </cell>
          <cell r="Q214">
            <v>2877.4133084323503</v>
          </cell>
          <cell r="R214">
            <v>2959.0952273853404</v>
          </cell>
          <cell r="S214">
            <v>3041.7211207115829</v>
          </cell>
          <cell r="T214">
            <v>3128.420877276164</v>
          </cell>
          <cell r="U214">
            <v>3217.3757052965821</v>
          </cell>
          <cell r="V214">
            <v>3309.1536088600747</v>
          </cell>
          <cell r="W214">
            <v>3401.7198669263767</v>
          </cell>
          <cell r="X214">
            <v>3499.4179605963382</v>
          </cell>
          <cell r="Y214">
            <v>3499</v>
          </cell>
          <cell r="Z214">
            <v>3499.7857624073654</v>
          </cell>
          <cell r="AA214">
            <v>3498.2142375926342</v>
          </cell>
          <cell r="AB214">
            <v>3499</v>
          </cell>
          <cell r="AC214">
            <v>3499</v>
          </cell>
          <cell r="AD214">
            <v>3499.7857624073654</v>
          </cell>
          <cell r="AE214">
            <v>3498.2142375926342</v>
          </cell>
          <cell r="AF214">
            <v>3499</v>
          </cell>
          <cell r="AG214">
            <v>3499</v>
          </cell>
          <cell r="AH214">
            <v>3499.7857624073654</v>
          </cell>
        </row>
        <row r="215">
          <cell r="O215">
            <v>85.760008900930686</v>
          </cell>
          <cell r="P215">
            <v>79.017459561415222</v>
          </cell>
          <cell r="Q215">
            <v>79.0113491018963</v>
          </cell>
          <cell r="R215">
            <v>79.029250494740324</v>
          </cell>
          <cell r="S215">
            <v>78.992757572720265</v>
          </cell>
          <cell r="T215">
            <v>79.010629573151192</v>
          </cell>
          <cell r="U215">
            <v>79.009226210267315</v>
          </cell>
          <cell r="V215">
            <v>79.027549909294407</v>
          </cell>
          <cell r="W215">
            <v>78.993494852199817</v>
          </cell>
          <cell r="X215">
            <v>79.009436663935617</v>
          </cell>
          <cell r="Y215">
            <v>79</v>
          </cell>
          <cell r="Z215">
            <v>79.017740848865927</v>
          </cell>
          <cell r="AA215">
            <v>78.982259151134073</v>
          </cell>
          <cell r="AB215">
            <v>79</v>
          </cell>
          <cell r="AC215">
            <v>79</v>
          </cell>
          <cell r="AD215">
            <v>79.017740848865927</v>
          </cell>
          <cell r="AE215">
            <v>78.982259151134073</v>
          </cell>
          <cell r="AF215">
            <v>79</v>
          </cell>
          <cell r="AG215">
            <v>79</v>
          </cell>
          <cell r="AH215">
            <v>79.017740848865927</v>
          </cell>
        </row>
        <row r="216"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O217">
            <v>11</v>
          </cell>
          <cell r="P217">
            <v>11</v>
          </cell>
          <cell r="Q217">
            <v>10</v>
          </cell>
          <cell r="R217">
            <v>10</v>
          </cell>
          <cell r="S217">
            <v>10</v>
          </cell>
          <cell r="T217">
            <v>10</v>
          </cell>
          <cell r="U217">
            <v>10</v>
          </cell>
          <cell r="V217">
            <v>10</v>
          </cell>
          <cell r="W217">
            <v>10</v>
          </cell>
          <cell r="X217">
            <v>10</v>
          </cell>
          <cell r="Y217">
            <v>10</v>
          </cell>
          <cell r="Z217">
            <v>10</v>
          </cell>
          <cell r="AA217">
            <v>10</v>
          </cell>
          <cell r="AB217">
            <v>10</v>
          </cell>
          <cell r="AC217">
            <v>10</v>
          </cell>
          <cell r="AD217">
            <v>10</v>
          </cell>
          <cell r="AE217">
            <v>10</v>
          </cell>
          <cell r="AF217">
            <v>10</v>
          </cell>
          <cell r="AG217">
            <v>10</v>
          </cell>
          <cell r="AH217">
            <v>10</v>
          </cell>
        </row>
        <row r="218"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O221">
            <v>-297.85058346017252</v>
          </cell>
          <cell r="P221">
            <v>-307.32434652548613</v>
          </cell>
          <cell r="Q221">
            <v>-317.29478620434753</v>
          </cell>
          <cell r="R221">
            <v>-327.35676023261266</v>
          </cell>
          <cell r="S221">
            <v>-338.17815322118338</v>
          </cell>
          <cell r="T221">
            <v>-349.23072991208346</v>
          </cell>
          <cell r="U221">
            <v>-361.19877313327669</v>
          </cell>
          <cell r="V221">
            <v>-373.260279527281</v>
          </cell>
          <cell r="W221">
            <v>-385.06113968433118</v>
          </cell>
          <cell r="X221">
            <v>-398.11316741200147</v>
          </cell>
          <cell r="Y221">
            <v>-399</v>
          </cell>
          <cell r="Z221">
            <v>-399.08960251515833</v>
          </cell>
          <cell r="AA221">
            <v>-398.91039748484167</v>
          </cell>
          <cell r="AB221">
            <v>-399</v>
          </cell>
          <cell r="AC221">
            <v>-399</v>
          </cell>
          <cell r="AD221">
            <v>-399.08960251515833</v>
          </cell>
          <cell r="AE221">
            <v>-398.91039748484167</v>
          </cell>
          <cell r="AF221">
            <v>-399</v>
          </cell>
          <cell r="AG221">
            <v>-399</v>
          </cell>
          <cell r="AH221">
            <v>-399.08960251515833</v>
          </cell>
        </row>
        <row r="222">
          <cell r="O222">
            <v>-2499.3548959918826</v>
          </cell>
          <cell r="P222">
            <v>-2571.3468863512262</v>
          </cell>
          <cell r="Q222">
            <v>-2641.1298713298993</v>
          </cell>
          <cell r="R222">
            <v>-2712.6697387568329</v>
          </cell>
          <cell r="S222">
            <v>-2784.2337039537547</v>
          </cell>
          <cell r="T222">
            <v>-2859.7007769372317</v>
          </cell>
          <cell r="U222">
            <v>-2936.4861583735728</v>
          </cell>
          <cell r="V222">
            <v>-3016.0229003514523</v>
          </cell>
          <cell r="W222">
            <v>-3096.4502009848802</v>
          </cell>
          <cell r="X222">
            <v>-3180.9142298482725</v>
          </cell>
          <cell r="Y222">
            <v>-3188</v>
          </cell>
          <cell r="Z222">
            <v>-3188.715921850438</v>
          </cell>
          <cell r="AA222">
            <v>-3187.284078149562</v>
          </cell>
          <cell r="AB222">
            <v>-3188</v>
          </cell>
          <cell r="AC222">
            <v>-3188</v>
          </cell>
          <cell r="AD222">
            <v>-3188.715921850438</v>
          </cell>
          <cell r="AE222">
            <v>-3187.284078149562</v>
          </cell>
          <cell r="AF222">
            <v>-3188</v>
          </cell>
          <cell r="AG222">
            <v>-3188</v>
          </cell>
          <cell r="AH222">
            <v>-3188.715921850438</v>
          </cell>
        </row>
        <row r="223"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32"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5"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</row>
        <row r="246"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1">
          <cell r="O251">
            <v>254.47534246575333</v>
          </cell>
          <cell r="P251">
            <v>8.9643835616443539</v>
          </cell>
          <cell r="Q251">
            <v>8</v>
          </cell>
          <cell r="R251">
            <v>8.0979788906352042</v>
          </cell>
          <cell r="S251">
            <v>8.3020211093648868</v>
          </cell>
          <cell r="T251">
            <v>8.5</v>
          </cell>
          <cell r="U251">
            <v>8.6999999999998181</v>
          </cell>
          <cell r="V251">
            <v>8.8979788906358408</v>
          </cell>
          <cell r="W251">
            <v>9.2020211093654325</v>
          </cell>
          <cell r="X251">
            <v>9.3999999999996362</v>
          </cell>
          <cell r="Y251">
            <v>1</v>
          </cell>
          <cell r="Z251">
            <v>0.99797889063484035</v>
          </cell>
          <cell r="AA251">
            <v>1.0020211093647049</v>
          </cell>
          <cell r="AB251">
            <v>1</v>
          </cell>
          <cell r="AC251">
            <v>1</v>
          </cell>
          <cell r="AD251">
            <v>0.99797889063484035</v>
          </cell>
          <cell r="AE251">
            <v>1.0020211093647049</v>
          </cell>
          <cell r="AF251">
            <v>1</v>
          </cell>
          <cell r="AG251">
            <v>1</v>
          </cell>
          <cell r="AH251">
            <v>0.99797889063484035</v>
          </cell>
        </row>
        <row r="1358"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</row>
        <row r="1359"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</row>
        <row r="1360"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</row>
      </sheetData>
      <sheetData sheetId="20" refreshError="1"/>
      <sheetData sheetId="21"/>
      <sheetData sheetId="22"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5"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6"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9"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10"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7"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8"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6"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1291"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</row>
        <row r="1292"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</row>
        <row r="1293"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</row>
      </sheetData>
      <sheetData sheetId="23" refreshError="1"/>
      <sheetData sheetId="24">
        <row r="39">
          <cell r="N39">
            <v>19806</v>
          </cell>
          <cell r="O39">
            <v>22559</v>
          </cell>
          <cell r="P39">
            <v>25403</v>
          </cell>
          <cell r="Q39">
            <v>27699</v>
          </cell>
          <cell r="R39">
            <v>29116</v>
          </cell>
          <cell r="S39">
            <v>30436</v>
          </cell>
          <cell r="T39">
            <v>31825</v>
          </cell>
          <cell r="U39">
            <v>33290</v>
          </cell>
          <cell r="V39">
            <v>34834</v>
          </cell>
          <cell r="W39">
            <v>36463</v>
          </cell>
          <cell r="X39">
            <v>38183</v>
          </cell>
          <cell r="Y39">
            <v>38946</v>
          </cell>
          <cell r="Z39">
            <v>38946</v>
          </cell>
          <cell r="AA39">
            <v>38946</v>
          </cell>
          <cell r="AB39">
            <v>38946</v>
          </cell>
          <cell r="AC39">
            <v>38946</v>
          </cell>
          <cell r="AD39">
            <v>38946</v>
          </cell>
          <cell r="AE39">
            <v>38946</v>
          </cell>
          <cell r="AF39">
            <v>38946</v>
          </cell>
          <cell r="AG39">
            <v>38946</v>
          </cell>
          <cell r="AH39">
            <v>38946</v>
          </cell>
        </row>
        <row r="40">
          <cell r="N40">
            <v>9626</v>
          </cell>
          <cell r="O40">
            <v>10301</v>
          </cell>
          <cell r="P40">
            <v>10386</v>
          </cell>
          <cell r="Q40">
            <v>11013</v>
          </cell>
          <cell r="R40">
            <v>11250</v>
          </cell>
          <cell r="S40">
            <v>11774</v>
          </cell>
          <cell r="T40">
            <v>12324</v>
          </cell>
          <cell r="U40">
            <v>12904</v>
          </cell>
          <cell r="V40">
            <v>13512</v>
          </cell>
          <cell r="W40">
            <v>14150</v>
          </cell>
          <cell r="X40">
            <v>14821</v>
          </cell>
          <cell r="Y40">
            <v>14998</v>
          </cell>
          <cell r="Z40">
            <v>14998</v>
          </cell>
          <cell r="AA40">
            <v>14998</v>
          </cell>
          <cell r="AB40">
            <v>14998</v>
          </cell>
          <cell r="AC40">
            <v>14998</v>
          </cell>
          <cell r="AD40">
            <v>14998</v>
          </cell>
          <cell r="AE40">
            <v>14998</v>
          </cell>
          <cell r="AF40">
            <v>14998</v>
          </cell>
          <cell r="AG40">
            <v>14998</v>
          </cell>
          <cell r="AH40">
            <v>14998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14114</v>
          </cell>
          <cell r="O43">
            <v>16427</v>
          </cell>
          <cell r="P43">
            <v>16350</v>
          </cell>
          <cell r="Q43">
            <v>16521</v>
          </cell>
          <cell r="R43">
            <v>14335</v>
          </cell>
          <cell r="S43">
            <v>14509</v>
          </cell>
          <cell r="T43">
            <v>14686</v>
          </cell>
          <cell r="U43">
            <v>14866</v>
          </cell>
          <cell r="V43">
            <v>15050</v>
          </cell>
          <cell r="W43">
            <v>15237</v>
          </cell>
          <cell r="X43">
            <v>15427</v>
          </cell>
          <cell r="Y43">
            <v>15619</v>
          </cell>
          <cell r="Z43">
            <v>15619</v>
          </cell>
          <cell r="AA43">
            <v>15619</v>
          </cell>
          <cell r="AB43">
            <v>15619</v>
          </cell>
          <cell r="AC43">
            <v>15619</v>
          </cell>
          <cell r="AD43">
            <v>15619</v>
          </cell>
          <cell r="AE43">
            <v>15619</v>
          </cell>
          <cell r="AF43">
            <v>15619</v>
          </cell>
          <cell r="AG43">
            <v>15619</v>
          </cell>
          <cell r="AH43">
            <v>15619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522</v>
          </cell>
          <cell r="O45">
            <v>60</v>
          </cell>
          <cell r="P45">
            <v>62</v>
          </cell>
          <cell r="Q45">
            <v>64</v>
          </cell>
          <cell r="R45">
            <v>67</v>
          </cell>
          <cell r="S45">
            <v>69</v>
          </cell>
          <cell r="T45">
            <v>72</v>
          </cell>
          <cell r="U45">
            <v>74</v>
          </cell>
          <cell r="V45">
            <v>77</v>
          </cell>
          <cell r="W45">
            <v>79</v>
          </cell>
          <cell r="X45">
            <v>80</v>
          </cell>
          <cell r="Y45">
            <v>80</v>
          </cell>
          <cell r="Z45">
            <v>80</v>
          </cell>
          <cell r="AA45">
            <v>80</v>
          </cell>
          <cell r="AB45">
            <v>80</v>
          </cell>
          <cell r="AC45">
            <v>80</v>
          </cell>
          <cell r="AD45">
            <v>80</v>
          </cell>
          <cell r="AE45">
            <v>80</v>
          </cell>
          <cell r="AF45">
            <v>80</v>
          </cell>
          <cell r="AG45">
            <v>80</v>
          </cell>
          <cell r="AH45">
            <v>80</v>
          </cell>
        </row>
        <row r="46">
          <cell r="N46">
            <v>330</v>
          </cell>
          <cell r="O46">
            <v>1053.25</v>
          </cell>
          <cell r="P46">
            <v>0</v>
          </cell>
          <cell r="Q46">
            <v>0</v>
          </cell>
          <cell r="R46">
            <v>0</v>
          </cell>
          <cell r="S46">
            <v>5992.9175511562498</v>
          </cell>
          <cell r="T46">
            <v>5550</v>
          </cell>
          <cell r="U46">
            <v>9600</v>
          </cell>
          <cell r="V46">
            <v>9750</v>
          </cell>
          <cell r="W46">
            <v>6810</v>
          </cell>
          <cell r="X46">
            <v>5280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6">
          <cell r="N86">
            <v>435</v>
          </cell>
          <cell r="O86">
            <v>1551</v>
          </cell>
          <cell r="P86">
            <v>874</v>
          </cell>
          <cell r="Q86">
            <v>981</v>
          </cell>
          <cell r="R86">
            <v>1082</v>
          </cell>
          <cell r="S86">
            <v>1024</v>
          </cell>
          <cell r="T86">
            <v>1016</v>
          </cell>
          <cell r="U86">
            <v>950</v>
          </cell>
          <cell r="V86">
            <v>910</v>
          </cell>
          <cell r="W86">
            <v>934</v>
          </cell>
          <cell r="X86">
            <v>787</v>
          </cell>
          <cell r="Y86">
            <v>752</v>
          </cell>
          <cell r="Z86">
            <v>752</v>
          </cell>
          <cell r="AA86">
            <v>752</v>
          </cell>
          <cell r="AB86">
            <v>752</v>
          </cell>
          <cell r="AC86">
            <v>752</v>
          </cell>
          <cell r="AD86">
            <v>752</v>
          </cell>
          <cell r="AE86">
            <v>752</v>
          </cell>
          <cell r="AF86">
            <v>752</v>
          </cell>
          <cell r="AG86">
            <v>752</v>
          </cell>
          <cell r="AH86">
            <v>752</v>
          </cell>
        </row>
        <row r="87">
          <cell r="N87">
            <v>407</v>
          </cell>
          <cell r="O87">
            <v>410</v>
          </cell>
          <cell r="P87">
            <v>448</v>
          </cell>
          <cell r="Q87">
            <v>465</v>
          </cell>
          <cell r="R87">
            <v>481</v>
          </cell>
          <cell r="S87">
            <v>497</v>
          </cell>
          <cell r="T87">
            <v>514</v>
          </cell>
          <cell r="U87">
            <v>532</v>
          </cell>
          <cell r="V87">
            <v>551</v>
          </cell>
          <cell r="W87">
            <v>570</v>
          </cell>
          <cell r="X87">
            <v>590</v>
          </cell>
          <cell r="Y87">
            <v>606</v>
          </cell>
          <cell r="Z87">
            <v>606</v>
          </cell>
          <cell r="AA87">
            <v>606</v>
          </cell>
          <cell r="AB87">
            <v>606</v>
          </cell>
          <cell r="AC87">
            <v>606</v>
          </cell>
          <cell r="AD87">
            <v>606</v>
          </cell>
          <cell r="AE87">
            <v>606</v>
          </cell>
          <cell r="AF87">
            <v>606</v>
          </cell>
          <cell r="AG87">
            <v>606</v>
          </cell>
          <cell r="AH87">
            <v>606</v>
          </cell>
        </row>
        <row r="94">
          <cell r="N94">
            <v>-17578</v>
          </cell>
          <cell r="O94">
            <v>-19195</v>
          </cell>
          <cell r="P94">
            <v>-19511</v>
          </cell>
          <cell r="Q94">
            <v>-19818</v>
          </cell>
          <cell r="R94">
            <v>-20419</v>
          </cell>
          <cell r="S94">
            <v>-21042</v>
          </cell>
          <cell r="T94">
            <v>-21686</v>
          </cell>
          <cell r="U94">
            <v>-22355</v>
          </cell>
          <cell r="V94">
            <v>-23046</v>
          </cell>
          <cell r="W94">
            <v>-23761</v>
          </cell>
          <cell r="X94">
            <v>-24502</v>
          </cell>
          <cell r="Y94">
            <v>-25051</v>
          </cell>
          <cell r="Z94">
            <v>-25051</v>
          </cell>
          <cell r="AA94">
            <v>-25051</v>
          </cell>
          <cell r="AB94">
            <v>-25051</v>
          </cell>
          <cell r="AC94">
            <v>-25051</v>
          </cell>
          <cell r="AD94">
            <v>-25051</v>
          </cell>
          <cell r="AE94">
            <v>-25051</v>
          </cell>
          <cell r="AF94">
            <v>-25051</v>
          </cell>
          <cell r="AG94">
            <v>-25051</v>
          </cell>
          <cell r="AH94">
            <v>-25051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-18024</v>
          </cell>
          <cell r="O96">
            <v>-19285</v>
          </cell>
          <cell r="P96">
            <v>-18500</v>
          </cell>
          <cell r="Q96">
            <v>-18790</v>
          </cell>
          <cell r="R96">
            <v>-19306</v>
          </cell>
          <cell r="S96">
            <v>-20213</v>
          </cell>
          <cell r="T96">
            <v>-20349</v>
          </cell>
          <cell r="U96">
            <v>-20940</v>
          </cell>
          <cell r="V96">
            <v>-21465</v>
          </cell>
          <cell r="W96">
            <v>-22457</v>
          </cell>
          <cell r="X96">
            <v>-22656</v>
          </cell>
          <cell r="Y96">
            <v>-22613</v>
          </cell>
          <cell r="Z96">
            <v>-22613</v>
          </cell>
          <cell r="AA96">
            <v>-22613</v>
          </cell>
          <cell r="AB96">
            <v>-22613</v>
          </cell>
          <cell r="AC96">
            <v>-22613</v>
          </cell>
          <cell r="AD96">
            <v>-22613</v>
          </cell>
          <cell r="AE96">
            <v>-22613</v>
          </cell>
          <cell r="AF96">
            <v>-22613</v>
          </cell>
          <cell r="AG96">
            <v>-22613</v>
          </cell>
          <cell r="AH96">
            <v>-22613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-14491</v>
          </cell>
          <cell r="O99">
            <v>-15421.123233333334</v>
          </cell>
          <cell r="P99">
            <v>-15727.849900000001</v>
          </cell>
          <cell r="Q99">
            <v>-16033.2958475</v>
          </cell>
          <cell r="R99">
            <v>-16349.142360137499</v>
          </cell>
          <cell r="S99">
            <v>-17023.091667727647</v>
          </cell>
          <cell r="T99">
            <v>-17663.512315531407</v>
          </cell>
          <cell r="U99">
            <v>-18530.778079616684</v>
          </cell>
          <cell r="V99">
            <v>-19399.878874046684</v>
          </cell>
          <cell r="W99">
            <v>-20151.459366961659</v>
          </cell>
          <cell r="X99">
            <v>-21082.423582034735</v>
          </cell>
          <cell r="Y99">
            <v>-18832.51541801151</v>
          </cell>
          <cell r="Z99">
            <v>-7034.9223981117821</v>
          </cell>
          <cell r="AA99">
            <v>-7034.9223981117821</v>
          </cell>
          <cell r="AB99">
            <v>-7034.9223981117821</v>
          </cell>
          <cell r="AC99">
            <v>-7034.9223981117821</v>
          </cell>
          <cell r="AD99">
            <v>-7034.9223981117821</v>
          </cell>
          <cell r="AE99">
            <v>-7034.9223981117821</v>
          </cell>
          <cell r="AF99">
            <v>-7034.9223981117821</v>
          </cell>
          <cell r="AG99">
            <v>-7034.9223981117821</v>
          </cell>
          <cell r="AH99">
            <v>-7034.9223981117821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-696</v>
          </cell>
          <cell r="O103">
            <v>-620</v>
          </cell>
          <cell r="P103">
            <v>-641.69999999999993</v>
          </cell>
          <cell r="Q103">
            <v>-664.15949999999987</v>
          </cell>
          <cell r="R103">
            <v>-687.40508249999982</v>
          </cell>
          <cell r="S103">
            <v>-711.46426038749985</v>
          </cell>
          <cell r="T103">
            <v>-736.36550950106221</v>
          </cell>
          <cell r="U103">
            <v>-762.13830233359931</v>
          </cell>
          <cell r="V103">
            <v>-788.81314291527519</v>
          </cell>
          <cell r="W103">
            <v>-816.42160291730977</v>
          </cell>
          <cell r="X103">
            <v>-844.99635901941554</v>
          </cell>
          <cell r="Y103">
            <v>-874.57123158509501</v>
          </cell>
          <cell r="Z103">
            <v>-905.18122469057323</v>
          </cell>
          <cell r="AA103">
            <v>-936.86256755474324</v>
          </cell>
          <cell r="AB103">
            <v>-969.65275741915923</v>
          </cell>
          <cell r="AC103">
            <v>-1003.5906039288296</v>
          </cell>
          <cell r="AD103">
            <v>-1038.7162750663385</v>
          </cell>
          <cell r="AE103">
            <v>-1075.0713446936602</v>
          </cell>
          <cell r="AF103">
            <v>-1075.0713446936602</v>
          </cell>
          <cell r="AG103">
            <v>-1075.0713446936602</v>
          </cell>
          <cell r="AH103">
            <v>-1075.0713446936602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-520</v>
          </cell>
          <cell r="O107">
            <v>-524.02760477910886</v>
          </cell>
          <cell r="P107">
            <v>-487.99522866066832</v>
          </cell>
          <cell r="Q107">
            <v>-450.13099249818396</v>
          </cell>
          <cell r="R107">
            <v>-410.3269263470134</v>
          </cell>
          <cell r="S107">
            <v>-368.46822651324953</v>
          </cell>
          <cell r="T107">
            <v>-324.43280515376614</v>
          </cell>
          <cell r="U107">
            <v>-279.87335754736682</v>
          </cell>
          <cell r="V107">
            <v>-235.76553803684143</v>
          </cell>
          <cell r="W107">
            <v>-189.17470108673922</v>
          </cell>
          <cell r="X107">
            <v>-141.6969349374516</v>
          </cell>
          <cell r="Y107">
            <v>-112.91929836217295</v>
          </cell>
          <cell r="Z107">
            <v>-83.040696226365526</v>
          </cell>
          <cell r="AA107">
            <v>-53.64117111427997</v>
          </cell>
          <cell r="AB107">
            <v>-25.708388852422495</v>
          </cell>
          <cell r="AC107">
            <v>-14.870151932284857</v>
          </cell>
          <cell r="AD107">
            <v>-8.531337580906829</v>
          </cell>
          <cell r="AE107">
            <v>-2.1858951707258742</v>
          </cell>
          <cell r="AF107">
            <v>5.9814908581756771E-14</v>
          </cell>
          <cell r="AG107">
            <v>5.9814908581756771E-14</v>
          </cell>
          <cell r="AH107">
            <v>5.9814908581756771E-14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2"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51">
          <cell r="N151">
            <v>1040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0</v>
          </cell>
          <cell r="O152">
            <v>270</v>
          </cell>
          <cell r="P152">
            <v>270</v>
          </cell>
          <cell r="Q152">
            <v>270</v>
          </cell>
          <cell r="R152">
            <v>270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6"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8">
          <cell r="N168">
            <v>-5029</v>
          </cell>
          <cell r="O168">
            <v>-2413.900838112444</v>
          </cell>
          <cell r="P168">
            <v>-1075.5451286606694</v>
          </cell>
          <cell r="Q168">
            <v>1257.4136600018173</v>
          </cell>
          <cell r="R168">
            <v>-570.87436898451415</v>
          </cell>
          <cell r="S168">
            <v>4943.8933965278557</v>
          </cell>
          <cell r="T168">
            <v>5227.6893698137646</v>
          </cell>
          <cell r="U168">
            <v>9348.2102605023465</v>
          </cell>
          <cell r="V168">
            <v>9748.5424450011997</v>
          </cell>
          <cell r="W168">
            <v>6867.9443290342897</v>
          </cell>
          <cell r="X168">
            <v>5940.8831240083964</v>
          </cell>
          <cell r="Y168">
            <v>3516.9940520412201</v>
          </cell>
          <cell r="Z168">
            <v>15313.855680971275</v>
          </cell>
          <cell r="AA168">
            <v>15311.573863219193</v>
          </cell>
          <cell r="AB168">
            <v>15306.716455616639</v>
          </cell>
          <cell r="AC168">
            <v>15283.6168460271</v>
          </cell>
          <cell r="AD168">
            <v>15254.82998924097</v>
          </cell>
          <cell r="AE168">
            <v>15224.820362023835</v>
          </cell>
          <cell r="AF168">
            <v>15227.00625719456</v>
          </cell>
          <cell r="AG168">
            <v>15227.00625719456</v>
          </cell>
          <cell r="AH168">
            <v>15227.00625719456</v>
          </cell>
        </row>
        <row r="175">
          <cell r="N175">
            <v>29859</v>
          </cell>
          <cell r="O175">
            <v>22696.229160199935</v>
          </cell>
          <cell r="P175">
            <v>25685.030868345082</v>
          </cell>
          <cell r="Q175">
            <v>31248.456695668316</v>
          </cell>
          <cell r="R175">
            <v>35102.0181569122</v>
          </cell>
          <cell r="S175">
            <v>34215.385350087861</v>
          </cell>
          <cell r="T175">
            <v>34904.52193432831</v>
          </cell>
          <cell r="U175">
            <v>33886.614514165914</v>
          </cell>
          <cell r="V175">
            <v>33552.669809724299</v>
          </cell>
          <cell r="W175">
            <v>34919.390361754326</v>
          </cell>
          <cell r="X175">
            <v>30642.834635770021</v>
          </cell>
          <cell r="Y175">
            <v>26767.753142870712</v>
          </cell>
          <cell r="Z175">
            <v>47465.372696128434</v>
          </cell>
          <cell r="AA175">
            <v>68122.114426948887</v>
          </cell>
          <cell r="AB175">
            <v>88930.06498336223</v>
          </cell>
          <cell r="AC175">
            <v>109873.09197452948</v>
          </cell>
          <cell r="AD175">
            <v>130785.70320417939</v>
          </cell>
          <cell r="AE175">
            <v>151724.67780557263</v>
          </cell>
          <cell r="AF175">
            <v>172904.10646087897</v>
          </cell>
          <cell r="AG175">
            <v>194083.53511618535</v>
          </cell>
          <cell r="AH175">
            <v>215267.56788751576</v>
          </cell>
        </row>
        <row r="176">
          <cell r="N176">
            <v>3912</v>
          </cell>
          <cell r="O176">
            <v>4176.1849315068494</v>
          </cell>
          <cell r="P176">
            <v>4327.3150684931506</v>
          </cell>
          <cell r="Q176">
            <v>4583.17808219178</v>
          </cell>
          <cell r="R176">
            <v>4528.6065573770493</v>
          </cell>
          <cell r="S176">
            <v>5200.92473023202</v>
          </cell>
          <cell r="T176">
            <v>5340.0821917808216</v>
          </cell>
          <cell r="U176">
            <v>5857.4794520547939</v>
          </cell>
          <cell r="V176">
            <v>6047.0491803278692</v>
          </cell>
          <cell r="W176">
            <v>6025.3972602739732</v>
          </cell>
          <cell r="X176">
            <v>6113.5068493150684</v>
          </cell>
          <cell r="Y176">
            <v>5773.8904109589039</v>
          </cell>
          <cell r="Z176">
            <v>5758.1147540983611</v>
          </cell>
          <cell r="AA176">
            <v>5773.8904109589039</v>
          </cell>
          <cell r="AB176">
            <v>5773.8904109589039</v>
          </cell>
          <cell r="AC176">
            <v>5773.8904109589039</v>
          </cell>
          <cell r="AD176">
            <v>5758.1147540983611</v>
          </cell>
          <cell r="AE176">
            <v>5773.8904109589039</v>
          </cell>
          <cell r="AF176">
            <v>5773.8904109589039</v>
          </cell>
          <cell r="AG176">
            <v>5773.8904109589039</v>
          </cell>
          <cell r="AH176">
            <v>5758.1147540983611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212</v>
          </cell>
          <cell r="O178">
            <v>212</v>
          </cell>
          <cell r="P178">
            <v>212</v>
          </cell>
          <cell r="Q178">
            <v>212</v>
          </cell>
          <cell r="R178">
            <v>212</v>
          </cell>
          <cell r="S178">
            <v>212</v>
          </cell>
          <cell r="T178">
            <v>212</v>
          </cell>
          <cell r="U178">
            <v>212</v>
          </cell>
          <cell r="V178">
            <v>212</v>
          </cell>
          <cell r="W178">
            <v>212</v>
          </cell>
          <cell r="X178">
            <v>212</v>
          </cell>
          <cell r="Y178">
            <v>212</v>
          </cell>
          <cell r="Z178">
            <v>212</v>
          </cell>
          <cell r="AA178">
            <v>212</v>
          </cell>
          <cell r="AB178">
            <v>212</v>
          </cell>
          <cell r="AC178">
            <v>212</v>
          </cell>
          <cell r="AD178">
            <v>212</v>
          </cell>
          <cell r="AE178">
            <v>212</v>
          </cell>
          <cell r="AF178">
            <v>212</v>
          </cell>
          <cell r="AG178">
            <v>212</v>
          </cell>
          <cell r="AH178">
            <v>212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1623</v>
          </cell>
          <cell r="O182">
            <v>1423</v>
          </cell>
          <cell r="P182">
            <v>1223</v>
          </cell>
          <cell r="Q182">
            <v>1023</v>
          </cell>
          <cell r="R182">
            <v>823</v>
          </cell>
          <cell r="S182">
            <v>823</v>
          </cell>
          <cell r="T182">
            <v>823</v>
          </cell>
          <cell r="U182">
            <v>823</v>
          </cell>
          <cell r="V182">
            <v>823</v>
          </cell>
          <cell r="W182">
            <v>823</v>
          </cell>
          <cell r="X182">
            <v>823</v>
          </cell>
          <cell r="Y182">
            <v>823</v>
          </cell>
          <cell r="Z182">
            <v>823</v>
          </cell>
          <cell r="AA182">
            <v>823</v>
          </cell>
          <cell r="AB182">
            <v>823</v>
          </cell>
          <cell r="AC182">
            <v>823</v>
          </cell>
          <cell r="AD182">
            <v>823</v>
          </cell>
          <cell r="AE182">
            <v>823</v>
          </cell>
          <cell r="AF182">
            <v>823</v>
          </cell>
          <cell r="AG182">
            <v>823</v>
          </cell>
          <cell r="AH182">
            <v>823</v>
          </cell>
        </row>
        <row r="183">
          <cell r="N183">
            <v>190</v>
          </cell>
          <cell r="O183">
            <v>190</v>
          </cell>
          <cell r="P183">
            <v>190</v>
          </cell>
          <cell r="Q183">
            <v>190</v>
          </cell>
          <cell r="R183">
            <v>190</v>
          </cell>
          <cell r="S183">
            <v>190</v>
          </cell>
          <cell r="T183">
            <v>190</v>
          </cell>
          <cell r="U183">
            <v>190</v>
          </cell>
          <cell r="V183">
            <v>190</v>
          </cell>
          <cell r="W183">
            <v>190</v>
          </cell>
          <cell r="X183">
            <v>190</v>
          </cell>
          <cell r="Y183">
            <v>190</v>
          </cell>
          <cell r="Z183">
            <v>190</v>
          </cell>
          <cell r="AA183">
            <v>190</v>
          </cell>
          <cell r="AB183">
            <v>190</v>
          </cell>
          <cell r="AC183">
            <v>190</v>
          </cell>
          <cell r="AD183">
            <v>190</v>
          </cell>
          <cell r="AE183">
            <v>190</v>
          </cell>
          <cell r="AF183">
            <v>190</v>
          </cell>
          <cell r="AG183">
            <v>190</v>
          </cell>
          <cell r="AH183">
            <v>190</v>
          </cell>
        </row>
        <row r="188">
          <cell r="N188">
            <v>0</v>
          </cell>
          <cell r="O188">
            <v>1393.9139017578229</v>
          </cell>
          <cell r="P188">
            <v>1538.614036392358</v>
          </cell>
          <cell r="Q188">
            <v>1763.0429381501808</v>
          </cell>
          <cell r="R188">
            <v>2066.7966501482906</v>
          </cell>
          <cell r="S188">
            <v>2174.0171800219905</v>
          </cell>
          <cell r="T188">
            <v>2246.31279410858</v>
          </cell>
          <cell r="U188">
            <v>2124.6075862773619</v>
          </cell>
          <cell r="V188">
            <v>2145.5504314441223</v>
          </cell>
          <cell r="W188">
            <v>2467.4026500669797</v>
          </cell>
          <cell r="X188">
            <v>2945.3679773207818</v>
          </cell>
          <cell r="Y188">
            <v>2514.7129777412674</v>
          </cell>
          <cell r="Z188">
            <v>3572.7972912575979</v>
          </cell>
          <cell r="AA188">
            <v>4630.428966103369</v>
          </cell>
          <cell r="AB188">
            <v>5696.5009622240696</v>
          </cell>
          <cell r="AC188">
            <v>6779.0009622240696</v>
          </cell>
          <cell r="AD188">
            <v>7861.7272815593478</v>
          </cell>
          <cell r="AE188">
            <v>8944.0009622240686</v>
          </cell>
          <cell r="AF188">
            <v>10026.500962224069</v>
          </cell>
          <cell r="AG188">
            <v>11109.000962224069</v>
          </cell>
          <cell r="AH188">
            <v>12191.727281559348</v>
          </cell>
        </row>
        <row r="189">
          <cell r="N189">
            <v>585</v>
          </cell>
          <cell r="O189">
            <v>585</v>
          </cell>
          <cell r="P189">
            <v>585</v>
          </cell>
          <cell r="Q189">
            <v>585</v>
          </cell>
          <cell r="R189">
            <v>585</v>
          </cell>
          <cell r="S189">
            <v>585</v>
          </cell>
          <cell r="T189">
            <v>585</v>
          </cell>
          <cell r="U189">
            <v>585</v>
          </cell>
          <cell r="V189">
            <v>585</v>
          </cell>
          <cell r="W189">
            <v>585</v>
          </cell>
          <cell r="X189">
            <v>585</v>
          </cell>
          <cell r="Y189">
            <v>585</v>
          </cell>
          <cell r="Z189">
            <v>585</v>
          </cell>
          <cell r="AA189">
            <v>585</v>
          </cell>
          <cell r="AB189">
            <v>585</v>
          </cell>
          <cell r="AC189">
            <v>585</v>
          </cell>
          <cell r="AD189">
            <v>585</v>
          </cell>
          <cell r="AE189">
            <v>585</v>
          </cell>
          <cell r="AF189">
            <v>585</v>
          </cell>
          <cell r="AG189">
            <v>585</v>
          </cell>
          <cell r="AH189">
            <v>585</v>
          </cell>
        </row>
        <row r="190">
          <cell r="N190">
            <v>814901</v>
          </cell>
          <cell r="O190">
            <v>801726</v>
          </cell>
          <cell r="P190">
            <v>788246.58</v>
          </cell>
          <cell r="Q190">
            <v>774735.2151749999</v>
          </cell>
          <cell r="R190">
            <v>761334.89092212485</v>
          </cell>
          <cell r="S190">
            <v>747401.14166509605</v>
          </cell>
          <cell r="T190">
            <v>734275.59969198436</v>
          </cell>
          <cell r="U190">
            <v>721115.71353439265</v>
          </cell>
          <cell r="V190">
            <v>708638.26261478546</v>
          </cell>
          <cell r="W190">
            <v>695782.03794959735</v>
          </cell>
          <cell r="X190">
            <v>683008.34042112774</v>
          </cell>
          <cell r="Y190">
            <v>673391.88545926195</v>
          </cell>
          <cell r="Z190">
            <v>673391.88545926195</v>
          </cell>
          <cell r="AA190">
            <v>673391.88545926195</v>
          </cell>
          <cell r="AB190">
            <v>673391.88545926195</v>
          </cell>
          <cell r="AC190">
            <v>673391.88545926195</v>
          </cell>
          <cell r="AD190">
            <v>673391.88545926195</v>
          </cell>
          <cell r="AE190">
            <v>673391.88545926195</v>
          </cell>
          <cell r="AF190">
            <v>673391.88545926195</v>
          </cell>
          <cell r="AG190">
            <v>673391.88545926195</v>
          </cell>
          <cell r="AH190">
            <v>673391.88545926195</v>
          </cell>
        </row>
        <row r="191">
          <cell r="N191">
            <v>0</v>
          </cell>
          <cell r="O191">
            <v>16359.573766666668</v>
          </cell>
          <cell r="P191">
            <v>24690.523866666666</v>
          </cell>
          <cell r="Q191">
            <v>32677.606444166668</v>
          </cell>
          <cell r="R191">
            <v>40660.859463154171</v>
          </cell>
          <cell r="S191">
            <v>58713.247023130883</v>
          </cell>
          <cell r="T191">
            <v>75119.354141712305</v>
          </cell>
          <cell r="U191">
            <v>97463.548984653986</v>
          </cell>
          <cell r="V191">
            <v>118993.69394350726</v>
          </cell>
          <cell r="W191">
            <v>136246.64936399489</v>
          </cell>
          <cell r="X191">
            <v>157950.15223415237</v>
          </cell>
          <cell r="Y191">
            <v>175200.19431835203</v>
          </cell>
          <cell r="Z191">
            <v>168165.27192024022</v>
          </cell>
          <cell r="AA191">
            <v>161130.34952212847</v>
          </cell>
          <cell r="AB191">
            <v>154095.42712401669</v>
          </cell>
          <cell r="AC191">
            <v>147060.5047259049</v>
          </cell>
          <cell r="AD191">
            <v>140025.58232779312</v>
          </cell>
          <cell r="AE191">
            <v>132990.65992968137</v>
          </cell>
          <cell r="AF191">
            <v>125955.73753156955</v>
          </cell>
          <cell r="AG191">
            <v>118920.8151334578</v>
          </cell>
          <cell r="AH191">
            <v>111885.89273534599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60</v>
          </cell>
          <cell r="O195">
            <v>60</v>
          </cell>
          <cell r="P195">
            <v>60</v>
          </cell>
          <cell r="Q195">
            <v>60</v>
          </cell>
          <cell r="R195">
            <v>60</v>
          </cell>
          <cell r="S195">
            <v>60</v>
          </cell>
          <cell r="T195">
            <v>60</v>
          </cell>
          <cell r="U195">
            <v>60</v>
          </cell>
          <cell r="V195">
            <v>60</v>
          </cell>
          <cell r="W195">
            <v>60</v>
          </cell>
          <cell r="X195">
            <v>60</v>
          </cell>
          <cell r="Y195">
            <v>60</v>
          </cell>
          <cell r="Z195">
            <v>60</v>
          </cell>
          <cell r="AA195">
            <v>60</v>
          </cell>
          <cell r="AB195">
            <v>60</v>
          </cell>
          <cell r="AC195">
            <v>60</v>
          </cell>
          <cell r="AD195">
            <v>60</v>
          </cell>
          <cell r="AE195">
            <v>60</v>
          </cell>
          <cell r="AF195">
            <v>60</v>
          </cell>
          <cell r="AG195">
            <v>60</v>
          </cell>
          <cell r="AH195">
            <v>60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4">
          <cell r="N204">
            <v>3123</v>
          </cell>
          <cell r="O204">
            <v>3213.6986301369861</v>
          </cell>
          <cell r="P204">
            <v>3176.9342465753421</v>
          </cell>
          <cell r="Q204">
            <v>3227.8487260273973</v>
          </cell>
          <cell r="R204">
            <v>3312.4922198770491</v>
          </cell>
          <cell r="S204">
            <v>3449.2984323606161</v>
          </cell>
          <cell r="T204">
            <v>3515.454699411046</v>
          </cell>
          <cell r="U204">
            <v>3621.1346549863233</v>
          </cell>
          <cell r="V204">
            <v>3713.0994379438748</v>
          </cell>
          <cell r="W204">
            <v>3865.842871472656</v>
          </cell>
          <cell r="X204">
            <v>3945.451755535842</v>
          </cell>
          <cell r="Y204">
            <v>3989.4716080754874</v>
          </cell>
          <cell r="Z204">
            <v>3981.0804282533254</v>
          </cell>
          <cell r="AA204">
            <v>3994.5914439086091</v>
          </cell>
          <cell r="AB204">
            <v>3997.2865280070541</v>
          </cell>
          <cell r="AC204">
            <v>4000.0759400489446</v>
          </cell>
          <cell r="AD204">
            <v>3992.0259241857657</v>
          </cell>
          <cell r="AE204">
            <v>4005.9510694268761</v>
          </cell>
          <cell r="AF204">
            <v>4005.9510694268761</v>
          </cell>
          <cell r="AG204">
            <v>4005.9510694268761</v>
          </cell>
          <cell r="AH204">
            <v>3995.0058479257095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N209">
            <v>3428</v>
          </cell>
          <cell r="O209">
            <v>3428</v>
          </cell>
          <cell r="P209">
            <v>3428</v>
          </cell>
          <cell r="Q209">
            <v>3428</v>
          </cell>
          <cell r="R209">
            <v>3428</v>
          </cell>
          <cell r="S209">
            <v>3428</v>
          </cell>
          <cell r="T209">
            <v>3428</v>
          </cell>
          <cell r="U209">
            <v>3428</v>
          </cell>
          <cell r="V209">
            <v>3428</v>
          </cell>
          <cell r="W209">
            <v>3428</v>
          </cell>
          <cell r="X209">
            <v>3428</v>
          </cell>
          <cell r="Y209">
            <v>3428</v>
          </cell>
          <cell r="Z209">
            <v>3428</v>
          </cell>
          <cell r="AA209">
            <v>3428</v>
          </cell>
          <cell r="AB209">
            <v>3428</v>
          </cell>
          <cell r="AC209">
            <v>3428</v>
          </cell>
          <cell r="AD209">
            <v>3428</v>
          </cell>
          <cell r="AE209">
            <v>3428</v>
          </cell>
          <cell r="AF209">
            <v>3428</v>
          </cell>
          <cell r="AG209">
            <v>3428</v>
          </cell>
          <cell r="AH209">
            <v>3428</v>
          </cell>
        </row>
        <row r="210">
          <cell r="N210">
            <v>944</v>
          </cell>
          <cell r="O210">
            <v>970.32840801170732</v>
          </cell>
          <cell r="P210">
            <v>1008.1926441741914</v>
          </cell>
          <cell r="Q210">
            <v>1047.9967103253628</v>
          </cell>
          <cell r="R210">
            <v>1089.8554101591255</v>
          </cell>
          <cell r="S210">
            <v>1133.8908315186095</v>
          </cell>
          <cell r="T210">
            <v>913.79689844730387</v>
          </cell>
          <cell r="U210">
            <v>933.84531971440174</v>
          </cell>
          <cell r="V210">
            <v>980.43615666450387</v>
          </cell>
          <cell r="W210">
            <v>825.36747607317261</v>
          </cell>
          <cell r="X210">
            <v>572.77971308199039</v>
          </cell>
          <cell r="Y210">
            <v>600.45868934739303</v>
          </cell>
          <cell r="Z210">
            <v>629.8582144594784</v>
          </cell>
          <cell r="AA210">
            <v>470.31138529280793</v>
          </cell>
          <cell r="AB210">
            <v>295.80166501354432</v>
          </cell>
          <cell r="AC210">
            <v>302.14047936492244</v>
          </cell>
          <cell r="AD210">
            <v>236.64396645821392</v>
          </cell>
          <cell r="AE210">
            <v>-2.1307400288606004E-12</v>
          </cell>
          <cell r="AF210">
            <v>-2.1307400288606004E-12</v>
          </cell>
          <cell r="AG210">
            <v>-2.1307400288606004E-12</v>
          </cell>
          <cell r="AH210">
            <v>-2.1307400288606004E-12</v>
          </cell>
        </row>
        <row r="211"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6">
          <cell r="N216">
            <v>419</v>
          </cell>
          <cell r="O216">
            <v>419</v>
          </cell>
          <cell r="P216">
            <v>419</v>
          </cell>
          <cell r="Q216">
            <v>419</v>
          </cell>
          <cell r="R216">
            <v>419</v>
          </cell>
          <cell r="S216">
            <v>419</v>
          </cell>
          <cell r="T216">
            <v>419</v>
          </cell>
          <cell r="U216">
            <v>419</v>
          </cell>
          <cell r="V216">
            <v>419</v>
          </cell>
          <cell r="W216">
            <v>419</v>
          </cell>
          <cell r="X216">
            <v>419</v>
          </cell>
          <cell r="Y216">
            <v>419</v>
          </cell>
          <cell r="Z216">
            <v>419</v>
          </cell>
          <cell r="AA216">
            <v>419</v>
          </cell>
          <cell r="AB216">
            <v>419</v>
          </cell>
          <cell r="AC216">
            <v>419</v>
          </cell>
          <cell r="AD216">
            <v>419</v>
          </cell>
          <cell r="AE216">
            <v>419</v>
          </cell>
          <cell r="AF216">
            <v>419</v>
          </cell>
          <cell r="AG216">
            <v>419</v>
          </cell>
          <cell r="AH216">
            <v>419</v>
          </cell>
        </row>
        <row r="217">
          <cell r="N217">
            <v>1419</v>
          </cell>
          <cell r="O217">
            <v>1419</v>
          </cell>
          <cell r="P217">
            <v>1419</v>
          </cell>
          <cell r="Q217">
            <v>1419</v>
          </cell>
          <cell r="R217">
            <v>1419</v>
          </cell>
          <cell r="S217">
            <v>1419</v>
          </cell>
          <cell r="T217">
            <v>1419</v>
          </cell>
          <cell r="U217">
            <v>1419</v>
          </cell>
          <cell r="V217">
            <v>1419</v>
          </cell>
          <cell r="W217">
            <v>1419</v>
          </cell>
          <cell r="X217">
            <v>1419</v>
          </cell>
          <cell r="Y217">
            <v>1419</v>
          </cell>
          <cell r="Z217">
            <v>1419</v>
          </cell>
          <cell r="AA217">
            <v>1419</v>
          </cell>
          <cell r="AB217">
            <v>1419</v>
          </cell>
          <cell r="AC217">
            <v>1419</v>
          </cell>
          <cell r="AD217">
            <v>1419</v>
          </cell>
          <cell r="AE217">
            <v>1419</v>
          </cell>
          <cell r="AF217">
            <v>1419</v>
          </cell>
          <cell r="AG217">
            <v>1419</v>
          </cell>
          <cell r="AH217">
            <v>1419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N219">
            <v>12002</v>
          </cell>
          <cell r="O219">
            <v>11041.375560095024</v>
          </cell>
          <cell r="P219">
            <v>10033.18291592083</v>
          </cell>
          <cell r="Q219">
            <v>8985.186205595468</v>
          </cell>
          <cell r="R219">
            <v>7895.3307954363427</v>
          </cell>
          <cell r="S219">
            <v>6761.4399639177318</v>
          </cell>
          <cell r="T219">
            <v>5847.6430654704291</v>
          </cell>
          <cell r="U219">
            <v>4913.7977457560282</v>
          </cell>
          <cell r="V219">
            <v>3933.3615890915235</v>
          </cell>
          <cell r="W219">
            <v>3107.9941130183506</v>
          </cell>
          <cell r="X219">
            <v>2535.2143999363607</v>
          </cell>
          <cell r="Y219">
            <v>1934.7557105889678</v>
          </cell>
          <cell r="Z219">
            <v>1304.8974961294894</v>
          </cell>
          <cell r="AA219">
            <v>834.58611083668143</v>
          </cell>
          <cell r="AB219">
            <v>538.78444582313682</v>
          </cell>
          <cell r="AC219">
            <v>236.64396645821421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N221">
            <v>0</v>
          </cell>
          <cell r="O221">
            <v>737.4</v>
          </cell>
          <cell r="P221">
            <v>756.2</v>
          </cell>
          <cell r="Q221">
            <v>775.5</v>
          </cell>
          <cell r="R221">
            <v>795.40000000000009</v>
          </cell>
          <cell r="S221">
            <v>816.1</v>
          </cell>
          <cell r="T221">
            <v>837.30000000000007</v>
          </cell>
          <cell r="U221">
            <v>859.3</v>
          </cell>
          <cell r="V221">
            <v>881.90000000000009</v>
          </cell>
          <cell r="W221">
            <v>905.30000000000018</v>
          </cell>
          <cell r="X221">
            <v>929.5</v>
          </cell>
          <cell r="Y221">
            <v>929.5</v>
          </cell>
          <cell r="Z221">
            <v>929.5</v>
          </cell>
          <cell r="AA221">
            <v>929.5</v>
          </cell>
          <cell r="AB221">
            <v>929.5</v>
          </cell>
          <cell r="AC221">
            <v>929.5</v>
          </cell>
          <cell r="AD221">
            <v>929.5</v>
          </cell>
          <cell r="AE221">
            <v>929.5</v>
          </cell>
          <cell r="AF221">
            <v>929.5</v>
          </cell>
          <cell r="AG221">
            <v>929.5</v>
          </cell>
          <cell r="AH221">
            <v>929.5</v>
          </cell>
        </row>
        <row r="226">
          <cell r="N226">
            <v>830007</v>
          </cell>
          <cell r="O226">
            <v>827593.09916188754</v>
          </cell>
          <cell r="P226">
            <v>826517.5540332268</v>
          </cell>
          <cell r="Q226">
            <v>827774.96769322862</v>
          </cell>
          <cell r="R226">
            <v>827204.09332424414</v>
          </cell>
          <cell r="S226">
            <v>832147.98672077176</v>
          </cell>
          <cell r="T226">
            <v>837375.67609058553</v>
          </cell>
          <cell r="U226">
            <v>846723.88635108806</v>
          </cell>
          <cell r="V226">
            <v>856472.42879608902</v>
          </cell>
          <cell r="W226">
            <v>863340.37312512321</v>
          </cell>
          <cell r="X226">
            <v>869281.25624913187</v>
          </cell>
          <cell r="Y226">
            <v>872798.25030117307</v>
          </cell>
          <cell r="Z226">
            <v>888112.10598214436</v>
          </cell>
          <cell r="AA226">
            <v>903423.67984536348</v>
          </cell>
          <cell r="AB226">
            <v>918730.39630098012</v>
          </cell>
          <cell r="AC226">
            <v>934014.01314700721</v>
          </cell>
          <cell r="AD226">
            <v>949268.84313624818</v>
          </cell>
          <cell r="AE226">
            <v>964493.66349827207</v>
          </cell>
          <cell r="AF226">
            <v>979720.66975546663</v>
          </cell>
          <cell r="AG226">
            <v>994947.67601266119</v>
          </cell>
          <cell r="AH226">
            <v>1010174.6822698558</v>
          </cell>
        </row>
        <row r="229">
          <cell r="N229">
            <v>520847</v>
          </cell>
          <cell r="O229">
            <v>518433.0991618876</v>
          </cell>
          <cell r="P229">
            <v>517357.55403322692</v>
          </cell>
          <cell r="Q229">
            <v>518614.96769322874</v>
          </cell>
          <cell r="R229">
            <v>518044.0933242442</v>
          </cell>
          <cell r="S229">
            <v>522987.98672077205</v>
          </cell>
          <cell r="T229">
            <v>528215.67609058588</v>
          </cell>
          <cell r="U229">
            <v>537563.88635108806</v>
          </cell>
          <cell r="V229">
            <v>547312.42879608937</v>
          </cell>
          <cell r="W229">
            <v>554180.37312512367</v>
          </cell>
          <cell r="X229">
            <v>560121.25624913198</v>
          </cell>
          <cell r="Y229">
            <v>563638.25030117319</v>
          </cell>
          <cell r="Z229">
            <v>578952.10598214448</v>
          </cell>
          <cell r="AA229">
            <v>594263.67984536372</v>
          </cell>
          <cell r="AB229">
            <v>609570.39630098036</v>
          </cell>
          <cell r="AC229">
            <v>624854.01314700744</v>
          </cell>
          <cell r="AD229">
            <v>640108.84313624853</v>
          </cell>
          <cell r="AE229">
            <v>655333.66349827219</v>
          </cell>
          <cell r="AF229">
            <v>670560.66975546686</v>
          </cell>
          <cell r="AG229">
            <v>685787.67601266142</v>
          </cell>
          <cell r="AH229">
            <v>701014.68226985587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5"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</row>
        <row r="246"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</row>
        <row r="254"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</row>
        <row r="258"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0"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</row>
        <row r="261">
          <cell r="N261">
            <v>309160</v>
          </cell>
          <cell r="O261">
            <v>309160</v>
          </cell>
          <cell r="P261">
            <v>309160</v>
          </cell>
          <cell r="Q261">
            <v>309160</v>
          </cell>
          <cell r="R261">
            <v>309160</v>
          </cell>
          <cell r="S261">
            <v>309160</v>
          </cell>
          <cell r="T261">
            <v>309160</v>
          </cell>
          <cell r="U261">
            <v>309160</v>
          </cell>
          <cell r="V261">
            <v>309160</v>
          </cell>
          <cell r="W261">
            <v>309160</v>
          </cell>
          <cell r="X261">
            <v>309160</v>
          </cell>
          <cell r="Y261">
            <v>309160</v>
          </cell>
          <cell r="Z261">
            <v>309160</v>
          </cell>
          <cell r="AA261">
            <v>309160</v>
          </cell>
          <cell r="AB261">
            <v>309160</v>
          </cell>
          <cell r="AC261">
            <v>309160</v>
          </cell>
          <cell r="AD261">
            <v>309160</v>
          </cell>
          <cell r="AE261">
            <v>309160</v>
          </cell>
          <cell r="AF261">
            <v>309160</v>
          </cell>
          <cell r="AG261">
            <v>309160</v>
          </cell>
          <cell r="AH261">
            <v>309160</v>
          </cell>
        </row>
        <row r="270">
          <cell r="O270">
            <v>33385.192883030715</v>
          </cell>
          <cell r="P270">
            <v>35733.751319319694</v>
          </cell>
          <cell r="Q270">
            <v>38557.513728286394</v>
          </cell>
          <cell r="R270">
            <v>40388.853664933507</v>
          </cell>
          <cell r="S270">
            <v>41756.735573657294</v>
          </cell>
          <cell r="T270">
            <v>44054.935552000155</v>
          </cell>
          <cell r="U270">
            <v>45873.109894031404</v>
          </cell>
          <cell r="V270">
            <v>48245.586450695853</v>
          </cell>
          <cell r="W270">
            <v>50688.654481919883</v>
          </cell>
          <cell r="X270">
            <v>52964.376705690323</v>
          </cell>
          <cell r="Y270">
            <v>54309.670415937842</v>
          </cell>
          <cell r="Z270">
            <v>53956.114080395237</v>
          </cell>
          <cell r="AA270">
            <v>53931.885919604763</v>
          </cell>
          <cell r="AB270">
            <v>53944</v>
          </cell>
          <cell r="AC270">
            <v>53944</v>
          </cell>
          <cell r="AD270">
            <v>53956.114080395237</v>
          </cell>
          <cell r="AE270">
            <v>53931.885919604763</v>
          </cell>
          <cell r="AF270">
            <v>53944</v>
          </cell>
          <cell r="AG270">
            <v>53944</v>
          </cell>
          <cell r="AH270">
            <v>53956.114080395237</v>
          </cell>
        </row>
        <row r="271">
          <cell r="O271">
            <v>16342.938249896779</v>
          </cell>
          <cell r="P271">
            <v>16274.094394103628</v>
          </cell>
          <cell r="Q271">
            <v>16441.233021778509</v>
          </cell>
          <cell r="R271">
            <v>14386.02627256097</v>
          </cell>
          <cell r="S271">
            <v>14412.507349731161</v>
          </cell>
          <cell r="T271">
            <v>14720.100023094472</v>
          </cell>
          <cell r="U271">
            <v>14833.21801505748</v>
          </cell>
          <cell r="V271">
            <v>15021.585975840695</v>
          </cell>
          <cell r="W271">
            <v>15202.609946010956</v>
          </cell>
          <cell r="X271">
            <v>15394.595175902497</v>
          </cell>
          <cell r="Y271">
            <v>15588.597598221621</v>
          </cell>
          <cell r="Z271">
            <v>15622.50752301819</v>
          </cell>
          <cell r="AA271">
            <v>15615.492476981812</v>
          </cell>
          <cell r="AB271">
            <v>15619</v>
          </cell>
          <cell r="AC271">
            <v>15619</v>
          </cell>
          <cell r="AD271">
            <v>15622.50752301819</v>
          </cell>
          <cell r="AE271">
            <v>15615.492476981812</v>
          </cell>
          <cell r="AF271">
            <v>15619</v>
          </cell>
          <cell r="AG271">
            <v>15619</v>
          </cell>
          <cell r="AH271">
            <v>15622.50752301819</v>
          </cell>
        </row>
        <row r="272">
          <cell r="O272">
            <v>1143.4736394615154</v>
          </cell>
          <cell r="P272">
            <v>62.155434859588041</v>
          </cell>
          <cell r="Q272">
            <v>63.776610464771153</v>
          </cell>
          <cell r="R272">
            <v>66.744617615458353</v>
          </cell>
          <cell r="S272">
            <v>5964.6981097677581</v>
          </cell>
          <cell r="T272">
            <v>5564.1373481183291</v>
          </cell>
          <cell r="U272">
            <v>9535.3055323723365</v>
          </cell>
          <cell r="V272">
            <v>9790.2222361750064</v>
          </cell>
          <cell r="W272">
            <v>6893.1613805079323</v>
          </cell>
          <cell r="X272">
            <v>5368.8876549355</v>
          </cell>
          <cell r="Y272">
            <v>81.601551503970484</v>
          </cell>
          <cell r="Z272">
            <v>80.017965416573091</v>
          </cell>
          <cell r="AA272">
            <v>79.982034583426895</v>
          </cell>
          <cell r="AB272">
            <v>80</v>
          </cell>
          <cell r="AC272">
            <v>80</v>
          </cell>
          <cell r="AD272">
            <v>80.017965416573091</v>
          </cell>
          <cell r="AE272">
            <v>79.982034583426895</v>
          </cell>
          <cell r="AF272">
            <v>80</v>
          </cell>
          <cell r="AG272">
            <v>80</v>
          </cell>
          <cell r="AH272">
            <v>80.017965416573091</v>
          </cell>
        </row>
        <row r="273">
          <cell r="O273">
            <v>1551</v>
          </cell>
          <cell r="P273">
            <v>874</v>
          </cell>
          <cell r="Q273">
            <v>981</v>
          </cell>
          <cell r="R273">
            <v>1082</v>
          </cell>
          <cell r="S273">
            <v>1024</v>
          </cell>
          <cell r="T273">
            <v>1016</v>
          </cell>
          <cell r="U273">
            <v>950</v>
          </cell>
          <cell r="V273">
            <v>910</v>
          </cell>
          <cell r="W273">
            <v>934</v>
          </cell>
          <cell r="X273">
            <v>787</v>
          </cell>
          <cell r="Y273">
            <v>752</v>
          </cell>
          <cell r="Z273">
            <v>752</v>
          </cell>
          <cell r="AA273">
            <v>752</v>
          </cell>
          <cell r="AB273">
            <v>752</v>
          </cell>
          <cell r="AC273">
            <v>752</v>
          </cell>
          <cell r="AD273">
            <v>752</v>
          </cell>
          <cell r="AE273">
            <v>752</v>
          </cell>
          <cell r="AF273">
            <v>752</v>
          </cell>
          <cell r="AG273">
            <v>752</v>
          </cell>
          <cell r="AH273">
            <v>752</v>
          </cell>
        </row>
        <row r="274"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5"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</row>
        <row r="276">
          <cell r="O276">
            <v>411.86029610413817</v>
          </cell>
          <cell r="P276">
            <v>446.668714730793</v>
          </cell>
          <cell r="Q276">
            <v>462.91362577169446</v>
          </cell>
          <cell r="R276">
            <v>481.8469697047928</v>
          </cell>
          <cell r="S276">
            <v>492.35834514506206</v>
          </cell>
          <cell r="T276">
            <v>513.86961523823891</v>
          </cell>
          <cell r="U276">
            <v>528.96929826480914</v>
          </cell>
          <cell r="V276">
            <v>549.63560901537608</v>
          </cell>
          <cell r="W276">
            <v>569.62611161512245</v>
          </cell>
          <cell r="X276">
            <v>589.23087443057989</v>
          </cell>
          <cell r="Y276">
            <v>608.7468726927367</v>
          </cell>
          <cell r="Z276">
            <v>606.13608803054126</v>
          </cell>
          <cell r="AA276">
            <v>605.86391196945874</v>
          </cell>
          <cell r="AB276">
            <v>606</v>
          </cell>
          <cell r="AC276">
            <v>606</v>
          </cell>
          <cell r="AD276">
            <v>606.13608803054126</v>
          </cell>
          <cell r="AE276">
            <v>605.86391196945874</v>
          </cell>
          <cell r="AF276">
            <v>606</v>
          </cell>
          <cell r="AG276">
            <v>606</v>
          </cell>
          <cell r="AH276">
            <v>606.13608803054126</v>
          </cell>
        </row>
        <row r="277">
          <cell r="O277">
            <v>-19150.663251310903</v>
          </cell>
          <cell r="P277">
            <v>-19534.375006518312</v>
          </cell>
          <cell r="Q277">
            <v>-19793.778612425176</v>
          </cell>
          <cell r="R277">
            <v>-20376.007281017562</v>
          </cell>
          <cell r="S277">
            <v>-20972.006306681629</v>
          </cell>
          <cell r="T277">
            <v>-21653.672178151159</v>
          </cell>
          <cell r="U277">
            <v>-22301.052822794169</v>
          </cell>
          <cell r="V277">
            <v>-22999.139672118436</v>
          </cell>
          <cell r="W277">
            <v>-23682.341391588561</v>
          </cell>
          <cell r="X277">
            <v>-24462.544391108429</v>
          </cell>
          <cell r="Y277">
            <v>-25026.323259831897</v>
          </cell>
          <cell r="Z277">
            <v>-25055.216618252096</v>
          </cell>
          <cell r="AA277">
            <v>-25043.921419393999</v>
          </cell>
          <cell r="AB277">
            <v>-25049.493618702039</v>
          </cell>
          <cell r="AC277">
            <v>-25049.442527073708</v>
          </cell>
          <cell r="AD277">
            <v>-25055.015405370912</v>
          </cell>
          <cell r="AE277">
            <v>-25043.714168491664</v>
          </cell>
          <cell r="AF277">
            <v>-25051</v>
          </cell>
          <cell r="AG277">
            <v>-25051</v>
          </cell>
          <cell r="AH277">
            <v>-25056.625645632157</v>
          </cell>
        </row>
        <row r="278">
          <cell r="O278">
            <v>-19243.834388140647</v>
          </cell>
          <cell r="P278">
            <v>-18511.961210352314</v>
          </cell>
          <cell r="Q278">
            <v>-18763.921321134654</v>
          </cell>
          <cell r="R278">
            <v>-19265.830978599501</v>
          </cell>
          <cell r="S278">
            <v>-20148.800418110844</v>
          </cell>
          <cell r="T278">
            <v>-20316.051895116696</v>
          </cell>
          <cell r="U278">
            <v>-20890.150808400165</v>
          </cell>
          <cell r="V278">
            <v>-21421.497304479235</v>
          </cell>
          <cell r="W278">
            <v>-22385.879808229187</v>
          </cell>
          <cell r="X278">
            <v>-22616.978434035726</v>
          </cell>
          <cell r="Y278">
            <v>-22594.848844274893</v>
          </cell>
          <cell r="Z278">
            <v>-22617.04172922366</v>
          </cell>
          <cell r="AA278">
            <v>-22606.853133549492</v>
          </cell>
          <cell r="AB278">
            <v>-22611.891970279121</v>
          </cell>
          <cell r="AC278">
            <v>-22611.85438946027</v>
          </cell>
          <cell r="AD278">
            <v>-22616.893725625316</v>
          </cell>
          <cell r="AE278">
            <v>-22606.700688640769</v>
          </cell>
          <cell r="AF278">
            <v>-22613</v>
          </cell>
          <cell r="AG278">
            <v>-22613</v>
          </cell>
          <cell r="AH278">
            <v>-22618.078149562094</v>
          </cell>
        </row>
        <row r="279"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</row>
        <row r="280"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</row>
        <row r="281"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2">
          <cell r="O282">
            <v>-614.8037304114589</v>
          </cell>
          <cell r="P282">
            <v>-643.12816669101915</v>
          </cell>
          <cell r="Q282">
            <v>-663.54508698811389</v>
          </cell>
          <cell r="R282">
            <v>-685.92332903328736</v>
          </cell>
          <cell r="S282">
            <v>-708.85132311145537</v>
          </cell>
          <cell r="T282">
            <v>-735.48516918277812</v>
          </cell>
          <cell r="U282">
            <v>-760.25471556399191</v>
          </cell>
          <cell r="V282">
            <v>-787.2113833600481</v>
          </cell>
          <cell r="W282">
            <v>-813.45696957077814</v>
          </cell>
          <cell r="X282">
            <v>-843.86464981207178</v>
          </cell>
          <cell r="Y282">
            <v>-873.37927493866152</v>
          </cell>
          <cell r="Z282">
            <v>-905.31405703698215</v>
          </cell>
          <cell r="AA282">
            <v>-936.57699895596681</v>
          </cell>
          <cell r="AB282">
            <v>-969.57208433955611</v>
          </cell>
          <cell r="AC282">
            <v>-1003.5042753529599</v>
          </cell>
          <cell r="AD282">
            <v>-1038.8571599332904</v>
          </cell>
          <cell r="AE282">
            <v>-1074.7313423201181</v>
          </cell>
          <cell r="AF282">
            <v>-1075.0713446936602</v>
          </cell>
          <cell r="AG282">
            <v>-1075.0713446936602</v>
          </cell>
          <cell r="AH282">
            <v>-1075.3127710005754</v>
          </cell>
        </row>
        <row r="283"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8">
          <cell r="O288">
            <v>-19300.697</v>
          </cell>
          <cell r="P288">
            <v>-11466.379999999997</v>
          </cell>
          <cell r="Q288">
            <v>-11459.013599999998</v>
          </cell>
          <cell r="R288">
            <v>-11736.071126249997</v>
          </cell>
          <cell r="S288">
            <v>-22001.729970675624</v>
          </cell>
          <cell r="T288">
            <v>-21734.077461001139</v>
          </cell>
          <cell r="U288">
            <v>-28174.086764966651</v>
          </cell>
          <cell r="V288">
            <v>-28902.572913292814</v>
          </cell>
          <cell r="W288">
            <v>-25248.190122261229</v>
          </cell>
          <cell r="X288">
            <v>-30724.228923722552</v>
          </cell>
          <cell r="Y288">
            <v>-27178.102540345375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</row>
        <row r="289">
          <cell r="O289">
            <v>1165</v>
          </cell>
          <cell r="P289">
            <v>1357</v>
          </cell>
          <cell r="Q289">
            <v>1420</v>
          </cell>
          <cell r="R289">
            <v>1274</v>
          </cell>
          <cell r="S289">
            <v>860</v>
          </cell>
          <cell r="T289">
            <v>790</v>
          </cell>
          <cell r="U289">
            <v>459</v>
          </cell>
          <cell r="V289">
            <v>450</v>
          </cell>
          <cell r="W289">
            <v>700</v>
          </cell>
          <cell r="X289">
            <v>712</v>
          </cell>
          <cell r="Y289">
            <v>712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</row>
        <row r="290"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</row>
        <row r="291"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</row>
        <row r="292"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</row>
        <row r="293"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</row>
        <row r="298"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</row>
        <row r="299">
          <cell r="O299">
            <v>-934.2960318932669</v>
          </cell>
          <cell r="P299">
            <v>-970.32840801170732</v>
          </cell>
          <cell r="Q299">
            <v>-1008.1926441741917</v>
          </cell>
          <cell r="R299">
            <v>-1047.9967103253621</v>
          </cell>
          <cell r="S299">
            <v>-1089.855410159126</v>
          </cell>
          <cell r="T299">
            <v>-1133.8908315186095</v>
          </cell>
          <cell r="U299">
            <v>-913.79689844730387</v>
          </cell>
          <cell r="V299">
            <v>-933.84531971440163</v>
          </cell>
          <cell r="W299">
            <v>-980.4361566645041</v>
          </cell>
          <cell r="X299">
            <v>-825.36747607317295</v>
          </cell>
          <cell r="Y299">
            <v>-572.77971308199017</v>
          </cell>
          <cell r="Z299">
            <v>-600.45868934739292</v>
          </cell>
          <cell r="AA299">
            <v>-629.85821445947852</v>
          </cell>
          <cell r="AB299">
            <v>-470.31138529280827</v>
          </cell>
          <cell r="AC299">
            <v>-295.80166501354461</v>
          </cell>
          <cell r="AD299">
            <v>-302.14047936492261</v>
          </cell>
          <cell r="AE299">
            <v>-236.64396645821608</v>
          </cell>
          <cell r="AF299">
            <v>0</v>
          </cell>
          <cell r="AG299">
            <v>0</v>
          </cell>
          <cell r="AH299">
            <v>0</v>
          </cell>
        </row>
        <row r="300">
          <cell r="O300">
            <v>-524.02760477910886</v>
          </cell>
          <cell r="P300">
            <v>-487.99522866066832</v>
          </cell>
          <cell r="Q300">
            <v>-450.13099249818396</v>
          </cell>
          <cell r="R300">
            <v>-410.3269263470134</v>
          </cell>
          <cell r="S300">
            <v>-368.46822651324953</v>
          </cell>
          <cell r="T300">
            <v>-324.43280515376614</v>
          </cell>
          <cell r="U300">
            <v>-279.87335754736682</v>
          </cell>
          <cell r="V300">
            <v>-235.76553803684143</v>
          </cell>
          <cell r="W300">
            <v>-189.17470108673922</v>
          </cell>
          <cell r="X300">
            <v>-141.6969349374516</v>
          </cell>
          <cell r="Y300">
            <v>-112.91929836217295</v>
          </cell>
          <cell r="Z300">
            <v>-83.040696226365526</v>
          </cell>
          <cell r="AA300">
            <v>-53.64117111427997</v>
          </cell>
          <cell r="AB300">
            <v>-25.708388852422495</v>
          </cell>
          <cell r="AC300">
            <v>-14.870151932284857</v>
          </cell>
          <cell r="AD300">
            <v>-8.531337580906829</v>
          </cell>
          <cell r="AE300">
            <v>-2.1858951707258742</v>
          </cell>
          <cell r="AF300">
            <v>5.9814908581756771E-14</v>
          </cell>
          <cell r="AG300">
            <v>5.9814908581756771E-14</v>
          </cell>
          <cell r="AH300">
            <v>5.9814908581756771E-14</v>
          </cell>
        </row>
        <row r="301"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</row>
        <row r="302"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</row>
        <row r="303"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</row>
        <row r="304"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</row>
        <row r="308">
          <cell r="O308">
            <v>-5768.8569380422341</v>
          </cell>
          <cell r="P308">
            <v>3133.5018427796767</v>
          </cell>
          <cell r="Q308">
            <v>5787.8547290810566</v>
          </cell>
          <cell r="R308">
            <v>4157.3151732420029</v>
          </cell>
          <cell r="S308">
            <v>-779.41227695065709</v>
          </cell>
          <cell r="T308">
            <v>761.43219832704222</v>
          </cell>
          <cell r="U308">
            <v>-1139.6126279936134</v>
          </cell>
          <cell r="V308">
            <v>-313.00185927485359</v>
          </cell>
          <cell r="W308">
            <v>1688.5727706528987</v>
          </cell>
          <cell r="X308">
            <v>-3798.5903987305014</v>
          </cell>
          <cell r="Y308">
            <v>-4305.7364924788253</v>
          </cell>
          <cell r="Z308">
            <v>21755.703866774042</v>
          </cell>
          <cell r="AA308">
            <v>21714.373405666243</v>
          </cell>
          <cell r="AB308">
            <v>21874.022552534054</v>
          </cell>
          <cell r="AC308">
            <v>22025.526991167229</v>
          </cell>
          <cell r="AD308">
            <v>21995.337548985193</v>
          </cell>
          <cell r="AE308">
            <v>22021.248282057964</v>
          </cell>
          <cell r="AF308">
            <v>22261.928655306339</v>
          </cell>
          <cell r="AG308">
            <v>22261.928655306339</v>
          </cell>
          <cell r="AH308">
            <v>22266.759090665713</v>
          </cell>
        </row>
      </sheetData>
      <sheetData sheetId="25"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O54">
            <v>2930</v>
          </cell>
          <cell r="P54">
            <v>4475.3399999999992</v>
          </cell>
          <cell r="Q54">
            <v>4631.9768999999997</v>
          </cell>
          <cell r="R54">
            <v>4794.0960914999987</v>
          </cell>
          <cell r="S54">
            <v>4961.8894547024984</v>
          </cell>
          <cell r="T54">
            <v>5135.5555856170849</v>
          </cell>
          <cell r="U54">
            <v>5315.300031113683</v>
          </cell>
          <cell r="V54">
            <v>5501.3355322026609</v>
          </cell>
          <cell r="W54">
            <v>5693.8822758297538</v>
          </cell>
          <cell r="X54">
            <v>5893.1681554837951</v>
          </cell>
          <cell r="Y54">
            <v>4734.0656601027176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O55">
            <v>0</v>
          </cell>
          <cell r="P55">
            <v>823.8599999999999</v>
          </cell>
          <cell r="Q55">
            <v>852.69509999999991</v>
          </cell>
          <cell r="R55">
            <v>882.53942849999976</v>
          </cell>
          <cell r="S55">
            <v>913.42830849749976</v>
          </cell>
          <cell r="T55">
            <v>945.39829929491214</v>
          </cell>
          <cell r="U55">
            <v>978.48723977023394</v>
          </cell>
          <cell r="V55">
            <v>1012.734293162192</v>
          </cell>
          <cell r="W55">
            <v>1048.1799934228686</v>
          </cell>
          <cell r="X55">
            <v>1084.866293192669</v>
          </cell>
          <cell r="Y55">
            <v>1122.8366134544124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4245.8351023124987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O57">
            <v>0</v>
          </cell>
          <cell r="P57">
            <v>51.749999999999993</v>
          </cell>
          <cell r="Q57">
            <v>53.561249999999994</v>
          </cell>
          <cell r="R57">
            <v>55.435893749999984</v>
          </cell>
          <cell r="S57">
            <v>57.376150031249985</v>
          </cell>
          <cell r="T57">
            <v>59.384315282343728</v>
          </cell>
          <cell r="U57">
            <v>61.46276631722575</v>
          </cell>
          <cell r="V57">
            <v>63.613963138328643</v>
          </cell>
          <cell r="W57">
            <v>65.840451848170147</v>
          </cell>
          <cell r="X57">
            <v>68.144867662856086</v>
          </cell>
          <cell r="Y57">
            <v>70.529938031056048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O58">
            <v>0</v>
          </cell>
          <cell r="P58">
            <v>103.49999999999999</v>
          </cell>
          <cell r="Q58">
            <v>107.12249999999999</v>
          </cell>
          <cell r="R58">
            <v>110.87178749999997</v>
          </cell>
          <cell r="S58">
            <v>114.75230006249997</v>
          </cell>
          <cell r="T58">
            <v>118.76863056468746</v>
          </cell>
          <cell r="U58">
            <v>122.9255326344515</v>
          </cell>
          <cell r="V58">
            <v>127.22792627665729</v>
          </cell>
          <cell r="W58">
            <v>131.68090369634029</v>
          </cell>
          <cell r="X58">
            <v>136.28973532571217</v>
          </cell>
          <cell r="Y58">
            <v>141.0598760621121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O59">
            <v>0</v>
          </cell>
          <cell r="P59">
            <v>765.9</v>
          </cell>
          <cell r="Q59">
            <v>915.8973749999999</v>
          </cell>
          <cell r="R59">
            <v>870.34353187499983</v>
          </cell>
          <cell r="S59">
            <v>1176.2110756406246</v>
          </cell>
          <cell r="T59">
            <v>1217.3784632880463</v>
          </cell>
          <cell r="U59">
            <v>1259.9867095031279</v>
          </cell>
          <cell r="V59">
            <v>1304.0862443357371</v>
          </cell>
          <cell r="W59">
            <v>1349.7292628874879</v>
          </cell>
          <cell r="X59">
            <v>1396.9697870885498</v>
          </cell>
          <cell r="Y59">
            <v>1445.8637296366489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O60">
            <v>91</v>
          </cell>
          <cell r="P60">
            <v>413.99999999999994</v>
          </cell>
          <cell r="Q60">
            <v>428.48999999999995</v>
          </cell>
          <cell r="R60">
            <v>443.48714999999987</v>
          </cell>
          <cell r="S60">
            <v>459.00920024999988</v>
          </cell>
          <cell r="T60">
            <v>475.07452225874982</v>
          </cell>
          <cell r="U60">
            <v>491.702130537806</v>
          </cell>
          <cell r="V60">
            <v>508.91170510662914</v>
          </cell>
          <cell r="W60">
            <v>526.72361478536118</v>
          </cell>
          <cell r="X60">
            <v>545.15894130284869</v>
          </cell>
          <cell r="Y60">
            <v>564.23950424844838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O63">
            <v>5901</v>
          </cell>
          <cell r="P63">
            <v>1030</v>
          </cell>
          <cell r="Q63">
            <v>986</v>
          </cell>
          <cell r="R63">
            <v>768</v>
          </cell>
          <cell r="S63">
            <v>4877</v>
          </cell>
          <cell r="T63">
            <v>7468</v>
          </cell>
          <cell r="U63">
            <v>9351</v>
          </cell>
          <cell r="V63">
            <v>7315</v>
          </cell>
          <cell r="W63">
            <v>2400</v>
          </cell>
          <cell r="X63">
            <v>1941</v>
          </cell>
          <cell r="Y63">
            <v>2737.9721943655959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O64">
            <v>5577</v>
          </cell>
          <cell r="P64">
            <v>1051</v>
          </cell>
          <cell r="Q64">
            <v>772</v>
          </cell>
          <cell r="R64">
            <v>912</v>
          </cell>
          <cell r="S64">
            <v>3032</v>
          </cell>
          <cell r="T64">
            <v>3413</v>
          </cell>
          <cell r="U64">
            <v>8088</v>
          </cell>
          <cell r="V64">
            <v>10048</v>
          </cell>
          <cell r="W64">
            <v>10299</v>
          </cell>
          <cell r="X64">
            <v>8919</v>
          </cell>
          <cell r="Y64">
            <v>12581.130345979778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O65">
            <v>2377</v>
          </cell>
          <cell r="P65">
            <v>2264.58</v>
          </cell>
          <cell r="Q65">
            <v>2295.6351749999994</v>
          </cell>
          <cell r="R65">
            <v>2260.6757471249994</v>
          </cell>
          <cell r="S65">
            <v>1783.2507429712496</v>
          </cell>
          <cell r="T65">
            <v>2521.4580268883146</v>
          </cell>
          <cell r="U65">
            <v>2156.1138424082792</v>
          </cell>
          <cell r="V65">
            <v>2829.5490803928578</v>
          </cell>
          <cell r="W65">
            <v>2700.7753348119395</v>
          </cell>
          <cell r="X65">
            <v>2795.3024715303568</v>
          </cell>
          <cell r="Y65">
            <v>2893.1380580339192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O67">
            <v>279.697</v>
          </cell>
          <cell r="P67">
            <v>227.7</v>
          </cell>
          <cell r="Q67">
            <v>201.39029999999997</v>
          </cell>
          <cell r="R67">
            <v>638.62149599999987</v>
          </cell>
          <cell r="S67">
            <v>151.47303608249996</v>
          </cell>
          <cell r="T67">
            <v>380.05961780699982</v>
          </cell>
          <cell r="U67">
            <v>103.25744741293926</v>
          </cell>
          <cell r="V67">
            <v>192.1141686777525</v>
          </cell>
          <cell r="W67">
            <v>769.01647758662727</v>
          </cell>
          <cell r="X67">
            <v>857.26243519872958</v>
          </cell>
          <cell r="Y67">
            <v>887.26662043068507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O72">
            <v>415</v>
          </cell>
          <cell r="P72">
            <v>258.75</v>
          </cell>
          <cell r="Q72">
            <v>214.24499999999998</v>
          </cell>
          <cell r="R72">
            <v>0</v>
          </cell>
          <cell r="S72">
            <v>229.50460012499994</v>
          </cell>
          <cell r="T72">
            <v>0</v>
          </cell>
          <cell r="U72">
            <v>245.851065268903</v>
          </cell>
          <cell r="V72">
            <v>0</v>
          </cell>
          <cell r="W72">
            <v>263.36180739268059</v>
          </cell>
          <cell r="X72">
            <v>7087.066236937033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O74">
            <v>1730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8">
          <cell r="O78">
            <v>19300.697</v>
          </cell>
          <cell r="P78">
            <v>11466.38</v>
          </cell>
          <cell r="Q78">
            <v>11459.013599999998</v>
          </cell>
          <cell r="R78">
            <v>11736.071126249997</v>
          </cell>
          <cell r="S78">
            <v>22001.729970675628</v>
          </cell>
          <cell r="T78">
            <v>21734.077461001139</v>
          </cell>
          <cell r="U78">
            <v>28174.086764966651</v>
          </cell>
          <cell r="V78">
            <v>28902.572913292817</v>
          </cell>
          <cell r="W78">
            <v>25248.190122261232</v>
          </cell>
          <cell r="X78">
            <v>30724.228923722549</v>
          </cell>
          <cell r="Y78">
            <v>27178.102540345371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82">
          <cell r="K82">
            <v>16297</v>
          </cell>
          <cell r="L82">
            <v>11592</v>
          </cell>
          <cell r="M82">
            <v>19471</v>
          </cell>
          <cell r="N82">
            <v>10386</v>
          </cell>
          <cell r="O82">
            <v>19300.697</v>
          </cell>
          <cell r="P82">
            <v>11466.38</v>
          </cell>
          <cell r="Q82">
            <v>11459.013599999998</v>
          </cell>
          <cell r="R82">
            <v>11736.071126249997</v>
          </cell>
          <cell r="S82">
            <v>22001.729970675628</v>
          </cell>
          <cell r="T82">
            <v>21734.077461001139</v>
          </cell>
          <cell r="U82">
            <v>28174.086764966651</v>
          </cell>
          <cell r="V82">
            <v>28902.572913292817</v>
          </cell>
          <cell r="W82">
            <v>25248.190122261232</v>
          </cell>
          <cell r="X82">
            <v>30724.228923722549</v>
          </cell>
          <cell r="Y82">
            <v>27178.102540345371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0"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9">
          <cell r="D99" t="str">
            <v xml:space="preserve">Property Plant and Equipment -  Land 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D100" t="str">
            <v xml:space="preserve">Property Plant and Equipment -  Land improvements 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D101" t="str">
            <v xml:space="preserve">Property Plant and Equipment -  Sealed Roads 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D102" t="str">
            <v xml:space="preserve">Property Plant and Equipment -  Unsealed Roads 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D103" t="str">
            <v xml:space="preserve">Property Plant and Equipment -  Bridges 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D104" t="str">
            <v xml:space="preserve">Property Plant and Equipment -  Kerb and Channel 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D105" t="str">
            <v xml:space="preserve">Property Plant and Equipment -  Footpaths and Pathways 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D106" t="str">
            <v xml:space="preserve">Property Plant and Equipment -  Buildings 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D107" t="str">
            <v xml:space="preserve">Property Plant and Equipment -  Stormwater Drainage 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D108" t="str">
            <v xml:space="preserve">Property Plant and Equipment -  Recreation, Parks and Streetscapes 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D109" t="str">
            <v xml:space="preserve">Property Plant and Equipment -  Swimming Pools 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</row>
        <row r="110">
          <cell r="D110" t="str">
            <v xml:space="preserve">Property Plant and Equipment -  Sewerage 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</row>
        <row r="111">
          <cell r="D111" t="str">
            <v xml:space="preserve">Property Plant and Equipment -  Water 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2">
          <cell r="D112" t="str">
            <v xml:space="preserve">Property Plant and Equipment -  Plant, machinery and equipment </v>
          </cell>
          <cell r="O112">
            <v>2377</v>
          </cell>
          <cell r="P112">
            <v>2264.58</v>
          </cell>
          <cell r="Q112">
            <v>2295.6351749999994</v>
          </cell>
          <cell r="R112">
            <v>2260.6757471249994</v>
          </cell>
          <cell r="S112">
            <v>1783.2507429712496</v>
          </cell>
          <cell r="T112">
            <v>2521.4580268883146</v>
          </cell>
          <cell r="U112">
            <v>2156.1138424082792</v>
          </cell>
          <cell r="V112">
            <v>2829.5490803928578</v>
          </cell>
          <cell r="W112">
            <v>2700.7753348119395</v>
          </cell>
          <cell r="X112">
            <v>2795.3024715303568</v>
          </cell>
          <cell r="Y112">
            <v>2893.1380580339192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D113" t="str">
            <v xml:space="preserve">Property Plant and Equipment -  Fixutres, fittings and furniture 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D114" t="str">
            <v xml:space="preserve">Property Plant and Equipment -  Computers and telecommunications 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D115" t="str">
            <v xml:space="preserve">Property Plant and Equipment -  Other 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D116" t="str">
            <v xml:space="preserve">Property Plant and Equipment -  Capital Work in Progress 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D117" t="str">
            <v xml:space="preserve">Property Plant and Equipment -  LED Lighting 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D118" t="str">
            <v xml:space="preserve">Property Plant and Equipment -  Cemetery 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D119" t="str">
            <v xml:space="preserve">Property Plant and Equipment -  Landfill cells 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D120" t="str">
            <v xml:space="preserve">Property Plant and Equipment -  Capital Works Sustainability Adjustment 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D121" t="str">
            <v xml:space="preserve">Property Plant and Equipment -  Additional Capital Works due to SRV 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D122" t="str">
            <v>Property Plant and Equipment -  Floodplain Risk Management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D123" t="str">
            <v xml:space="preserve">Property Plant and Equipment -  Spare capex 7 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6">
          <cell r="D126" t="str">
            <v xml:space="preserve">Infrastructure Assets -  Land 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D127" t="str">
            <v xml:space="preserve">Infrastructure Assets -  Land improvements 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28">
          <cell r="D128" t="str">
            <v xml:space="preserve">Infrastructure Assets -  Sealed Roads </v>
          </cell>
          <cell r="O128">
            <v>2930</v>
          </cell>
          <cell r="P128">
            <v>4475.3399999999992</v>
          </cell>
          <cell r="Q128">
            <v>4631.9768999999997</v>
          </cell>
          <cell r="R128">
            <v>4794.0960914999987</v>
          </cell>
          <cell r="S128">
            <v>4961.8894547024984</v>
          </cell>
          <cell r="T128">
            <v>5135.5555856170849</v>
          </cell>
          <cell r="U128">
            <v>5315.300031113683</v>
          </cell>
          <cell r="V128">
            <v>5501.3355322026609</v>
          </cell>
          <cell r="W128">
            <v>5693.8822758297538</v>
          </cell>
          <cell r="X128">
            <v>5893.1681554837951</v>
          </cell>
          <cell r="Y128">
            <v>4734.0656601027176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D129" t="str">
            <v xml:space="preserve">Infrastructure Assets -  Unsealed Roads </v>
          </cell>
          <cell r="O129">
            <v>0</v>
          </cell>
          <cell r="P129">
            <v>823.8599999999999</v>
          </cell>
          <cell r="Q129">
            <v>852.69509999999991</v>
          </cell>
          <cell r="R129">
            <v>882.53942849999976</v>
          </cell>
          <cell r="S129">
            <v>913.42830849749976</v>
          </cell>
          <cell r="T129">
            <v>945.39829929491214</v>
          </cell>
          <cell r="U129">
            <v>978.48723977023394</v>
          </cell>
          <cell r="V129">
            <v>1012.734293162192</v>
          </cell>
          <cell r="W129">
            <v>1048.1799934228686</v>
          </cell>
          <cell r="X129">
            <v>1084.866293192669</v>
          </cell>
          <cell r="Y129">
            <v>1122.8366134544124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D130" t="str">
            <v xml:space="preserve">Infrastructure Assets -  Bridges 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4245.8351023124987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</row>
        <row r="131">
          <cell r="D131" t="str">
            <v xml:space="preserve">Infrastructure Assets -  Kerb and Channel </v>
          </cell>
          <cell r="O131">
            <v>0</v>
          </cell>
          <cell r="P131">
            <v>51.749999999999993</v>
          </cell>
          <cell r="Q131">
            <v>53.561249999999994</v>
          </cell>
          <cell r="R131">
            <v>55.435893749999984</v>
          </cell>
          <cell r="S131">
            <v>57.376150031249985</v>
          </cell>
          <cell r="T131">
            <v>59.384315282343728</v>
          </cell>
          <cell r="U131">
            <v>61.46276631722575</v>
          </cell>
          <cell r="V131">
            <v>63.613963138328643</v>
          </cell>
          <cell r="W131">
            <v>65.840451848170147</v>
          </cell>
          <cell r="X131">
            <v>68.144867662856086</v>
          </cell>
          <cell r="Y131">
            <v>70.529938031056048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2">
          <cell r="D132" t="str">
            <v xml:space="preserve">Infrastructure Assets -  Footpaths and Pathways </v>
          </cell>
          <cell r="O132">
            <v>0</v>
          </cell>
          <cell r="P132">
            <v>103.49999999999999</v>
          </cell>
          <cell r="Q132">
            <v>107.12249999999999</v>
          </cell>
          <cell r="R132">
            <v>110.87178749999997</v>
          </cell>
          <cell r="S132">
            <v>114.75230006249997</v>
          </cell>
          <cell r="T132">
            <v>118.76863056468746</v>
          </cell>
          <cell r="U132">
            <v>122.9255326344515</v>
          </cell>
          <cell r="V132">
            <v>127.22792627665729</v>
          </cell>
          <cell r="W132">
            <v>131.68090369634029</v>
          </cell>
          <cell r="X132">
            <v>136.28973532571217</v>
          </cell>
          <cell r="Y132">
            <v>141.0598760621121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D133" t="str">
            <v xml:space="preserve">Infrastructure Assets -  Buildings </v>
          </cell>
          <cell r="O133">
            <v>0</v>
          </cell>
          <cell r="P133">
            <v>765.9</v>
          </cell>
          <cell r="Q133">
            <v>915.8973749999999</v>
          </cell>
          <cell r="R133">
            <v>870.34353187499983</v>
          </cell>
          <cell r="S133">
            <v>1176.2110756406246</v>
          </cell>
          <cell r="T133">
            <v>1217.3784632880463</v>
          </cell>
          <cell r="U133">
            <v>1259.9867095031279</v>
          </cell>
          <cell r="V133">
            <v>1304.0862443357371</v>
          </cell>
          <cell r="W133">
            <v>1349.7292628874879</v>
          </cell>
          <cell r="X133">
            <v>1396.9697870885498</v>
          </cell>
          <cell r="Y133">
            <v>1445.8637296366489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D134" t="str">
            <v xml:space="preserve">Infrastructure Assets -  Stormwater Drainage </v>
          </cell>
          <cell r="O134">
            <v>91</v>
          </cell>
          <cell r="P134">
            <v>413.99999999999994</v>
          </cell>
          <cell r="Q134">
            <v>428.48999999999995</v>
          </cell>
          <cell r="R134">
            <v>443.48714999999987</v>
          </cell>
          <cell r="S134">
            <v>459.00920024999988</v>
          </cell>
          <cell r="T134">
            <v>475.07452225874982</v>
          </cell>
          <cell r="U134">
            <v>491.702130537806</v>
          </cell>
          <cell r="V134">
            <v>508.91170510662914</v>
          </cell>
          <cell r="W134">
            <v>526.72361478536118</v>
          </cell>
          <cell r="X134">
            <v>545.15894130284869</v>
          </cell>
          <cell r="Y134">
            <v>564.23950424844838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D135" t="str">
            <v xml:space="preserve">Infrastructure Assets -  Recreation, Parks and Streetscapes 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D136" t="str">
            <v xml:space="preserve">Infrastructure Assets -  Swimming Pools 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D137" t="str">
            <v xml:space="preserve">Infrastructure Assets -  Sewerage </v>
          </cell>
          <cell r="O137">
            <v>5901</v>
          </cell>
          <cell r="P137">
            <v>1030</v>
          </cell>
          <cell r="Q137">
            <v>986</v>
          </cell>
          <cell r="R137">
            <v>768</v>
          </cell>
          <cell r="S137">
            <v>4877</v>
          </cell>
          <cell r="T137">
            <v>7468</v>
          </cell>
          <cell r="U137">
            <v>9351</v>
          </cell>
          <cell r="V137">
            <v>7315</v>
          </cell>
          <cell r="W137">
            <v>2400</v>
          </cell>
          <cell r="X137">
            <v>1941</v>
          </cell>
          <cell r="Y137">
            <v>2737.9721943655959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D138" t="str">
            <v xml:space="preserve">Infrastructure Assets -  Water </v>
          </cell>
          <cell r="O138">
            <v>5577</v>
          </cell>
          <cell r="P138">
            <v>1051</v>
          </cell>
          <cell r="Q138">
            <v>772</v>
          </cell>
          <cell r="R138">
            <v>912</v>
          </cell>
          <cell r="S138">
            <v>3032</v>
          </cell>
          <cell r="T138">
            <v>3413</v>
          </cell>
          <cell r="U138">
            <v>8088</v>
          </cell>
          <cell r="V138">
            <v>10048</v>
          </cell>
          <cell r="W138">
            <v>10299</v>
          </cell>
          <cell r="X138">
            <v>8919</v>
          </cell>
          <cell r="Y138">
            <v>12581.130345979778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D139" t="str">
            <v xml:space="preserve">Infrastructure Assets -  Plant, machinery and equipment 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D140" t="str">
            <v xml:space="preserve">Infrastructure Assets -  Fixutres, fittings and furniture 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D141" t="str">
            <v xml:space="preserve">Infrastructure Assets -  Computers and telecommunications </v>
          </cell>
          <cell r="O141">
            <v>279.697</v>
          </cell>
          <cell r="P141">
            <v>227.7</v>
          </cell>
          <cell r="Q141">
            <v>201.39029999999997</v>
          </cell>
          <cell r="R141">
            <v>638.62149599999987</v>
          </cell>
          <cell r="S141">
            <v>151.47303608249996</v>
          </cell>
          <cell r="T141">
            <v>380.05961780699982</v>
          </cell>
          <cell r="U141">
            <v>103.25744741293926</v>
          </cell>
          <cell r="V141">
            <v>192.1141686777525</v>
          </cell>
          <cell r="W141">
            <v>769.01647758662727</v>
          </cell>
          <cell r="X141">
            <v>857.26243519872958</v>
          </cell>
          <cell r="Y141">
            <v>887.26662043068507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D142" t="str">
            <v xml:space="preserve">Infrastructure Assets -  Other 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D143" t="str">
            <v xml:space="preserve">Infrastructure Assets -  Capital Work in Progress 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</row>
        <row r="144">
          <cell r="D144" t="str">
            <v xml:space="preserve">Infrastructure Assets -  LED Lighting 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5">
          <cell r="D145" t="str">
            <v xml:space="preserve">Infrastructure Assets -  Cemetery 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D146" t="str">
            <v xml:space="preserve">Infrastructure Assets -  Landfill cells </v>
          </cell>
          <cell r="O146">
            <v>415</v>
          </cell>
          <cell r="P146">
            <v>258.75</v>
          </cell>
          <cell r="Q146">
            <v>214.24499999999998</v>
          </cell>
          <cell r="R146">
            <v>0</v>
          </cell>
          <cell r="S146">
            <v>229.50460012499994</v>
          </cell>
          <cell r="T146">
            <v>0</v>
          </cell>
          <cell r="U146">
            <v>245.851065268903</v>
          </cell>
          <cell r="V146">
            <v>0</v>
          </cell>
          <cell r="W146">
            <v>263.36180739268059</v>
          </cell>
          <cell r="X146">
            <v>7087.066236937033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7">
          <cell r="D147" t="str">
            <v xml:space="preserve">Infrastructure Assets -  Capital Works Sustainability Adjustment 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D148" t="str">
            <v xml:space="preserve">Infrastructure Assets -  Additional Capital Works due to SRV </v>
          </cell>
          <cell r="O148">
            <v>1730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D149" t="str">
            <v>Infrastructure Assets -  Floodplain Risk Management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D150" t="str">
            <v xml:space="preserve">Infrastructure Assets -  Spare capex 7 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</sheetData>
      <sheetData sheetId="26" refreshError="1"/>
      <sheetData sheetId="27">
        <row r="282">
          <cell r="D282" t="str">
            <v>All Reserves</v>
          </cell>
        </row>
        <row r="283">
          <cell r="D283" t="str">
            <v>Reserve - Spare 1</v>
          </cell>
        </row>
        <row r="284">
          <cell r="D284" t="str">
            <v>Reserve - Spare 2</v>
          </cell>
        </row>
        <row r="285">
          <cell r="D285" t="str">
            <v>Reserve - Spare 3</v>
          </cell>
        </row>
        <row r="286">
          <cell r="D286" t="str">
            <v>Reserve - Spare 4</v>
          </cell>
        </row>
        <row r="287">
          <cell r="D287" t="str">
            <v>Reserve - Spare 5</v>
          </cell>
        </row>
        <row r="288">
          <cell r="D288" t="str">
            <v>Reserve - Spare 6</v>
          </cell>
        </row>
        <row r="289">
          <cell r="D289" t="str">
            <v>Reserve - Spare 7</v>
          </cell>
        </row>
        <row r="290">
          <cell r="D290" t="str">
            <v>Reserve - Spare 8</v>
          </cell>
        </row>
        <row r="291">
          <cell r="D291" t="str">
            <v>Reserve - Spare 9</v>
          </cell>
        </row>
        <row r="292">
          <cell r="D292" t="str">
            <v>Reserve - Spare 10</v>
          </cell>
        </row>
        <row r="293">
          <cell r="D293" t="str">
            <v>Reserve - Spare 11</v>
          </cell>
        </row>
        <row r="294">
          <cell r="D294" t="str">
            <v>Reserve - Spare 12</v>
          </cell>
        </row>
        <row r="295">
          <cell r="D295" t="str">
            <v>Reserve - Spare 13</v>
          </cell>
        </row>
        <row r="296">
          <cell r="D296" t="str">
            <v>Reserve - Spare 14</v>
          </cell>
        </row>
        <row r="297">
          <cell r="D297" t="str">
            <v>Reserve - Spare 15</v>
          </cell>
        </row>
        <row r="298">
          <cell r="D298" t="str">
            <v>Reserve - Spare 16</v>
          </cell>
        </row>
        <row r="299">
          <cell r="D299" t="str">
            <v>Reserve - Spare 17</v>
          </cell>
        </row>
        <row r="300">
          <cell r="D300" t="str">
            <v>Reserve - Spare 18</v>
          </cell>
        </row>
        <row r="301">
          <cell r="D301" t="str">
            <v>Reserve - Spare 19</v>
          </cell>
        </row>
        <row r="302">
          <cell r="D302" t="str">
            <v>Reserve - Spare 20</v>
          </cell>
        </row>
        <row r="303">
          <cell r="D303" t="str">
            <v>Reserve - Spare 21</v>
          </cell>
        </row>
        <row r="304">
          <cell r="D304" t="str">
            <v>Reserve - Spare 22</v>
          </cell>
        </row>
        <row r="305">
          <cell r="D305" t="str">
            <v>Reserve - Spare 23</v>
          </cell>
        </row>
        <row r="306">
          <cell r="D306" t="str">
            <v>Reserve - Spare 24</v>
          </cell>
        </row>
        <row r="307">
          <cell r="D307" t="str">
            <v>Reserve - Spare 25</v>
          </cell>
        </row>
        <row r="308">
          <cell r="D308" t="str">
            <v>Reserve - Spare 26</v>
          </cell>
        </row>
        <row r="309">
          <cell r="D309" t="str">
            <v>Reserve - Spare 27</v>
          </cell>
        </row>
        <row r="310">
          <cell r="D310" t="str">
            <v>Reserve - Spare 28</v>
          </cell>
        </row>
        <row r="311">
          <cell r="D311" t="str">
            <v>Reserve - Spare 29</v>
          </cell>
        </row>
        <row r="312">
          <cell r="D312" t="str">
            <v>Landfill Rehabilitation Reserve</v>
          </cell>
        </row>
        <row r="313">
          <cell r="D313" t="str">
            <v>Asset Revaluation Reserve</v>
          </cell>
        </row>
      </sheetData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>
        <row r="3">
          <cell r="E3">
            <v>0</v>
          </cell>
        </row>
        <row r="4">
          <cell r="E4">
            <v>0</v>
          </cell>
        </row>
        <row r="9">
          <cell r="D9" t="str">
            <v>Error check breaches: 0. Active error alerts: 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11">
          <cell r="C11" t="str">
            <v>January</v>
          </cell>
          <cell r="F11" t="str">
            <v>Annual</v>
          </cell>
          <cell r="I11">
            <v>1</v>
          </cell>
          <cell r="K11" t="str">
            <v>Calc</v>
          </cell>
        </row>
        <row r="12">
          <cell r="C12" t="str">
            <v>February</v>
          </cell>
          <cell r="F12" t="str">
            <v>Semi-annual</v>
          </cell>
          <cell r="I12">
            <v>0</v>
          </cell>
          <cell r="K12" t="str">
            <v>Manual</v>
          </cell>
        </row>
        <row r="13">
          <cell r="C13" t="str">
            <v>March</v>
          </cell>
          <cell r="F13" t="str">
            <v>Quarterly</v>
          </cell>
        </row>
        <row r="14">
          <cell r="C14" t="str">
            <v>April</v>
          </cell>
          <cell r="F14" t="str">
            <v>Monthly</v>
          </cell>
        </row>
        <row r="15">
          <cell r="C15" t="str">
            <v>May</v>
          </cell>
          <cell r="I15">
            <v>44377</v>
          </cell>
        </row>
        <row r="16">
          <cell r="C16" t="str">
            <v>June</v>
          </cell>
          <cell r="I16">
            <v>44196</v>
          </cell>
        </row>
        <row r="17">
          <cell r="C17" t="str">
            <v>July</v>
          </cell>
        </row>
        <row r="18">
          <cell r="C18" t="str">
            <v>August</v>
          </cell>
        </row>
        <row r="19">
          <cell r="C19" t="str">
            <v>September</v>
          </cell>
          <cell r="I19">
            <v>44377</v>
          </cell>
        </row>
        <row r="20">
          <cell r="C20" t="str">
            <v>October</v>
          </cell>
          <cell r="I20">
            <v>44286</v>
          </cell>
        </row>
        <row r="21">
          <cell r="C21" t="str">
            <v>November</v>
          </cell>
          <cell r="I21">
            <v>44196</v>
          </cell>
        </row>
        <row r="22">
          <cell r="C22" t="str">
            <v>December</v>
          </cell>
          <cell r="I22">
            <v>44104</v>
          </cell>
        </row>
        <row r="23">
          <cell r="K23" t="str">
            <v xml:space="preserve">Rate Setting Statement </v>
          </cell>
        </row>
        <row r="24">
          <cell r="K24" t="str">
            <v>Rate Determination Statement</v>
          </cell>
        </row>
        <row r="25">
          <cell r="F25" t="str">
            <v>Y</v>
          </cell>
        </row>
        <row r="26">
          <cell r="F26" t="str">
            <v>HY</v>
          </cell>
          <cell r="I26" t="str">
            <v>Income Statement</v>
          </cell>
        </row>
        <row r="27">
          <cell r="F27" t="str">
            <v>Q</v>
          </cell>
          <cell r="I27" t="str">
            <v>Comprehensive Income Statement</v>
          </cell>
        </row>
        <row r="28">
          <cell r="F28" t="str">
            <v>M</v>
          </cell>
          <cell r="I28" t="str">
            <v>Statement of Financial Performance</v>
          </cell>
        </row>
        <row r="29">
          <cell r="I29" t="str">
            <v>Profit and Loss</v>
          </cell>
          <cell r="K29" t="str">
            <v>General Fund</v>
          </cell>
        </row>
        <row r="30">
          <cell r="K30" t="str">
            <v>Water</v>
          </cell>
        </row>
        <row r="31">
          <cell r="K31" t="str">
            <v>Sewerage</v>
          </cell>
        </row>
        <row r="32">
          <cell r="F32">
            <v>12</v>
          </cell>
          <cell r="K32" t="str">
            <v>Waste</v>
          </cell>
        </row>
        <row r="33">
          <cell r="F33">
            <v>6</v>
          </cell>
          <cell r="I33" t="str">
            <v>Cash Flow Statement</v>
          </cell>
          <cell r="K33" t="str">
            <v>Other Business</v>
          </cell>
        </row>
        <row r="34">
          <cell r="F34">
            <v>3</v>
          </cell>
          <cell r="I34" t="str">
            <v>Statement of Cash Flows</v>
          </cell>
        </row>
        <row r="35">
          <cell r="F35">
            <v>1</v>
          </cell>
        </row>
        <row r="38">
          <cell r="D38" t="str">
            <v>Low Scenario</v>
          </cell>
          <cell r="I38" t="str">
            <v>Balance Sheet</v>
          </cell>
          <cell r="K38" t="str">
            <v>Operating Activities</v>
          </cell>
        </row>
        <row r="39">
          <cell r="D39" t="str">
            <v>Medium Scenario</v>
          </cell>
          <cell r="I39" t="str">
            <v>Statement of Financial Position</v>
          </cell>
          <cell r="K39" t="str">
            <v>Financing Activities</v>
          </cell>
        </row>
        <row r="40">
          <cell r="D40" t="str">
            <v>High Scenario</v>
          </cell>
        </row>
        <row r="42">
          <cell r="D42">
            <v>1</v>
          </cell>
          <cell r="F42">
            <v>1</v>
          </cell>
        </row>
        <row r="43">
          <cell r="D43">
            <v>2</v>
          </cell>
          <cell r="F43">
            <v>0</v>
          </cell>
        </row>
        <row r="44">
          <cell r="K44" t="str">
            <v>Fixed</v>
          </cell>
        </row>
        <row r="45">
          <cell r="K45" t="str">
            <v>Variable</v>
          </cell>
        </row>
        <row r="50">
          <cell r="F50">
            <v>1</v>
          </cell>
        </row>
        <row r="52">
          <cell r="F52">
            <v>100</v>
          </cell>
        </row>
        <row r="53">
          <cell r="F53">
            <v>1</v>
          </cell>
        </row>
        <row r="54">
          <cell r="F54">
            <v>0.01</v>
          </cell>
        </row>
        <row r="57">
          <cell r="F57">
            <v>365.25</v>
          </cell>
        </row>
        <row r="59">
          <cell r="F59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&gt;&gt;&gt;Inputs&gt;&gt;&gt;"/>
      <sheetName val="Gen_WC"/>
      <sheetName val="Struct_WC"/>
      <sheetName val="Hist&amp;Budget_WC"/>
      <sheetName val="IndexDebtLeaseEq_WC"/>
      <sheetName val="Ratio_WC"/>
      <sheetName val="&gt;&gt;&gt;GenFund&gt;&gt;&gt;"/>
      <sheetName val="Forecast_Gen"/>
      <sheetName val="Rate_Gen"/>
      <sheetName val="Calcs_Gen"/>
      <sheetName val="&gt;&gt;&gt;Water&gt;&gt;&gt;"/>
      <sheetName val="Forecast_Wat"/>
      <sheetName val="Calcs_Wat"/>
      <sheetName val="&gt;&gt;&gt;Sewerage&gt;&gt;&gt;"/>
      <sheetName val="Forecast_Sew"/>
      <sheetName val="Calcs_Sew"/>
      <sheetName val="&gt;&gt;&gt;Waste&gt;&gt;&gt;"/>
      <sheetName val="Forecast_Waste"/>
      <sheetName val="Calcs_Waste"/>
      <sheetName val="&gt;&gt;&gt;Other Business&gt;&gt;&gt;"/>
      <sheetName val="Forecast_OthBiz"/>
      <sheetName val="Calcs_OthBiz"/>
      <sheetName val="&gt;&gt;&gt;Whole Council&gt;&gt;&gt;"/>
      <sheetName val="Calcs_WC"/>
      <sheetName val="CapWorks_WC"/>
      <sheetName val="Debt Calcs_WC"/>
      <sheetName val="Charts_WC"/>
      <sheetName val="Lease Calcs_WC"/>
      <sheetName val="&gt;&gt;&gt; Results &gt;&gt;&gt;"/>
      <sheetName val="FinStmts_O"/>
      <sheetName val="Ratios_O"/>
      <sheetName val="Dash_O"/>
      <sheetName val="Charts_O"/>
      <sheetName val="CapexSumm_O"/>
      <sheetName val="Checks"/>
      <sheetName val="&gt;&gt;&gt; Capex Inputs &gt;&gt;&gt;"/>
      <sheetName val="CWE_A"/>
      <sheetName val="CapexInputSummary_A"/>
      <sheetName val="&gt;&gt;&gt;CapexSheetsStart&gt;&gt;&gt;"/>
      <sheetName val="Capex_202425"/>
      <sheetName val="Capex_202526"/>
      <sheetName val="Capex_202627"/>
      <sheetName val="Capex_202728"/>
      <sheetName val="Capex_202829"/>
      <sheetName val="Capex_202930"/>
      <sheetName val="Capex_203031"/>
      <sheetName val="Capex_203132"/>
      <sheetName val="Capex_203233"/>
      <sheetName val="Capex_203334"/>
      <sheetName val="Capex_203435"/>
      <sheetName val="Capex_203536"/>
      <sheetName val="Capex_203637"/>
      <sheetName val="Capex_203738"/>
      <sheetName val="Capex_203839"/>
      <sheetName val="Capex_203940"/>
      <sheetName val="Capex_204041"/>
      <sheetName val="Capex_204142"/>
      <sheetName val="Capex_204243"/>
      <sheetName val="Capex_204344"/>
      <sheetName val="&gt;&gt;&gt;CapexSheetsEnd&gt;&gt;&gt;"/>
      <sheetName val="Capex_Template"/>
      <sheetName val="Sheet_Template"/>
      <sheetName val="Tables_A"/>
    </sheetNames>
    <definedNames>
      <definedName name="Show_All_Single"/>
      <definedName name="Update_Rows_Single"/>
    </definedNames>
    <sheetDataSet>
      <sheetData sheetId="0" refreshError="1"/>
      <sheetData sheetId="1" refreshError="1"/>
      <sheetData sheetId="2">
        <row r="10">
          <cell r="K10" t="str">
            <v>Long Term Financial Plan</v>
          </cell>
        </row>
        <row r="12">
          <cell r="K12" t="str">
            <v>Federation Council</v>
          </cell>
        </row>
        <row r="17">
          <cell r="K17">
            <v>44013</v>
          </cell>
        </row>
        <row r="19">
          <cell r="K19">
            <v>24</v>
          </cell>
        </row>
        <row r="21">
          <cell r="K21">
            <v>2020</v>
          </cell>
        </row>
        <row r="23">
          <cell r="K23">
            <v>45474</v>
          </cell>
        </row>
        <row r="25">
          <cell r="K25">
            <v>6</v>
          </cell>
        </row>
        <row r="26">
          <cell r="K26">
            <v>6</v>
          </cell>
        </row>
        <row r="27">
          <cell r="K27">
            <v>1</v>
          </cell>
        </row>
        <row r="28">
          <cell r="K28">
            <v>1</v>
          </cell>
        </row>
        <row r="45">
          <cell r="K45" t="str">
            <v>$'000</v>
          </cell>
        </row>
        <row r="48">
          <cell r="D48" t="str">
            <v>Whole Council</v>
          </cell>
        </row>
        <row r="49">
          <cell r="D49" t="str">
            <v>General Fund</v>
          </cell>
        </row>
        <row r="50">
          <cell r="D50" t="str">
            <v>Water</v>
          </cell>
        </row>
        <row r="51">
          <cell r="D51" t="str">
            <v>Sewerage</v>
          </cell>
        </row>
        <row r="52">
          <cell r="D52" t="str">
            <v>Waste</v>
          </cell>
        </row>
        <row r="53">
          <cell r="D53" t="str">
            <v>Other Business</v>
          </cell>
        </row>
        <row r="56">
          <cell r="K56" t="str">
            <v>Comprehensive Income Statement</v>
          </cell>
        </row>
        <row r="57">
          <cell r="K57" t="str">
            <v>Cash Flow Statement</v>
          </cell>
        </row>
        <row r="58">
          <cell r="K58" t="str">
            <v>Balance Sheet</v>
          </cell>
        </row>
        <row r="71">
          <cell r="D71" t="str">
            <v>Capital works sheets</v>
          </cell>
        </row>
        <row r="72">
          <cell r="D72" t="str">
            <v>Capital works module</v>
          </cell>
        </row>
        <row r="73">
          <cell r="D73" t="str">
            <v>Combination</v>
          </cell>
        </row>
        <row r="75">
          <cell r="N75">
            <v>1</v>
          </cell>
        </row>
        <row r="91">
          <cell r="D91" t="str">
            <v xml:space="preserve"> Land </v>
          </cell>
        </row>
        <row r="92">
          <cell r="D92" t="str">
            <v xml:space="preserve"> Land improvements </v>
          </cell>
        </row>
        <row r="93">
          <cell r="D93" t="str">
            <v xml:space="preserve"> Sealed Roads </v>
          </cell>
        </row>
        <row r="94">
          <cell r="D94" t="str">
            <v xml:space="preserve"> Unsealed Roads </v>
          </cell>
        </row>
        <row r="95">
          <cell r="D95" t="str">
            <v xml:space="preserve"> Bridges </v>
          </cell>
        </row>
        <row r="96">
          <cell r="D96" t="str">
            <v xml:space="preserve"> Kerb and Channel </v>
          </cell>
        </row>
        <row r="97">
          <cell r="D97" t="str">
            <v xml:space="preserve"> Footpaths and Pathways </v>
          </cell>
        </row>
        <row r="98">
          <cell r="D98" t="str">
            <v xml:space="preserve"> Buildings </v>
          </cell>
        </row>
        <row r="99">
          <cell r="D99" t="str">
            <v xml:space="preserve"> Stormwater Drainage </v>
          </cell>
        </row>
        <row r="100">
          <cell r="D100" t="str">
            <v xml:space="preserve"> Recreation, Parks and Streetscapes </v>
          </cell>
        </row>
        <row r="101">
          <cell r="D101" t="str">
            <v xml:space="preserve"> Swimming Pools </v>
          </cell>
        </row>
        <row r="102">
          <cell r="D102" t="str">
            <v xml:space="preserve"> Sewerage </v>
          </cell>
        </row>
        <row r="103">
          <cell r="D103" t="str">
            <v xml:space="preserve"> Water </v>
          </cell>
        </row>
        <row r="104">
          <cell r="D104" t="str">
            <v xml:space="preserve"> Plant, machinery and equipment </v>
          </cell>
        </row>
        <row r="105">
          <cell r="D105" t="str">
            <v xml:space="preserve"> Fixutres, fittings and furniture </v>
          </cell>
        </row>
        <row r="106">
          <cell r="D106" t="str">
            <v xml:space="preserve"> Computers and telecommunications </v>
          </cell>
        </row>
        <row r="107">
          <cell r="D107" t="str">
            <v xml:space="preserve"> Other </v>
          </cell>
        </row>
        <row r="108">
          <cell r="D108" t="str">
            <v xml:space="preserve"> Capital Work in Progress </v>
          </cell>
        </row>
        <row r="109">
          <cell r="D109" t="str">
            <v xml:space="preserve"> LED Lighting </v>
          </cell>
        </row>
        <row r="110">
          <cell r="D110" t="str">
            <v xml:space="preserve"> Cemetery </v>
          </cell>
        </row>
        <row r="111">
          <cell r="D111" t="str">
            <v xml:space="preserve"> Landfill cells </v>
          </cell>
        </row>
        <row r="112">
          <cell r="D112" t="str">
            <v xml:space="preserve"> Capital Works Sustainability Adjustment </v>
          </cell>
        </row>
        <row r="113">
          <cell r="D113" t="str">
            <v xml:space="preserve"> Additional Capital Works due to SRV </v>
          </cell>
        </row>
        <row r="114">
          <cell r="D114" t="str">
            <v xml:space="preserve"> Floodplain Risk Management</v>
          </cell>
        </row>
        <row r="115">
          <cell r="D115" t="str">
            <v xml:space="preserve"> Spare capex 7 </v>
          </cell>
        </row>
      </sheetData>
      <sheetData sheetId="3">
        <row r="219">
          <cell r="D219" t="str">
            <v>Interest on Borrowings (Borrowing Costs)</v>
          </cell>
        </row>
        <row r="222">
          <cell r="D222" t="str">
            <v>Debt Guarantee Fee</v>
          </cell>
        </row>
      </sheetData>
      <sheetData sheetId="4">
        <row r="43">
          <cell r="L43">
            <v>15318</v>
          </cell>
          <cell r="M43">
            <v>17140</v>
          </cell>
          <cell r="N43">
            <v>17609</v>
          </cell>
          <cell r="O43">
            <v>19806</v>
          </cell>
          <cell r="P43">
            <v>0</v>
          </cell>
          <cell r="Q43">
            <v>0</v>
          </cell>
          <cell r="R43">
            <v>0</v>
          </cell>
          <cell r="AF43">
            <v>8687</v>
          </cell>
          <cell r="AG43">
            <v>9404</v>
          </cell>
          <cell r="AH43">
            <v>9758</v>
          </cell>
          <cell r="AI43">
            <v>11188</v>
          </cell>
          <cell r="AZ43">
            <v>694</v>
          </cell>
          <cell r="BA43">
            <v>1209</v>
          </cell>
          <cell r="BB43">
            <v>1439</v>
          </cell>
          <cell r="BC43">
            <v>1457</v>
          </cell>
          <cell r="BT43">
            <v>4047</v>
          </cell>
          <cell r="BU43">
            <v>4478</v>
          </cell>
          <cell r="BV43">
            <v>4183</v>
          </cell>
          <cell r="BW43">
            <v>4800</v>
          </cell>
          <cell r="CN43">
            <v>1890</v>
          </cell>
          <cell r="CO43">
            <v>2049</v>
          </cell>
          <cell r="CP43">
            <v>2229</v>
          </cell>
          <cell r="CQ43">
            <v>2361</v>
          </cell>
        </row>
        <row r="44">
          <cell r="L44">
            <v>8553</v>
          </cell>
          <cell r="M44">
            <v>9421</v>
          </cell>
          <cell r="N44">
            <v>8551</v>
          </cell>
          <cell r="O44">
            <v>9626</v>
          </cell>
          <cell r="P44">
            <v>0</v>
          </cell>
          <cell r="Q44">
            <v>0</v>
          </cell>
          <cell r="R44">
            <v>0</v>
          </cell>
          <cell r="AF44">
            <v>3803</v>
          </cell>
          <cell r="AG44">
            <v>4467</v>
          </cell>
          <cell r="AH44">
            <v>4531</v>
          </cell>
          <cell r="AI44">
            <v>4011</v>
          </cell>
          <cell r="AZ44">
            <v>4223</v>
          </cell>
          <cell r="BA44">
            <v>4353</v>
          </cell>
          <cell r="BB44">
            <v>3330</v>
          </cell>
          <cell r="BC44">
            <v>4820</v>
          </cell>
          <cell r="BT44">
            <v>527</v>
          </cell>
          <cell r="BU44">
            <v>601</v>
          </cell>
          <cell r="BV44">
            <v>690</v>
          </cell>
          <cell r="BW44">
            <v>795</v>
          </cell>
        </row>
        <row r="45"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L47">
            <v>16324</v>
          </cell>
          <cell r="M47">
            <v>15043</v>
          </cell>
          <cell r="N47">
            <v>16126</v>
          </cell>
          <cell r="O47">
            <v>14114</v>
          </cell>
          <cell r="P47">
            <v>0</v>
          </cell>
          <cell r="Q47">
            <v>0</v>
          </cell>
          <cell r="R47">
            <v>0</v>
          </cell>
          <cell r="AF47">
            <v>16111</v>
          </cell>
          <cell r="AG47">
            <v>13732</v>
          </cell>
          <cell r="AH47">
            <v>15187</v>
          </cell>
          <cell r="AI47">
            <v>13901</v>
          </cell>
          <cell r="AZ47">
            <v>65</v>
          </cell>
          <cell r="BA47">
            <v>789</v>
          </cell>
          <cell r="BB47">
            <v>521</v>
          </cell>
          <cell r="BC47">
            <v>66</v>
          </cell>
          <cell r="BT47">
            <v>68</v>
          </cell>
          <cell r="BU47">
            <v>445</v>
          </cell>
          <cell r="BV47">
            <v>342</v>
          </cell>
          <cell r="BW47">
            <v>67</v>
          </cell>
          <cell r="CN47">
            <v>80</v>
          </cell>
          <cell r="CO47">
            <v>77</v>
          </cell>
          <cell r="CP47">
            <v>76</v>
          </cell>
          <cell r="CQ47">
            <v>80</v>
          </cell>
        </row>
        <row r="48"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L49">
            <v>7097</v>
          </cell>
          <cell r="M49">
            <v>11794</v>
          </cell>
          <cell r="N49">
            <v>13351</v>
          </cell>
          <cell r="O49">
            <v>522</v>
          </cell>
          <cell r="P49">
            <v>0</v>
          </cell>
          <cell r="Q49">
            <v>0</v>
          </cell>
          <cell r="R49">
            <v>0</v>
          </cell>
          <cell r="AF49">
            <v>6989</v>
          </cell>
          <cell r="AG49">
            <v>9981</v>
          </cell>
          <cell r="AH49">
            <v>13119</v>
          </cell>
          <cell r="AI49">
            <v>0</v>
          </cell>
          <cell r="AZ49">
            <v>48</v>
          </cell>
          <cell r="BA49">
            <v>974</v>
          </cell>
          <cell r="BB49">
            <v>158</v>
          </cell>
          <cell r="BC49">
            <v>497</v>
          </cell>
          <cell r="BT49">
            <v>60</v>
          </cell>
          <cell r="BU49">
            <v>839</v>
          </cell>
          <cell r="BV49">
            <v>74</v>
          </cell>
          <cell r="BW49">
            <v>25</v>
          </cell>
        </row>
        <row r="50">
          <cell r="L50">
            <v>0</v>
          </cell>
          <cell r="M50">
            <v>0</v>
          </cell>
          <cell r="N50">
            <v>0</v>
          </cell>
          <cell r="O50">
            <v>330</v>
          </cell>
          <cell r="P50">
            <v>0</v>
          </cell>
          <cell r="Q50">
            <v>0</v>
          </cell>
          <cell r="R50">
            <v>0</v>
          </cell>
          <cell r="AI50">
            <v>330</v>
          </cell>
        </row>
        <row r="51"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66">
          <cell r="L66">
            <v>185</v>
          </cell>
          <cell r="M66">
            <v>318</v>
          </cell>
          <cell r="N66">
            <v>1486</v>
          </cell>
          <cell r="O66">
            <v>435</v>
          </cell>
          <cell r="P66">
            <v>0</v>
          </cell>
          <cell r="Q66">
            <v>0</v>
          </cell>
          <cell r="R66">
            <v>0</v>
          </cell>
          <cell r="AF66">
            <v>84</v>
          </cell>
          <cell r="AG66">
            <v>158</v>
          </cell>
          <cell r="AH66">
            <v>919</v>
          </cell>
          <cell r="AI66">
            <v>279</v>
          </cell>
          <cell r="AZ66">
            <v>52</v>
          </cell>
          <cell r="BA66">
            <v>87</v>
          </cell>
          <cell r="BB66">
            <v>310</v>
          </cell>
          <cell r="BC66">
            <v>85</v>
          </cell>
          <cell r="BT66">
            <v>44</v>
          </cell>
          <cell r="BU66">
            <v>65</v>
          </cell>
          <cell r="BV66">
            <v>248</v>
          </cell>
          <cell r="BW66">
            <v>60</v>
          </cell>
          <cell r="CN66">
            <v>5</v>
          </cell>
          <cell r="CO66">
            <v>8</v>
          </cell>
          <cell r="CP66">
            <v>9</v>
          </cell>
          <cell r="CQ66">
            <v>11</v>
          </cell>
        </row>
        <row r="67">
          <cell r="L67">
            <v>497</v>
          </cell>
          <cell r="M67">
            <v>457</v>
          </cell>
          <cell r="N67">
            <v>598</v>
          </cell>
          <cell r="O67">
            <v>407</v>
          </cell>
          <cell r="P67">
            <v>0</v>
          </cell>
          <cell r="Q67">
            <v>0</v>
          </cell>
          <cell r="R67">
            <v>0</v>
          </cell>
          <cell r="AF67">
            <v>407</v>
          </cell>
          <cell r="AG67">
            <v>203</v>
          </cell>
          <cell r="AH67">
            <v>509</v>
          </cell>
          <cell r="AI67">
            <v>295</v>
          </cell>
          <cell r="AZ67">
            <v>55</v>
          </cell>
          <cell r="BA67">
            <v>62</v>
          </cell>
          <cell r="BB67">
            <v>52</v>
          </cell>
          <cell r="BC67">
            <v>69</v>
          </cell>
          <cell r="BT67">
            <v>35</v>
          </cell>
          <cell r="BU67">
            <v>192</v>
          </cell>
          <cell r="BV67">
            <v>37</v>
          </cell>
          <cell r="BW67">
            <v>43</v>
          </cell>
        </row>
        <row r="74">
          <cell r="L74">
            <v>-14151</v>
          </cell>
          <cell r="M74">
            <v>-13978</v>
          </cell>
          <cell r="N74">
            <v>-14120</v>
          </cell>
          <cell r="O74">
            <v>-17578</v>
          </cell>
          <cell r="P74">
            <v>0</v>
          </cell>
          <cell r="Q74">
            <v>0</v>
          </cell>
          <cell r="R74">
            <v>0</v>
          </cell>
          <cell r="AF74">
            <v>-9679</v>
          </cell>
          <cell r="AG74">
            <v>-9162</v>
          </cell>
          <cell r="AH74">
            <v>-9151</v>
          </cell>
          <cell r="AI74">
            <v>-11748</v>
          </cell>
          <cell r="AZ74">
            <v>-2245</v>
          </cell>
          <cell r="BA74">
            <v>-2373</v>
          </cell>
          <cell r="BB74">
            <v>-2446</v>
          </cell>
          <cell r="BC74">
            <v>-2945</v>
          </cell>
          <cell r="BT74">
            <v>-2014</v>
          </cell>
          <cell r="BU74">
            <v>-2211</v>
          </cell>
          <cell r="BV74">
            <v>-2310</v>
          </cell>
          <cell r="BW74">
            <v>-2692</v>
          </cell>
          <cell r="CN74">
            <v>-213</v>
          </cell>
          <cell r="CO74">
            <v>-232</v>
          </cell>
          <cell r="CP74">
            <v>-213</v>
          </cell>
          <cell r="CQ74">
            <v>-193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L76">
            <v>-14912</v>
          </cell>
          <cell r="M76">
            <v>-14459</v>
          </cell>
          <cell r="N76">
            <v>-16453</v>
          </cell>
          <cell r="O76">
            <v>-18024</v>
          </cell>
          <cell r="P76">
            <v>0</v>
          </cell>
          <cell r="Q76">
            <v>0</v>
          </cell>
          <cell r="R76">
            <v>0</v>
          </cell>
          <cell r="AF76">
            <v>-11375</v>
          </cell>
          <cell r="AG76">
            <v>-10274</v>
          </cell>
          <cell r="AH76">
            <v>-12257</v>
          </cell>
          <cell r="AI76">
            <v>-10284</v>
          </cell>
          <cell r="AZ76">
            <v>-905</v>
          </cell>
          <cell r="BA76">
            <v>-1146</v>
          </cell>
          <cell r="BB76">
            <v>-1248</v>
          </cell>
          <cell r="BC76">
            <v>-2689</v>
          </cell>
          <cell r="BT76">
            <v>-879</v>
          </cell>
          <cell r="BU76">
            <v>-1120</v>
          </cell>
          <cell r="BV76">
            <v>-867</v>
          </cell>
          <cell r="BW76">
            <v>-2792</v>
          </cell>
          <cell r="CN76">
            <v>-1753</v>
          </cell>
          <cell r="CO76">
            <v>-1919</v>
          </cell>
          <cell r="CP76">
            <v>-2081</v>
          </cell>
          <cell r="CQ76">
            <v>-2259</v>
          </cell>
        </row>
        <row r="77"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</row>
        <row r="79">
          <cell r="L79">
            <v>-13413</v>
          </cell>
          <cell r="M79">
            <v>-13095</v>
          </cell>
          <cell r="N79">
            <v>-14580</v>
          </cell>
          <cell r="O79">
            <v>-14491</v>
          </cell>
          <cell r="P79">
            <v>0</v>
          </cell>
          <cell r="Q79">
            <v>0</v>
          </cell>
          <cell r="R79">
            <v>0</v>
          </cell>
          <cell r="AF79">
            <v>-11150</v>
          </cell>
          <cell r="AG79">
            <v>-10764</v>
          </cell>
          <cell r="AH79">
            <v>-11306</v>
          </cell>
          <cell r="AI79">
            <v>-11088</v>
          </cell>
          <cell r="AZ79">
            <v>-1112</v>
          </cell>
          <cell r="BA79">
            <v>-1140</v>
          </cell>
          <cell r="BB79">
            <v>-1551</v>
          </cell>
          <cell r="BC79">
            <v>-1707</v>
          </cell>
          <cell r="BT79">
            <v>-1151</v>
          </cell>
          <cell r="BU79">
            <v>-1191</v>
          </cell>
          <cell r="BV79">
            <v>-1723</v>
          </cell>
          <cell r="BW79">
            <v>-1696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AZ82">
            <v>-345</v>
          </cell>
          <cell r="BA82">
            <v>-249</v>
          </cell>
          <cell r="BT82">
            <v>-169</v>
          </cell>
          <cell r="BV82">
            <v>0</v>
          </cell>
        </row>
        <row r="83">
          <cell r="L83">
            <v>-630</v>
          </cell>
          <cell r="M83">
            <v>-465</v>
          </cell>
          <cell r="N83">
            <v>-622</v>
          </cell>
          <cell r="O83">
            <v>-696</v>
          </cell>
          <cell r="P83">
            <v>0</v>
          </cell>
          <cell r="Q83">
            <v>0</v>
          </cell>
          <cell r="R83">
            <v>0</v>
          </cell>
          <cell r="AF83">
            <v>-116</v>
          </cell>
          <cell r="AG83">
            <v>-216</v>
          </cell>
          <cell r="AH83">
            <v>-622</v>
          </cell>
          <cell r="AI83">
            <v>-696</v>
          </cell>
          <cell r="CO83" t="str">
            <v xml:space="preserve"> -   </v>
          </cell>
          <cell r="CP83">
            <v>0</v>
          </cell>
          <cell r="CQ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BB86">
            <v>0</v>
          </cell>
          <cell r="BC86">
            <v>-161</v>
          </cell>
          <cell r="BT86">
            <v>-184</v>
          </cell>
          <cell r="BU86">
            <v>-173</v>
          </cell>
          <cell r="BV86">
            <v>-167</v>
          </cell>
          <cell r="BW86">
            <v>-160</v>
          </cell>
        </row>
        <row r="87">
          <cell r="L87">
            <v>-367</v>
          </cell>
          <cell r="M87">
            <v>-395</v>
          </cell>
          <cell r="N87">
            <v>-363</v>
          </cell>
          <cell r="O87">
            <v>-520</v>
          </cell>
          <cell r="P87">
            <v>0</v>
          </cell>
          <cell r="Q87">
            <v>0</v>
          </cell>
          <cell r="R87">
            <v>0</v>
          </cell>
          <cell r="AF87">
            <v>-183</v>
          </cell>
          <cell r="AG87">
            <v>-222</v>
          </cell>
          <cell r="AH87">
            <v>-196</v>
          </cell>
          <cell r="AI87">
            <v>-199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</row>
        <row r="104">
          <cell r="L104">
            <v>-8015</v>
          </cell>
          <cell r="M104">
            <v>1502</v>
          </cell>
          <cell r="N104">
            <v>-1477</v>
          </cell>
          <cell r="O104">
            <v>1040</v>
          </cell>
          <cell r="P104">
            <v>0</v>
          </cell>
          <cell r="Q104">
            <v>0</v>
          </cell>
          <cell r="R104">
            <v>0</v>
          </cell>
          <cell r="AF104">
            <v>-7895</v>
          </cell>
          <cell r="AG104">
            <v>1218</v>
          </cell>
          <cell r="AH104">
            <v>-1264</v>
          </cell>
          <cell r="AI104">
            <v>1040</v>
          </cell>
          <cell r="AZ104">
            <v>-91</v>
          </cell>
          <cell r="BA104">
            <v>184</v>
          </cell>
          <cell r="BB104">
            <v>-174</v>
          </cell>
          <cell r="BT104">
            <v>-29</v>
          </cell>
          <cell r="BU104">
            <v>100</v>
          </cell>
          <cell r="BV104">
            <v>-39</v>
          </cell>
        </row>
        <row r="105"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21">
          <cell r="L121">
            <v>-3514</v>
          </cell>
          <cell r="M121">
            <v>13283</v>
          </cell>
          <cell r="N121">
            <v>10106</v>
          </cell>
          <cell r="AF121">
            <v>-4317</v>
          </cell>
          <cell r="AG121">
            <v>8525</v>
          </cell>
          <cell r="AH121">
            <v>9227</v>
          </cell>
          <cell r="AZ121">
            <v>439</v>
          </cell>
          <cell r="BA121">
            <v>2750</v>
          </cell>
          <cell r="BB121">
            <v>391</v>
          </cell>
          <cell r="BT121">
            <v>355</v>
          </cell>
          <cell r="BU121">
            <v>2025</v>
          </cell>
          <cell r="BV121">
            <v>468</v>
          </cell>
          <cell r="CN121">
            <v>9</v>
          </cell>
          <cell r="CO121">
            <v>-17</v>
          </cell>
          <cell r="CP121">
            <v>20</v>
          </cell>
          <cell r="DH121">
            <v>0</v>
          </cell>
          <cell r="DI121">
            <v>0</v>
          </cell>
          <cell r="DJ121">
            <v>0</v>
          </cell>
        </row>
        <row r="130">
          <cell r="L130">
            <v>8393</v>
          </cell>
          <cell r="M130">
            <v>16719</v>
          </cell>
          <cell r="N130">
            <v>19342</v>
          </cell>
          <cell r="O130">
            <v>29859</v>
          </cell>
          <cell r="P130">
            <v>0</v>
          </cell>
          <cell r="Q130">
            <v>0</v>
          </cell>
          <cell r="R130">
            <v>0</v>
          </cell>
          <cell r="AF130">
            <v>2585</v>
          </cell>
          <cell r="AG130">
            <v>10261</v>
          </cell>
          <cell r="AH130">
            <v>8752</v>
          </cell>
          <cell r="AI130">
            <v>9349</v>
          </cell>
          <cell r="AZ130">
            <v>3179</v>
          </cell>
          <cell r="BA130">
            <v>4196</v>
          </cell>
          <cell r="BB130">
            <v>5708</v>
          </cell>
          <cell r="BC130">
            <v>12556</v>
          </cell>
          <cell r="BT130">
            <v>2584</v>
          </cell>
          <cell r="BU130">
            <v>2260</v>
          </cell>
          <cell r="BV130">
            <v>4881</v>
          </cell>
          <cell r="BW130">
            <v>7885</v>
          </cell>
          <cell r="CN130">
            <v>45</v>
          </cell>
          <cell r="CO130">
            <v>2</v>
          </cell>
          <cell r="CP130">
            <v>1</v>
          </cell>
          <cell r="CQ130">
            <v>69</v>
          </cell>
        </row>
        <row r="131">
          <cell r="L131">
            <v>6979</v>
          </cell>
          <cell r="M131">
            <v>9144</v>
          </cell>
          <cell r="N131">
            <v>8004</v>
          </cell>
          <cell r="O131">
            <v>3912</v>
          </cell>
          <cell r="P131">
            <v>0</v>
          </cell>
          <cell r="Q131">
            <v>0</v>
          </cell>
          <cell r="R131">
            <v>0</v>
          </cell>
          <cell r="AF131">
            <v>3356</v>
          </cell>
          <cell r="AG131">
            <v>4448</v>
          </cell>
          <cell r="AH131">
            <v>3575</v>
          </cell>
          <cell r="AI131">
            <v>2581</v>
          </cell>
          <cell r="AZ131">
            <v>1529</v>
          </cell>
          <cell r="BA131">
            <v>2173</v>
          </cell>
          <cell r="BB131">
            <v>2000</v>
          </cell>
          <cell r="BC131">
            <v>606</v>
          </cell>
          <cell r="BT131">
            <v>1946</v>
          </cell>
          <cell r="BU131">
            <v>2359</v>
          </cell>
          <cell r="BV131">
            <v>2244</v>
          </cell>
          <cell r="BW131">
            <v>506</v>
          </cell>
          <cell r="CN131">
            <v>148</v>
          </cell>
          <cell r="CO131">
            <v>164</v>
          </cell>
          <cell r="CP131">
            <v>185</v>
          </cell>
          <cell r="CQ131">
            <v>219</v>
          </cell>
        </row>
        <row r="132"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BW132">
            <v>0</v>
          </cell>
        </row>
        <row r="133">
          <cell r="L133">
            <v>2382</v>
          </cell>
          <cell r="M133">
            <v>2973</v>
          </cell>
          <cell r="N133">
            <v>407</v>
          </cell>
          <cell r="O133">
            <v>212</v>
          </cell>
          <cell r="P133">
            <v>0</v>
          </cell>
          <cell r="Q133">
            <v>0</v>
          </cell>
          <cell r="R133">
            <v>0</v>
          </cell>
          <cell r="AF133">
            <v>2382</v>
          </cell>
          <cell r="AG133">
            <v>2973</v>
          </cell>
          <cell r="AH133">
            <v>407</v>
          </cell>
          <cell r="AI133">
            <v>212</v>
          </cell>
        </row>
        <row r="134"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L136">
            <v>20038</v>
          </cell>
          <cell r="M136">
            <v>26111</v>
          </cell>
          <cell r="N136">
            <v>29933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AF136">
            <v>7038</v>
          </cell>
          <cell r="AG136">
            <v>15406</v>
          </cell>
          <cell r="AH136">
            <v>20983</v>
          </cell>
          <cell r="AZ136">
            <v>7000</v>
          </cell>
          <cell r="BA136">
            <v>5744</v>
          </cell>
          <cell r="BB136">
            <v>5242</v>
          </cell>
          <cell r="BT136">
            <v>6000</v>
          </cell>
          <cell r="BU136">
            <v>4961</v>
          </cell>
          <cell r="BV136">
            <v>3708</v>
          </cell>
        </row>
        <row r="137">
          <cell r="L137">
            <v>0</v>
          </cell>
          <cell r="M137">
            <v>0</v>
          </cell>
          <cell r="N137">
            <v>1623</v>
          </cell>
          <cell r="O137">
            <v>1623</v>
          </cell>
          <cell r="P137">
            <v>0</v>
          </cell>
          <cell r="Q137">
            <v>0</v>
          </cell>
          <cell r="R137">
            <v>0</v>
          </cell>
          <cell r="AH137">
            <v>1623</v>
          </cell>
          <cell r="AI137">
            <v>1623</v>
          </cell>
        </row>
        <row r="138">
          <cell r="L138">
            <v>119</v>
          </cell>
          <cell r="M138">
            <v>183</v>
          </cell>
          <cell r="N138">
            <v>218</v>
          </cell>
          <cell r="O138">
            <v>190</v>
          </cell>
          <cell r="P138">
            <v>0</v>
          </cell>
          <cell r="Q138">
            <v>0</v>
          </cell>
          <cell r="R138">
            <v>0</v>
          </cell>
          <cell r="AF138">
            <v>119</v>
          </cell>
          <cell r="AG138">
            <v>183</v>
          </cell>
          <cell r="AH138">
            <v>218</v>
          </cell>
          <cell r="AI138">
            <v>190</v>
          </cell>
        </row>
        <row r="143"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L144">
            <v>44</v>
          </cell>
          <cell r="M144">
            <v>0</v>
          </cell>
          <cell r="N144">
            <v>0</v>
          </cell>
          <cell r="O144">
            <v>585</v>
          </cell>
          <cell r="P144">
            <v>0</v>
          </cell>
          <cell r="Q144">
            <v>0</v>
          </cell>
          <cell r="R144">
            <v>0</v>
          </cell>
          <cell r="AF144">
            <v>44</v>
          </cell>
          <cell r="AH144">
            <v>0</v>
          </cell>
          <cell r="AI144">
            <v>585</v>
          </cell>
        </row>
        <row r="145">
          <cell r="L145">
            <v>592048</v>
          </cell>
          <cell r="M145">
            <v>670200</v>
          </cell>
          <cell r="N145">
            <v>732488</v>
          </cell>
          <cell r="O145">
            <v>814901</v>
          </cell>
          <cell r="P145">
            <v>0</v>
          </cell>
          <cell r="Q145">
            <v>0</v>
          </cell>
          <cell r="R145">
            <v>0</v>
          </cell>
          <cell r="AF145">
            <v>495053</v>
          </cell>
          <cell r="AG145">
            <v>565484</v>
          </cell>
          <cell r="AH145">
            <v>619235</v>
          </cell>
          <cell r="AI145">
            <v>675129</v>
          </cell>
          <cell r="AZ145">
            <v>42409</v>
          </cell>
          <cell r="BA145">
            <v>46159</v>
          </cell>
          <cell r="BB145">
            <v>50569</v>
          </cell>
          <cell r="BC145">
            <v>55282</v>
          </cell>
          <cell r="BT145">
            <v>54586</v>
          </cell>
          <cell r="BU145">
            <v>58557</v>
          </cell>
          <cell r="BV145">
            <v>62684</v>
          </cell>
          <cell r="BW145">
            <v>84490</v>
          </cell>
        </row>
        <row r="146"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L150">
            <v>60</v>
          </cell>
          <cell r="M150">
            <v>60</v>
          </cell>
          <cell r="N150">
            <v>60</v>
          </cell>
          <cell r="O150">
            <v>60</v>
          </cell>
          <cell r="P150">
            <v>0</v>
          </cell>
          <cell r="Q150">
            <v>0</v>
          </cell>
          <cell r="R150">
            <v>0</v>
          </cell>
          <cell r="AF150">
            <v>60</v>
          </cell>
          <cell r="AG150">
            <v>60</v>
          </cell>
          <cell r="AH150">
            <v>60</v>
          </cell>
          <cell r="AI150">
            <v>60</v>
          </cell>
          <cell r="BA150">
            <v>1042</v>
          </cell>
          <cell r="BB150">
            <v>1044</v>
          </cell>
          <cell r="BU150">
            <v>861</v>
          </cell>
          <cell r="BV150">
            <v>782</v>
          </cell>
        </row>
        <row r="151">
          <cell r="L151">
            <v>10008</v>
          </cell>
          <cell r="M151">
            <v>4529</v>
          </cell>
          <cell r="N151">
            <v>5054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AF151">
            <v>10008</v>
          </cell>
          <cell r="AG151">
            <v>2626</v>
          </cell>
          <cell r="AH151">
            <v>3228</v>
          </cell>
        </row>
        <row r="152">
          <cell r="L152">
            <v>232</v>
          </cell>
          <cell r="M152">
            <v>307</v>
          </cell>
          <cell r="N152">
            <v>267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AF152">
            <v>232</v>
          </cell>
          <cell r="AG152">
            <v>307</v>
          </cell>
          <cell r="AH152">
            <v>267</v>
          </cell>
        </row>
        <row r="153"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9">
          <cell r="L159">
            <v>12546</v>
          </cell>
          <cell r="M159">
            <v>15179</v>
          </cell>
          <cell r="N159">
            <v>14594</v>
          </cell>
          <cell r="O159">
            <v>3123</v>
          </cell>
          <cell r="P159">
            <v>0</v>
          </cell>
          <cell r="Q159">
            <v>0</v>
          </cell>
          <cell r="R159">
            <v>0</v>
          </cell>
          <cell r="AF159">
            <v>10846</v>
          </cell>
          <cell r="AG159">
            <v>14886</v>
          </cell>
          <cell r="AH159">
            <v>14184</v>
          </cell>
          <cell r="AI159">
            <v>1941</v>
          </cell>
          <cell r="AZ159">
            <v>562</v>
          </cell>
          <cell r="BA159">
            <v>288</v>
          </cell>
          <cell r="BB159">
            <v>287</v>
          </cell>
          <cell r="BC159">
            <v>490</v>
          </cell>
          <cell r="BT159">
            <v>1138</v>
          </cell>
          <cell r="BU159">
            <v>5</v>
          </cell>
          <cell r="BV159">
            <v>123</v>
          </cell>
          <cell r="BW159">
            <v>472</v>
          </cell>
          <cell r="CP159">
            <v>0</v>
          </cell>
          <cell r="CQ159">
            <v>220</v>
          </cell>
        </row>
        <row r="160"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L163">
            <v>432</v>
          </cell>
          <cell r="M163">
            <v>432</v>
          </cell>
          <cell r="N163">
            <v>432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AF163">
            <v>432</v>
          </cell>
          <cell r="AG163">
            <v>432</v>
          </cell>
          <cell r="AH163">
            <v>432</v>
          </cell>
          <cell r="BB163">
            <v>0</v>
          </cell>
          <cell r="BC163">
            <v>176</v>
          </cell>
          <cell r="BV163">
            <v>0</v>
          </cell>
          <cell r="BW163">
            <v>343</v>
          </cell>
        </row>
        <row r="164">
          <cell r="L164">
            <v>2796</v>
          </cell>
          <cell r="M164">
            <v>2820</v>
          </cell>
          <cell r="N164">
            <v>2962</v>
          </cell>
          <cell r="O164">
            <v>3428</v>
          </cell>
          <cell r="P164">
            <v>0</v>
          </cell>
          <cell r="Q164">
            <v>0</v>
          </cell>
          <cell r="R164">
            <v>0</v>
          </cell>
          <cell r="AF164">
            <v>2796</v>
          </cell>
          <cell r="AG164">
            <v>2820</v>
          </cell>
          <cell r="AH164">
            <v>2962</v>
          </cell>
          <cell r="AI164">
            <v>2909</v>
          </cell>
          <cell r="BB164">
            <v>0</v>
          </cell>
          <cell r="BC164">
            <v>279</v>
          </cell>
          <cell r="BT164">
            <v>77</v>
          </cell>
          <cell r="BU164">
            <v>83</v>
          </cell>
          <cell r="BV164">
            <v>89</v>
          </cell>
          <cell r="BW164">
            <v>91</v>
          </cell>
        </row>
        <row r="165">
          <cell r="L165">
            <v>517</v>
          </cell>
          <cell r="M165">
            <v>534</v>
          </cell>
          <cell r="N165">
            <v>552</v>
          </cell>
          <cell r="O165">
            <v>944</v>
          </cell>
          <cell r="P165">
            <v>0</v>
          </cell>
          <cell r="Q165">
            <v>0</v>
          </cell>
          <cell r="R165">
            <v>0</v>
          </cell>
          <cell r="AF165">
            <v>440</v>
          </cell>
          <cell r="AG165">
            <v>451</v>
          </cell>
          <cell r="AH165">
            <v>463</v>
          </cell>
          <cell r="AI165">
            <v>574</v>
          </cell>
        </row>
        <row r="166">
          <cell r="L166">
            <v>0</v>
          </cell>
          <cell r="M166">
            <v>0</v>
          </cell>
          <cell r="N166">
            <v>0</v>
          </cell>
        </row>
        <row r="171">
          <cell r="L171">
            <v>377</v>
          </cell>
          <cell r="M171">
            <v>276</v>
          </cell>
          <cell r="N171">
            <v>231</v>
          </cell>
          <cell r="O171">
            <v>419</v>
          </cell>
          <cell r="P171">
            <v>0</v>
          </cell>
          <cell r="Q171">
            <v>0</v>
          </cell>
          <cell r="R171">
            <v>0</v>
          </cell>
          <cell r="AF171">
            <v>377</v>
          </cell>
          <cell r="AG171">
            <v>276</v>
          </cell>
          <cell r="AH171">
            <v>231</v>
          </cell>
          <cell r="AI171">
            <v>419</v>
          </cell>
        </row>
        <row r="172">
          <cell r="L172">
            <v>709</v>
          </cell>
          <cell r="M172">
            <v>709</v>
          </cell>
          <cell r="N172">
            <v>709</v>
          </cell>
          <cell r="O172">
            <v>1419</v>
          </cell>
          <cell r="P172">
            <v>0</v>
          </cell>
          <cell r="Q172">
            <v>0</v>
          </cell>
          <cell r="R172">
            <v>0</v>
          </cell>
          <cell r="AF172">
            <v>709</v>
          </cell>
          <cell r="AG172">
            <v>709</v>
          </cell>
          <cell r="AH172">
            <v>709</v>
          </cell>
          <cell r="AI172">
            <v>1419</v>
          </cell>
        </row>
        <row r="173"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BB173">
            <v>0</v>
          </cell>
          <cell r="BC173">
            <v>3374</v>
          </cell>
          <cell r="BT173">
            <v>2286</v>
          </cell>
          <cell r="BU173">
            <v>2203</v>
          </cell>
          <cell r="BV173">
            <v>2114</v>
          </cell>
          <cell r="BW173">
            <v>2024</v>
          </cell>
        </row>
        <row r="174">
          <cell r="L174">
            <v>10593</v>
          </cell>
          <cell r="M174">
            <v>9988</v>
          </cell>
          <cell r="N174">
            <v>9364</v>
          </cell>
          <cell r="O174">
            <v>12002</v>
          </cell>
          <cell r="P174">
            <v>0</v>
          </cell>
          <cell r="Q174">
            <v>0</v>
          </cell>
          <cell r="R174">
            <v>0</v>
          </cell>
          <cell r="AF174">
            <v>8307</v>
          </cell>
          <cell r="AG174">
            <v>7785</v>
          </cell>
          <cell r="AH174">
            <v>7250</v>
          </cell>
          <cell r="AI174">
            <v>6604</v>
          </cell>
        </row>
        <row r="175"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81">
          <cell r="L181">
            <v>612333</v>
          </cell>
          <cell r="M181">
            <v>700288</v>
          </cell>
          <cell r="N181">
            <v>768552</v>
          </cell>
          <cell r="AF181">
            <v>496970</v>
          </cell>
          <cell r="AG181">
            <v>574389</v>
          </cell>
          <cell r="AH181">
            <v>632117</v>
          </cell>
          <cell r="AZ181">
            <v>53555</v>
          </cell>
          <cell r="BA181">
            <v>59026</v>
          </cell>
          <cell r="BB181">
            <v>64276</v>
          </cell>
          <cell r="BT181">
            <v>61615</v>
          </cell>
          <cell r="BU181">
            <v>66707</v>
          </cell>
          <cell r="BV181">
            <v>71973</v>
          </cell>
          <cell r="CN181">
            <v>193</v>
          </cell>
          <cell r="CO181">
            <v>166</v>
          </cell>
          <cell r="CP181">
            <v>186</v>
          </cell>
          <cell r="DH181">
            <v>0</v>
          </cell>
          <cell r="DI181">
            <v>0</v>
          </cell>
          <cell r="DJ181">
            <v>0</v>
          </cell>
        </row>
        <row r="184">
          <cell r="L184">
            <v>502913</v>
          </cell>
          <cell r="M184">
            <v>516196</v>
          </cell>
          <cell r="N184">
            <v>526302</v>
          </cell>
          <cell r="O184">
            <v>520847</v>
          </cell>
          <cell r="P184">
            <v>0</v>
          </cell>
          <cell r="Q184">
            <v>0</v>
          </cell>
          <cell r="R184">
            <v>0</v>
          </cell>
          <cell r="AF184">
            <v>403681</v>
          </cell>
          <cell r="AG184">
            <v>412688</v>
          </cell>
          <cell r="AH184">
            <v>421914</v>
          </cell>
          <cell r="AI184">
            <v>419822</v>
          </cell>
          <cell r="AZ184">
            <v>51187</v>
          </cell>
          <cell r="BA184">
            <v>53818</v>
          </cell>
          <cell r="BB184">
            <v>54210</v>
          </cell>
          <cell r="BC184">
            <v>54136</v>
          </cell>
          <cell r="BT184">
            <v>47852</v>
          </cell>
          <cell r="BU184">
            <v>49524</v>
          </cell>
          <cell r="BV184">
            <v>49992</v>
          </cell>
          <cell r="BW184">
            <v>46821</v>
          </cell>
          <cell r="CN184">
            <v>193</v>
          </cell>
          <cell r="CO184">
            <v>166</v>
          </cell>
          <cell r="CP184">
            <v>186</v>
          </cell>
          <cell r="CQ184">
            <v>68</v>
          </cell>
        </row>
        <row r="185"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F186">
            <v>0</v>
          </cell>
          <cell r="AG186">
            <v>0</v>
          </cell>
          <cell r="AH186">
            <v>0</v>
          </cell>
          <cell r="AZ186">
            <v>0</v>
          </cell>
          <cell r="BA186">
            <v>0</v>
          </cell>
          <cell r="BB186">
            <v>0</v>
          </cell>
          <cell r="BT186">
            <v>0</v>
          </cell>
          <cell r="BU186">
            <v>0</v>
          </cell>
          <cell r="BV186">
            <v>0</v>
          </cell>
          <cell r="CN186">
            <v>0</v>
          </cell>
          <cell r="CO186">
            <v>0</v>
          </cell>
          <cell r="CP186">
            <v>0</v>
          </cell>
          <cell r="DH186">
            <v>0</v>
          </cell>
          <cell r="DI186">
            <v>0</v>
          </cell>
          <cell r="DJ186">
            <v>0</v>
          </cell>
        </row>
        <row r="187">
          <cell r="AF187">
            <v>0</v>
          </cell>
          <cell r="AG187">
            <v>0</v>
          </cell>
          <cell r="AH187">
            <v>0</v>
          </cell>
          <cell r="AZ187">
            <v>0</v>
          </cell>
          <cell r="BA187">
            <v>0</v>
          </cell>
          <cell r="BB187">
            <v>0</v>
          </cell>
          <cell r="BT187">
            <v>0</v>
          </cell>
          <cell r="BU187">
            <v>0</v>
          </cell>
          <cell r="BV187">
            <v>0</v>
          </cell>
          <cell r="CN187">
            <v>0</v>
          </cell>
          <cell r="CO187">
            <v>0</v>
          </cell>
          <cell r="CP187">
            <v>0</v>
          </cell>
          <cell r="DH187">
            <v>0</v>
          </cell>
          <cell r="DI187">
            <v>0</v>
          </cell>
          <cell r="DJ187">
            <v>0</v>
          </cell>
        </row>
        <row r="188">
          <cell r="AF188">
            <v>0</v>
          </cell>
          <cell r="AG188">
            <v>0</v>
          </cell>
          <cell r="AH188">
            <v>0</v>
          </cell>
          <cell r="AZ188">
            <v>0</v>
          </cell>
          <cell r="BA188">
            <v>0</v>
          </cell>
          <cell r="BB188">
            <v>0</v>
          </cell>
          <cell r="BT188">
            <v>0</v>
          </cell>
          <cell r="BU188">
            <v>0</v>
          </cell>
          <cell r="BV188">
            <v>0</v>
          </cell>
          <cell r="CN188">
            <v>0</v>
          </cell>
          <cell r="CO188">
            <v>0</v>
          </cell>
          <cell r="CP188">
            <v>0</v>
          </cell>
          <cell r="DH188">
            <v>0</v>
          </cell>
          <cell r="DI188">
            <v>0</v>
          </cell>
          <cell r="DJ188">
            <v>0</v>
          </cell>
        </row>
        <row r="189">
          <cell r="AF189">
            <v>0</v>
          </cell>
          <cell r="AG189">
            <v>0</v>
          </cell>
          <cell r="AH189">
            <v>0</v>
          </cell>
          <cell r="AZ189">
            <v>0</v>
          </cell>
          <cell r="BA189">
            <v>0</v>
          </cell>
          <cell r="BB189">
            <v>0</v>
          </cell>
          <cell r="BT189">
            <v>0</v>
          </cell>
          <cell r="BU189">
            <v>0</v>
          </cell>
          <cell r="BV189">
            <v>0</v>
          </cell>
          <cell r="CN189">
            <v>0</v>
          </cell>
          <cell r="CO189">
            <v>0</v>
          </cell>
          <cell r="CP189">
            <v>0</v>
          </cell>
          <cell r="DH189">
            <v>0</v>
          </cell>
          <cell r="DI189">
            <v>0</v>
          </cell>
          <cell r="DJ189">
            <v>0</v>
          </cell>
        </row>
        <row r="190">
          <cell r="AF190">
            <v>0</v>
          </cell>
          <cell r="AG190">
            <v>0</v>
          </cell>
          <cell r="AH190">
            <v>0</v>
          </cell>
          <cell r="AZ190">
            <v>0</v>
          </cell>
          <cell r="BA190">
            <v>0</v>
          </cell>
          <cell r="BB190">
            <v>0</v>
          </cell>
          <cell r="BT190">
            <v>0</v>
          </cell>
          <cell r="BU190">
            <v>0</v>
          </cell>
          <cell r="BV190">
            <v>0</v>
          </cell>
          <cell r="CN190">
            <v>0</v>
          </cell>
          <cell r="CO190">
            <v>0</v>
          </cell>
          <cell r="CP190">
            <v>0</v>
          </cell>
          <cell r="DH190">
            <v>0</v>
          </cell>
          <cell r="DI190">
            <v>0</v>
          </cell>
          <cell r="DJ190">
            <v>0</v>
          </cell>
        </row>
        <row r="191">
          <cell r="AF191">
            <v>0</v>
          </cell>
          <cell r="AG191">
            <v>0</v>
          </cell>
          <cell r="AH191">
            <v>0</v>
          </cell>
          <cell r="AZ191">
            <v>0</v>
          </cell>
          <cell r="BA191">
            <v>0</v>
          </cell>
          <cell r="BB191">
            <v>0</v>
          </cell>
          <cell r="BT191">
            <v>0</v>
          </cell>
          <cell r="BU191">
            <v>0</v>
          </cell>
          <cell r="BV191">
            <v>0</v>
          </cell>
          <cell r="CN191">
            <v>0</v>
          </cell>
          <cell r="CO191">
            <v>0</v>
          </cell>
          <cell r="CP191">
            <v>0</v>
          </cell>
          <cell r="DH191">
            <v>0</v>
          </cell>
          <cell r="DI191">
            <v>0</v>
          </cell>
          <cell r="DJ191">
            <v>0</v>
          </cell>
        </row>
        <row r="192">
          <cell r="AF192">
            <v>0</v>
          </cell>
          <cell r="AG192">
            <v>0</v>
          </cell>
          <cell r="AH192">
            <v>0</v>
          </cell>
          <cell r="AZ192">
            <v>0</v>
          </cell>
          <cell r="BA192">
            <v>0</v>
          </cell>
          <cell r="BB192">
            <v>0</v>
          </cell>
          <cell r="BT192">
            <v>0</v>
          </cell>
          <cell r="BU192">
            <v>0</v>
          </cell>
          <cell r="BV192">
            <v>0</v>
          </cell>
          <cell r="CN192">
            <v>0</v>
          </cell>
          <cell r="CO192">
            <v>0</v>
          </cell>
          <cell r="CP192">
            <v>0</v>
          </cell>
          <cell r="DH192">
            <v>0</v>
          </cell>
          <cell r="DI192">
            <v>0</v>
          </cell>
          <cell r="DJ192">
            <v>0</v>
          </cell>
        </row>
        <row r="193">
          <cell r="AF193">
            <v>0</v>
          </cell>
          <cell r="AG193">
            <v>0</v>
          </cell>
          <cell r="AH193">
            <v>0</v>
          </cell>
          <cell r="AZ193">
            <v>0</v>
          </cell>
          <cell r="BA193">
            <v>0</v>
          </cell>
          <cell r="BB193">
            <v>0</v>
          </cell>
          <cell r="BT193">
            <v>0</v>
          </cell>
          <cell r="BU193">
            <v>0</v>
          </cell>
          <cell r="BV193">
            <v>0</v>
          </cell>
          <cell r="CN193">
            <v>0</v>
          </cell>
          <cell r="CO193">
            <v>0</v>
          </cell>
          <cell r="CP193">
            <v>0</v>
          </cell>
          <cell r="DH193">
            <v>0</v>
          </cell>
          <cell r="DI193">
            <v>0</v>
          </cell>
          <cell r="DJ193">
            <v>0</v>
          </cell>
        </row>
        <row r="194">
          <cell r="AF194">
            <v>0</v>
          </cell>
          <cell r="AG194">
            <v>0</v>
          </cell>
          <cell r="AH194">
            <v>0</v>
          </cell>
          <cell r="AZ194">
            <v>0</v>
          </cell>
          <cell r="BA194">
            <v>0</v>
          </cell>
          <cell r="BB194">
            <v>0</v>
          </cell>
          <cell r="BT194">
            <v>0</v>
          </cell>
          <cell r="BU194">
            <v>0</v>
          </cell>
          <cell r="BV194">
            <v>0</v>
          </cell>
          <cell r="CN194">
            <v>0</v>
          </cell>
          <cell r="CO194">
            <v>0</v>
          </cell>
          <cell r="CP194">
            <v>0</v>
          </cell>
          <cell r="DH194">
            <v>0</v>
          </cell>
          <cell r="DI194">
            <v>0</v>
          </cell>
          <cell r="DJ194">
            <v>0</v>
          </cell>
        </row>
        <row r="195">
          <cell r="AF195">
            <v>0</v>
          </cell>
          <cell r="AG195">
            <v>0</v>
          </cell>
          <cell r="AH195">
            <v>0</v>
          </cell>
          <cell r="AZ195">
            <v>0</v>
          </cell>
          <cell r="BA195">
            <v>0</v>
          </cell>
          <cell r="BB195">
            <v>0</v>
          </cell>
          <cell r="BT195">
            <v>0</v>
          </cell>
          <cell r="BU195">
            <v>0</v>
          </cell>
          <cell r="BV195">
            <v>0</v>
          </cell>
          <cell r="CN195">
            <v>0</v>
          </cell>
          <cell r="CO195">
            <v>0</v>
          </cell>
          <cell r="CP195">
            <v>0</v>
          </cell>
          <cell r="DH195">
            <v>0</v>
          </cell>
          <cell r="DI195">
            <v>0</v>
          </cell>
          <cell r="DJ195">
            <v>0</v>
          </cell>
        </row>
        <row r="196">
          <cell r="AF196">
            <v>0</v>
          </cell>
          <cell r="AG196">
            <v>0</v>
          </cell>
          <cell r="AH196">
            <v>0</v>
          </cell>
          <cell r="AZ196">
            <v>0</v>
          </cell>
          <cell r="BA196">
            <v>0</v>
          </cell>
          <cell r="BB196">
            <v>0</v>
          </cell>
          <cell r="BT196">
            <v>0</v>
          </cell>
          <cell r="BU196">
            <v>0</v>
          </cell>
          <cell r="BV196">
            <v>0</v>
          </cell>
          <cell r="CN196">
            <v>0</v>
          </cell>
          <cell r="CO196">
            <v>0</v>
          </cell>
          <cell r="CP196">
            <v>0</v>
          </cell>
          <cell r="DH196">
            <v>0</v>
          </cell>
          <cell r="DI196">
            <v>0</v>
          </cell>
          <cell r="DJ196">
            <v>0</v>
          </cell>
        </row>
        <row r="197">
          <cell r="AF197">
            <v>0</v>
          </cell>
          <cell r="AG197">
            <v>0</v>
          </cell>
          <cell r="AH197">
            <v>0</v>
          </cell>
          <cell r="AZ197">
            <v>0</v>
          </cell>
          <cell r="BA197">
            <v>0</v>
          </cell>
          <cell r="BB197">
            <v>0</v>
          </cell>
          <cell r="BT197">
            <v>0</v>
          </cell>
          <cell r="BU197">
            <v>0</v>
          </cell>
          <cell r="BV197">
            <v>0</v>
          </cell>
          <cell r="CN197">
            <v>0</v>
          </cell>
          <cell r="CO197">
            <v>0</v>
          </cell>
          <cell r="CP197">
            <v>0</v>
          </cell>
          <cell r="DH197">
            <v>0</v>
          </cell>
          <cell r="DI197">
            <v>0</v>
          </cell>
          <cell r="DJ197">
            <v>0</v>
          </cell>
        </row>
        <row r="198">
          <cell r="AF198">
            <v>0</v>
          </cell>
          <cell r="AG198">
            <v>0</v>
          </cell>
          <cell r="AH198">
            <v>0</v>
          </cell>
          <cell r="AZ198">
            <v>0</v>
          </cell>
          <cell r="BA198">
            <v>0</v>
          </cell>
          <cell r="BB198">
            <v>0</v>
          </cell>
          <cell r="BT198">
            <v>0</v>
          </cell>
          <cell r="BU198">
            <v>0</v>
          </cell>
          <cell r="BV198">
            <v>0</v>
          </cell>
          <cell r="CN198">
            <v>0</v>
          </cell>
          <cell r="CO198">
            <v>0</v>
          </cell>
          <cell r="CP198">
            <v>0</v>
          </cell>
          <cell r="DH198">
            <v>0</v>
          </cell>
          <cell r="DI198">
            <v>0</v>
          </cell>
          <cell r="DJ198">
            <v>0</v>
          </cell>
        </row>
        <row r="199">
          <cell r="AF199">
            <v>0</v>
          </cell>
          <cell r="AG199">
            <v>0</v>
          </cell>
          <cell r="AH199">
            <v>0</v>
          </cell>
          <cell r="AZ199">
            <v>0</v>
          </cell>
          <cell r="BA199">
            <v>0</v>
          </cell>
          <cell r="BB199">
            <v>0</v>
          </cell>
          <cell r="BT199">
            <v>0</v>
          </cell>
          <cell r="BU199">
            <v>0</v>
          </cell>
          <cell r="BV199">
            <v>0</v>
          </cell>
          <cell r="CN199">
            <v>0</v>
          </cell>
          <cell r="CO199">
            <v>0</v>
          </cell>
          <cell r="CP199">
            <v>0</v>
          </cell>
          <cell r="DH199">
            <v>0</v>
          </cell>
          <cell r="DI199">
            <v>0</v>
          </cell>
          <cell r="DJ199">
            <v>0</v>
          </cell>
        </row>
        <row r="200">
          <cell r="AF200">
            <v>0</v>
          </cell>
          <cell r="AG200">
            <v>0</v>
          </cell>
          <cell r="AH200">
            <v>0</v>
          </cell>
          <cell r="AZ200">
            <v>0</v>
          </cell>
          <cell r="BA200">
            <v>0</v>
          </cell>
          <cell r="BB200">
            <v>0</v>
          </cell>
          <cell r="BT200">
            <v>0</v>
          </cell>
          <cell r="BU200">
            <v>0</v>
          </cell>
          <cell r="BV200">
            <v>0</v>
          </cell>
          <cell r="CN200">
            <v>0</v>
          </cell>
          <cell r="CO200">
            <v>0</v>
          </cell>
          <cell r="CP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AF201">
            <v>0</v>
          </cell>
          <cell r="AG201">
            <v>0</v>
          </cell>
          <cell r="AH201">
            <v>0</v>
          </cell>
          <cell r="AZ201">
            <v>0</v>
          </cell>
          <cell r="BA201">
            <v>0</v>
          </cell>
          <cell r="BB201">
            <v>0</v>
          </cell>
          <cell r="BT201">
            <v>0</v>
          </cell>
          <cell r="BU201">
            <v>0</v>
          </cell>
          <cell r="BV201">
            <v>0</v>
          </cell>
          <cell r="CN201">
            <v>0</v>
          </cell>
          <cell r="CO201">
            <v>0</v>
          </cell>
          <cell r="CP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AF202">
            <v>0</v>
          </cell>
          <cell r="AG202">
            <v>0</v>
          </cell>
          <cell r="AH202">
            <v>0</v>
          </cell>
          <cell r="AZ202">
            <v>0</v>
          </cell>
          <cell r="BA202">
            <v>0</v>
          </cell>
          <cell r="BB202">
            <v>0</v>
          </cell>
          <cell r="BT202">
            <v>0</v>
          </cell>
          <cell r="BU202">
            <v>0</v>
          </cell>
          <cell r="BV202">
            <v>0</v>
          </cell>
          <cell r="CN202">
            <v>0</v>
          </cell>
          <cell r="CO202">
            <v>0</v>
          </cell>
          <cell r="CP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AF203">
            <v>0</v>
          </cell>
          <cell r="AG203">
            <v>0</v>
          </cell>
          <cell r="AH203">
            <v>0</v>
          </cell>
          <cell r="AZ203">
            <v>0</v>
          </cell>
          <cell r="BA203">
            <v>0</v>
          </cell>
          <cell r="BB203">
            <v>0</v>
          </cell>
          <cell r="BT203">
            <v>0</v>
          </cell>
          <cell r="BU203">
            <v>0</v>
          </cell>
          <cell r="BV203">
            <v>0</v>
          </cell>
          <cell r="CN203">
            <v>0</v>
          </cell>
          <cell r="CO203">
            <v>0</v>
          </cell>
          <cell r="CP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AF204">
            <v>0</v>
          </cell>
          <cell r="AG204">
            <v>0</v>
          </cell>
          <cell r="AH204">
            <v>0</v>
          </cell>
          <cell r="AZ204">
            <v>0</v>
          </cell>
          <cell r="BA204">
            <v>0</v>
          </cell>
          <cell r="BB204">
            <v>0</v>
          </cell>
          <cell r="BT204">
            <v>0</v>
          </cell>
          <cell r="BU204">
            <v>0</v>
          </cell>
          <cell r="BV204">
            <v>0</v>
          </cell>
          <cell r="CN204">
            <v>0</v>
          </cell>
          <cell r="CO204">
            <v>0</v>
          </cell>
          <cell r="CP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AF205">
            <v>0</v>
          </cell>
          <cell r="AG205">
            <v>0</v>
          </cell>
          <cell r="AH205">
            <v>0</v>
          </cell>
          <cell r="AZ205">
            <v>0</v>
          </cell>
          <cell r="BA205">
            <v>0</v>
          </cell>
          <cell r="BB205">
            <v>0</v>
          </cell>
          <cell r="BT205">
            <v>0</v>
          </cell>
          <cell r="BU205">
            <v>0</v>
          </cell>
          <cell r="BV205">
            <v>0</v>
          </cell>
          <cell r="CN205">
            <v>0</v>
          </cell>
          <cell r="CO205">
            <v>0</v>
          </cell>
          <cell r="CP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AF206">
            <v>0</v>
          </cell>
          <cell r="AG206">
            <v>0</v>
          </cell>
          <cell r="AH206">
            <v>0</v>
          </cell>
          <cell r="AZ206">
            <v>0</v>
          </cell>
          <cell r="BA206">
            <v>0</v>
          </cell>
          <cell r="BB206">
            <v>0</v>
          </cell>
          <cell r="BT206">
            <v>0</v>
          </cell>
          <cell r="BU206">
            <v>0</v>
          </cell>
          <cell r="BV206">
            <v>0</v>
          </cell>
          <cell r="CN206">
            <v>0</v>
          </cell>
          <cell r="CO206">
            <v>0</v>
          </cell>
          <cell r="CP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AF207">
            <v>0</v>
          </cell>
          <cell r="AG207">
            <v>0</v>
          </cell>
          <cell r="AH207">
            <v>0</v>
          </cell>
          <cell r="AZ207">
            <v>0</v>
          </cell>
          <cell r="BA207">
            <v>0</v>
          </cell>
          <cell r="BB207">
            <v>0</v>
          </cell>
          <cell r="BT207">
            <v>0</v>
          </cell>
          <cell r="BU207">
            <v>0</v>
          </cell>
          <cell r="BV207">
            <v>0</v>
          </cell>
          <cell r="CN207">
            <v>0</v>
          </cell>
          <cell r="CO207">
            <v>0</v>
          </cell>
          <cell r="CP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AF208">
            <v>0</v>
          </cell>
          <cell r="AG208">
            <v>0</v>
          </cell>
          <cell r="AH208">
            <v>0</v>
          </cell>
          <cell r="AZ208">
            <v>0</v>
          </cell>
          <cell r="BA208">
            <v>0</v>
          </cell>
          <cell r="BB208">
            <v>0</v>
          </cell>
          <cell r="BT208">
            <v>0</v>
          </cell>
          <cell r="BU208">
            <v>0</v>
          </cell>
          <cell r="BV208">
            <v>0</v>
          </cell>
          <cell r="CN208">
            <v>0</v>
          </cell>
          <cell r="CO208">
            <v>0</v>
          </cell>
          <cell r="CP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AF209">
            <v>0</v>
          </cell>
          <cell r="AG209">
            <v>0</v>
          </cell>
          <cell r="AH209">
            <v>0</v>
          </cell>
          <cell r="AZ209">
            <v>0</v>
          </cell>
          <cell r="BA209">
            <v>0</v>
          </cell>
          <cell r="BB209">
            <v>0</v>
          </cell>
          <cell r="BT209">
            <v>0</v>
          </cell>
          <cell r="BU209">
            <v>0</v>
          </cell>
          <cell r="BV209">
            <v>0</v>
          </cell>
          <cell r="CN209">
            <v>0</v>
          </cell>
          <cell r="CO209">
            <v>0</v>
          </cell>
          <cell r="CP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AF210">
            <v>0</v>
          </cell>
          <cell r="AG210">
            <v>0</v>
          </cell>
          <cell r="AH210">
            <v>0</v>
          </cell>
          <cell r="AZ210">
            <v>0</v>
          </cell>
          <cell r="BA210">
            <v>0</v>
          </cell>
          <cell r="BB210">
            <v>0</v>
          </cell>
          <cell r="BT210">
            <v>0</v>
          </cell>
          <cell r="BU210">
            <v>0</v>
          </cell>
          <cell r="BV210">
            <v>0</v>
          </cell>
          <cell r="CN210">
            <v>0</v>
          </cell>
          <cell r="CO210">
            <v>0</v>
          </cell>
          <cell r="CP210">
            <v>0</v>
          </cell>
          <cell r="DH210">
            <v>0</v>
          </cell>
          <cell r="DI210">
            <v>0</v>
          </cell>
          <cell r="DJ210">
            <v>0</v>
          </cell>
        </row>
        <row r="211">
          <cell r="AF211">
            <v>0</v>
          </cell>
          <cell r="AG211">
            <v>0</v>
          </cell>
          <cell r="AH211">
            <v>0</v>
          </cell>
          <cell r="AZ211">
            <v>0</v>
          </cell>
          <cell r="BA211">
            <v>0</v>
          </cell>
          <cell r="BB211">
            <v>0</v>
          </cell>
          <cell r="BT211">
            <v>0</v>
          </cell>
          <cell r="BU211">
            <v>0</v>
          </cell>
          <cell r="BV211">
            <v>0</v>
          </cell>
          <cell r="CN211">
            <v>0</v>
          </cell>
          <cell r="CO211">
            <v>0</v>
          </cell>
          <cell r="CP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AF212">
            <v>0</v>
          </cell>
          <cell r="AG212">
            <v>0</v>
          </cell>
          <cell r="AH212">
            <v>0</v>
          </cell>
          <cell r="AZ212">
            <v>0</v>
          </cell>
          <cell r="BA212">
            <v>0</v>
          </cell>
          <cell r="BB212">
            <v>0</v>
          </cell>
          <cell r="BT212">
            <v>0</v>
          </cell>
          <cell r="BU212">
            <v>0</v>
          </cell>
          <cell r="BV212">
            <v>0</v>
          </cell>
          <cell r="CN212">
            <v>0</v>
          </cell>
          <cell r="CO212">
            <v>0</v>
          </cell>
          <cell r="CP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AF213">
            <v>0</v>
          </cell>
          <cell r="AG213">
            <v>0</v>
          </cell>
          <cell r="AH213">
            <v>0</v>
          </cell>
          <cell r="AZ213">
            <v>0</v>
          </cell>
          <cell r="BA213">
            <v>0</v>
          </cell>
          <cell r="BB213">
            <v>0</v>
          </cell>
          <cell r="BT213">
            <v>0</v>
          </cell>
          <cell r="BU213">
            <v>0</v>
          </cell>
          <cell r="BV213">
            <v>0</v>
          </cell>
          <cell r="CN213">
            <v>0</v>
          </cell>
          <cell r="CO213">
            <v>0</v>
          </cell>
          <cell r="CP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AF214">
            <v>0</v>
          </cell>
          <cell r="AG214">
            <v>0</v>
          </cell>
          <cell r="AH214">
            <v>0</v>
          </cell>
          <cell r="AZ214">
            <v>0</v>
          </cell>
          <cell r="BA214">
            <v>0</v>
          </cell>
          <cell r="BB214">
            <v>0</v>
          </cell>
          <cell r="BT214">
            <v>0</v>
          </cell>
          <cell r="BU214">
            <v>0</v>
          </cell>
          <cell r="BV214">
            <v>0</v>
          </cell>
          <cell r="CN214">
            <v>0</v>
          </cell>
          <cell r="CO214">
            <v>0</v>
          </cell>
          <cell r="CP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AF215">
            <v>0</v>
          </cell>
          <cell r="AG215">
            <v>0</v>
          </cell>
          <cell r="AH215">
            <v>0</v>
          </cell>
          <cell r="AZ215">
            <v>0</v>
          </cell>
          <cell r="BA215">
            <v>0</v>
          </cell>
          <cell r="BB215">
            <v>0</v>
          </cell>
          <cell r="BT215">
            <v>0</v>
          </cell>
          <cell r="BU215">
            <v>0</v>
          </cell>
          <cell r="BV215">
            <v>0</v>
          </cell>
          <cell r="CN215">
            <v>0</v>
          </cell>
          <cell r="CO215">
            <v>0</v>
          </cell>
          <cell r="CP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L216">
            <v>109420</v>
          </cell>
          <cell r="M216">
            <v>184092</v>
          </cell>
          <cell r="N216">
            <v>242250</v>
          </cell>
          <cell r="O216">
            <v>309160</v>
          </cell>
          <cell r="P216">
            <v>0</v>
          </cell>
          <cell r="Q216">
            <v>0</v>
          </cell>
          <cell r="R216">
            <v>0</v>
          </cell>
          <cell r="AF216">
            <v>93289</v>
          </cell>
          <cell r="AG216">
            <v>161701</v>
          </cell>
          <cell r="AH216">
            <v>210203</v>
          </cell>
          <cell r="AI216">
            <v>256041</v>
          </cell>
          <cell r="AZ216">
            <v>2368</v>
          </cell>
          <cell r="BA216">
            <v>5208</v>
          </cell>
          <cell r="BB216">
            <v>10066</v>
          </cell>
          <cell r="BC216">
            <v>9989</v>
          </cell>
          <cell r="BT216">
            <v>13763</v>
          </cell>
          <cell r="BU216">
            <v>17183</v>
          </cell>
          <cell r="BV216">
            <v>21981</v>
          </cell>
          <cell r="BW216">
            <v>43130</v>
          </cell>
        </row>
        <row r="232">
          <cell r="L232">
            <v>23997</v>
          </cell>
          <cell r="M232">
            <v>25288</v>
          </cell>
          <cell r="N232">
            <v>26237</v>
          </cell>
          <cell r="O232">
            <v>30030</v>
          </cell>
          <cell r="AF232">
            <v>12853</v>
          </cell>
          <cell r="AG232">
            <v>12598</v>
          </cell>
          <cell r="AH232">
            <v>14366</v>
          </cell>
          <cell r="AI232">
            <v>15361</v>
          </cell>
          <cell r="AZ232">
            <v>4723</v>
          </cell>
          <cell r="BA232">
            <v>5562</v>
          </cell>
          <cell r="BB232">
            <v>4769</v>
          </cell>
          <cell r="BC232">
            <v>6692</v>
          </cell>
          <cell r="BT232">
            <v>4531</v>
          </cell>
          <cell r="BU232">
            <v>5079</v>
          </cell>
          <cell r="BV232">
            <v>4873</v>
          </cell>
          <cell r="BW232">
            <v>5627</v>
          </cell>
          <cell r="CN232">
            <v>1890</v>
          </cell>
          <cell r="CO232">
            <v>2049</v>
          </cell>
          <cell r="CP232">
            <v>2229</v>
          </cell>
          <cell r="CQ232">
            <v>2350</v>
          </cell>
        </row>
        <row r="233">
          <cell r="L233">
            <v>25490</v>
          </cell>
          <cell r="M233">
            <v>13618</v>
          </cell>
          <cell r="N233">
            <v>15309</v>
          </cell>
          <cell r="O233">
            <v>14266</v>
          </cell>
          <cell r="AF233">
            <v>25277</v>
          </cell>
          <cell r="AG233">
            <v>12307</v>
          </cell>
          <cell r="AH233">
            <v>14370</v>
          </cell>
          <cell r="AI233">
            <v>14049</v>
          </cell>
          <cell r="AZ233">
            <v>65</v>
          </cell>
          <cell r="BA233">
            <v>789</v>
          </cell>
          <cell r="BB233">
            <v>521</v>
          </cell>
          <cell r="BC233">
            <v>70</v>
          </cell>
          <cell r="BT233">
            <v>68</v>
          </cell>
          <cell r="BU233">
            <v>445</v>
          </cell>
          <cell r="BV233">
            <v>342</v>
          </cell>
          <cell r="BW233">
            <v>67</v>
          </cell>
          <cell r="CN233">
            <v>80</v>
          </cell>
          <cell r="CO233">
            <v>77</v>
          </cell>
          <cell r="CP233">
            <v>76</v>
          </cell>
          <cell r="CQ233">
            <v>80</v>
          </cell>
        </row>
        <row r="234">
          <cell r="L234">
            <v>7097</v>
          </cell>
          <cell r="M234">
            <v>11794</v>
          </cell>
          <cell r="N234">
            <v>13351</v>
          </cell>
          <cell r="O234">
            <v>2964</v>
          </cell>
          <cell r="AF234">
            <v>6989</v>
          </cell>
          <cell r="AG234">
            <v>9981</v>
          </cell>
          <cell r="AH234">
            <v>13119</v>
          </cell>
          <cell r="AI234">
            <v>2409</v>
          </cell>
          <cell r="AZ234">
            <v>48</v>
          </cell>
          <cell r="BA234">
            <v>974</v>
          </cell>
          <cell r="BB234">
            <v>158</v>
          </cell>
          <cell r="BC234">
            <v>530</v>
          </cell>
          <cell r="BT234">
            <v>60</v>
          </cell>
          <cell r="BU234">
            <v>839</v>
          </cell>
          <cell r="BV234">
            <v>74</v>
          </cell>
          <cell r="BW234">
            <v>25</v>
          </cell>
          <cell r="CQ234">
            <v>0</v>
          </cell>
        </row>
        <row r="235">
          <cell r="L235">
            <v>382</v>
          </cell>
          <cell r="M235">
            <v>393</v>
          </cell>
          <cell r="N235">
            <v>1482</v>
          </cell>
          <cell r="O235">
            <v>435</v>
          </cell>
          <cell r="AF235">
            <v>281</v>
          </cell>
          <cell r="AG235">
            <v>233</v>
          </cell>
          <cell r="AH235">
            <v>915</v>
          </cell>
          <cell r="AI235">
            <v>279</v>
          </cell>
          <cell r="AZ235">
            <v>52</v>
          </cell>
          <cell r="BA235">
            <v>87</v>
          </cell>
          <cell r="BB235">
            <v>310</v>
          </cell>
          <cell r="BC235">
            <v>85</v>
          </cell>
          <cell r="BT235">
            <v>44</v>
          </cell>
          <cell r="BU235">
            <v>65</v>
          </cell>
          <cell r="BV235">
            <v>248</v>
          </cell>
          <cell r="BW235">
            <v>60</v>
          </cell>
          <cell r="CN235">
            <v>5</v>
          </cell>
          <cell r="CO235">
            <v>8</v>
          </cell>
          <cell r="CP235">
            <v>9</v>
          </cell>
          <cell r="CQ235">
            <v>11</v>
          </cell>
        </row>
        <row r="236"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AI236">
            <v>0</v>
          </cell>
          <cell r="BC236">
            <v>0</v>
          </cell>
          <cell r="BW236">
            <v>0</v>
          </cell>
          <cell r="CQ236">
            <v>0</v>
          </cell>
        </row>
        <row r="237"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AI237">
            <v>0</v>
          </cell>
          <cell r="BC237">
            <v>0</v>
          </cell>
          <cell r="BW237">
            <v>0</v>
          </cell>
          <cell r="CQ237">
            <v>0</v>
          </cell>
        </row>
        <row r="238">
          <cell r="L238">
            <v>1542</v>
          </cell>
          <cell r="M238">
            <v>567</v>
          </cell>
          <cell r="N238">
            <v>880</v>
          </cell>
          <cell r="O238">
            <v>415</v>
          </cell>
          <cell r="AF238">
            <v>1669</v>
          </cell>
          <cell r="AG238">
            <v>339</v>
          </cell>
          <cell r="AH238">
            <v>812</v>
          </cell>
          <cell r="AI238">
            <v>298</v>
          </cell>
          <cell r="AZ238">
            <v>296</v>
          </cell>
          <cell r="BA238">
            <v>62</v>
          </cell>
          <cell r="BB238">
            <v>52</v>
          </cell>
          <cell r="BC238">
            <v>74</v>
          </cell>
          <cell r="BT238">
            <v>-397</v>
          </cell>
          <cell r="BU238">
            <v>192</v>
          </cell>
          <cell r="BV238">
            <v>37</v>
          </cell>
          <cell r="BW238">
            <v>43</v>
          </cell>
          <cell r="CN238">
            <v>-26</v>
          </cell>
          <cell r="CO238">
            <v>-26</v>
          </cell>
          <cell r="CP238">
            <v>-21</v>
          </cell>
          <cell r="CQ238">
            <v>0</v>
          </cell>
        </row>
        <row r="239">
          <cell r="L239">
            <v>-14392</v>
          </cell>
          <cell r="M239">
            <v>-13995</v>
          </cell>
          <cell r="N239">
            <v>-13979</v>
          </cell>
          <cell r="O239">
            <v>-18180</v>
          </cell>
          <cell r="AF239">
            <v>-9920</v>
          </cell>
          <cell r="AG239">
            <v>-9179</v>
          </cell>
          <cell r="AH239">
            <v>-9010</v>
          </cell>
          <cell r="AI239">
            <v>-12094</v>
          </cell>
          <cell r="AZ239">
            <v>-2245</v>
          </cell>
          <cell r="BA239">
            <v>-2373</v>
          </cell>
          <cell r="BB239">
            <v>-2446</v>
          </cell>
          <cell r="BC239">
            <v>-3060</v>
          </cell>
          <cell r="BT239">
            <v>-2014</v>
          </cell>
          <cell r="BU239">
            <v>-2211</v>
          </cell>
          <cell r="BV239">
            <v>-2310</v>
          </cell>
          <cell r="BW239">
            <v>-2818</v>
          </cell>
          <cell r="CN239">
            <v>-213</v>
          </cell>
          <cell r="CO239">
            <v>-232</v>
          </cell>
          <cell r="CP239">
            <v>-213</v>
          </cell>
          <cell r="CQ239">
            <v>-208</v>
          </cell>
        </row>
        <row r="240">
          <cell r="L240">
            <v>-15775</v>
          </cell>
          <cell r="M240">
            <v>-13346</v>
          </cell>
          <cell r="N240">
            <v>-16687</v>
          </cell>
          <cell r="O240">
            <v>-18871</v>
          </cell>
          <cell r="AF240">
            <v>-12243</v>
          </cell>
          <cell r="AG240">
            <v>-9161</v>
          </cell>
          <cell r="AH240">
            <v>-12491</v>
          </cell>
          <cell r="AI240">
            <v>-10716</v>
          </cell>
          <cell r="AZ240">
            <v>-905</v>
          </cell>
          <cell r="BA240">
            <v>-1146</v>
          </cell>
          <cell r="BB240">
            <v>-1248</v>
          </cell>
          <cell r="BC240">
            <v>-2794</v>
          </cell>
          <cell r="BT240">
            <v>-874</v>
          </cell>
          <cell r="BU240">
            <v>-1120</v>
          </cell>
          <cell r="BV240">
            <v>-867</v>
          </cell>
          <cell r="BW240">
            <v>-2923</v>
          </cell>
          <cell r="CN240">
            <v>-1753</v>
          </cell>
          <cell r="CO240">
            <v>-1919</v>
          </cell>
          <cell r="CP240">
            <v>-2081</v>
          </cell>
          <cell r="CQ240">
            <v>-2438</v>
          </cell>
        </row>
        <row r="241"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AI241">
            <v>0</v>
          </cell>
          <cell r="BC241">
            <v>1429</v>
          </cell>
          <cell r="BW241">
            <v>2966</v>
          </cell>
          <cell r="CQ241">
            <v>0</v>
          </cell>
        </row>
        <row r="242">
          <cell r="L242">
            <v>0</v>
          </cell>
          <cell r="M242">
            <v>0</v>
          </cell>
          <cell r="N242">
            <v>0</v>
          </cell>
          <cell r="O242">
            <v>4065</v>
          </cell>
          <cell r="AI242">
            <v>-537</v>
          </cell>
          <cell r="BW242">
            <v>0</v>
          </cell>
          <cell r="CQ242">
            <v>207</v>
          </cell>
        </row>
        <row r="243"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AF243" t="str">
            <v xml:space="preserve"> -   </v>
          </cell>
          <cell r="AH243">
            <v>0</v>
          </cell>
          <cell r="AI243">
            <v>0</v>
          </cell>
          <cell r="AZ243">
            <v>-345</v>
          </cell>
          <cell r="BA243">
            <v>-249</v>
          </cell>
          <cell r="BB243">
            <v>-174</v>
          </cell>
          <cell r="BC243">
            <v>4793</v>
          </cell>
          <cell r="BT243">
            <v>-169</v>
          </cell>
          <cell r="BV243">
            <v>-39</v>
          </cell>
          <cell r="BW243">
            <v>1920</v>
          </cell>
          <cell r="CQ243">
            <v>0</v>
          </cell>
        </row>
        <row r="244">
          <cell r="L244">
            <v>-617</v>
          </cell>
          <cell r="M244">
            <v>-529</v>
          </cell>
          <cell r="N244">
            <v>-657</v>
          </cell>
          <cell r="O244">
            <v>5973</v>
          </cell>
          <cell r="AF244">
            <v>-103</v>
          </cell>
          <cell r="AG244">
            <v>-280</v>
          </cell>
          <cell r="AH244">
            <v>-444</v>
          </cell>
          <cell r="AI244">
            <v>-806</v>
          </cell>
          <cell r="CN244" t="str">
            <v xml:space="preserve"> -   </v>
          </cell>
          <cell r="CQ244">
            <v>66</v>
          </cell>
        </row>
        <row r="245"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AI245">
            <v>0</v>
          </cell>
          <cell r="CQ245">
            <v>0</v>
          </cell>
        </row>
        <row r="250">
          <cell r="L250">
            <v>-24528</v>
          </cell>
          <cell r="M250">
            <v>-17576</v>
          </cell>
          <cell r="N250">
            <v>-19058</v>
          </cell>
          <cell r="O250">
            <v>-11425</v>
          </cell>
          <cell r="P250">
            <v>0</v>
          </cell>
          <cell r="Q250">
            <v>0</v>
          </cell>
          <cell r="R250">
            <v>0</v>
          </cell>
          <cell r="AF250">
            <v>-24224</v>
          </cell>
          <cell r="AG250">
            <v>-9854</v>
          </cell>
          <cell r="AH250">
            <v>-10521</v>
          </cell>
          <cell r="AI250">
            <v>-8063</v>
          </cell>
          <cell r="AZ250">
            <v>-254</v>
          </cell>
          <cell r="BA250">
            <v>-3750</v>
          </cell>
          <cell r="BB250">
            <v>-4410</v>
          </cell>
          <cell r="BC250">
            <v>-1645</v>
          </cell>
          <cell r="BT250">
            <v>-50</v>
          </cell>
          <cell r="BU250">
            <v>-3972</v>
          </cell>
          <cell r="BV250">
            <v>-4127</v>
          </cell>
          <cell r="BW250">
            <v>-1717</v>
          </cell>
        </row>
        <row r="251">
          <cell r="L251">
            <v>597</v>
          </cell>
          <cell r="M251">
            <v>182</v>
          </cell>
          <cell r="N251">
            <v>271</v>
          </cell>
          <cell r="O251">
            <v>1144</v>
          </cell>
          <cell r="P251">
            <v>0</v>
          </cell>
          <cell r="Q251">
            <v>0</v>
          </cell>
          <cell r="R251">
            <v>0</v>
          </cell>
          <cell r="AF251">
            <v>597</v>
          </cell>
          <cell r="AG251">
            <v>182</v>
          </cell>
          <cell r="AH251">
            <v>271</v>
          </cell>
          <cell r="AI251">
            <v>1144</v>
          </cell>
        </row>
        <row r="252"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L253">
            <v>-16142</v>
          </cell>
          <cell r="M253">
            <v>-594</v>
          </cell>
          <cell r="N253">
            <v>-4347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AF253">
            <v>-3142</v>
          </cell>
          <cell r="AG253">
            <v>-2264</v>
          </cell>
          <cell r="AH253">
            <v>-12967</v>
          </cell>
          <cell r="AZ253">
            <v>-7000</v>
          </cell>
          <cell r="BA253">
            <v>1061</v>
          </cell>
          <cell r="BB253">
            <v>3980</v>
          </cell>
          <cell r="BT253">
            <v>-6000</v>
          </cell>
          <cell r="BU253">
            <v>609</v>
          </cell>
          <cell r="BV253">
            <v>4640</v>
          </cell>
        </row>
        <row r="254">
          <cell r="L254">
            <v>-3</v>
          </cell>
          <cell r="M254">
            <v>-136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AF254">
            <v>-3</v>
          </cell>
          <cell r="AG254">
            <v>-136</v>
          </cell>
          <cell r="AH254">
            <v>0</v>
          </cell>
        </row>
        <row r="255">
          <cell r="L255">
            <v>875</v>
          </cell>
          <cell r="M255">
            <v>3643</v>
          </cell>
          <cell r="N255">
            <v>790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AF255">
            <v>875</v>
          </cell>
          <cell r="AG255">
            <v>3643</v>
          </cell>
          <cell r="AH255">
            <v>790</v>
          </cell>
        </row>
        <row r="260">
          <cell r="L260">
            <v>5090</v>
          </cell>
          <cell r="M260">
            <v>0</v>
          </cell>
          <cell r="N260">
            <v>0</v>
          </cell>
          <cell r="O260">
            <v>1050</v>
          </cell>
          <cell r="P260">
            <v>0</v>
          </cell>
          <cell r="Q260">
            <v>0</v>
          </cell>
          <cell r="R260">
            <v>0</v>
          </cell>
          <cell r="AF260">
            <v>5090</v>
          </cell>
          <cell r="BC260">
            <v>1050</v>
          </cell>
        </row>
        <row r="261">
          <cell r="L261">
            <v>-440</v>
          </cell>
          <cell r="M261">
            <v>-588</v>
          </cell>
          <cell r="N261">
            <v>-606</v>
          </cell>
          <cell r="O261">
            <v>-829</v>
          </cell>
          <cell r="P261">
            <v>0</v>
          </cell>
          <cell r="Q261">
            <v>0</v>
          </cell>
          <cell r="R261">
            <v>0</v>
          </cell>
          <cell r="AF261">
            <v>-368</v>
          </cell>
          <cell r="AG261">
            <v>-511</v>
          </cell>
          <cell r="AH261">
            <v>-523</v>
          </cell>
          <cell r="AI261">
            <v>-528</v>
          </cell>
          <cell r="BC261">
            <v>-215</v>
          </cell>
          <cell r="BT261">
            <v>-72</v>
          </cell>
          <cell r="BU261">
            <v>-77</v>
          </cell>
          <cell r="BV261">
            <v>-83</v>
          </cell>
          <cell r="BW261">
            <v>-86</v>
          </cell>
        </row>
        <row r="262">
          <cell r="L262">
            <v>-367</v>
          </cell>
          <cell r="M262">
            <v>-395</v>
          </cell>
          <cell r="N262">
            <v>-363</v>
          </cell>
          <cell r="O262">
            <v>-520</v>
          </cell>
          <cell r="P262">
            <v>0</v>
          </cell>
          <cell r="Q262">
            <v>0</v>
          </cell>
          <cell r="R262">
            <v>0</v>
          </cell>
          <cell r="AF262">
            <v>-183</v>
          </cell>
          <cell r="AG262">
            <v>-222</v>
          </cell>
          <cell r="AH262">
            <v>-196</v>
          </cell>
          <cell r="AI262">
            <v>-199</v>
          </cell>
          <cell r="BC262">
            <v>-161</v>
          </cell>
          <cell r="BT262">
            <v>-184</v>
          </cell>
          <cell r="BU262">
            <v>-173</v>
          </cell>
          <cell r="BV262">
            <v>-167</v>
          </cell>
          <cell r="BW262">
            <v>-160</v>
          </cell>
        </row>
        <row r="263"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9">
          <cell r="L269">
            <v>-7194</v>
          </cell>
          <cell r="M269">
            <v>8326</v>
          </cell>
          <cell r="N269">
            <v>2623</v>
          </cell>
          <cell r="O269">
            <v>10517</v>
          </cell>
          <cell r="AF269">
            <v>3445</v>
          </cell>
          <cell r="AG269">
            <v>7676</v>
          </cell>
          <cell r="AH269">
            <v>-1509</v>
          </cell>
          <cell r="AI269">
            <v>597</v>
          </cell>
          <cell r="AZ269">
            <v>-5565</v>
          </cell>
          <cell r="BA269">
            <v>1017</v>
          </cell>
          <cell r="BB269">
            <v>1512</v>
          </cell>
          <cell r="BC269">
            <v>6848</v>
          </cell>
          <cell r="BT269">
            <v>-5057</v>
          </cell>
          <cell r="BU269">
            <v>-324</v>
          </cell>
          <cell r="BV269">
            <v>2621</v>
          </cell>
          <cell r="BW269">
            <v>3004</v>
          </cell>
          <cell r="CN269">
            <v>-17</v>
          </cell>
          <cell r="CO269">
            <v>-43</v>
          </cell>
          <cell r="CP269">
            <v>-1</v>
          </cell>
          <cell r="CQ269">
            <v>68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</row>
        <row r="271">
          <cell r="L271">
            <v>15587</v>
          </cell>
          <cell r="O271">
            <v>19342</v>
          </cell>
          <cell r="AF271">
            <v>-860</v>
          </cell>
          <cell r="AI271">
            <v>8752</v>
          </cell>
          <cell r="AZ271">
            <v>8744</v>
          </cell>
          <cell r="BC271">
            <v>5708</v>
          </cell>
          <cell r="BT271">
            <v>7641</v>
          </cell>
          <cell r="BW271">
            <v>4881</v>
          </cell>
          <cell r="CN271">
            <v>62</v>
          </cell>
          <cell r="CQ271">
            <v>1</v>
          </cell>
          <cell r="DH271">
            <v>0</v>
          </cell>
          <cell r="DK271">
            <v>0</v>
          </cell>
        </row>
        <row r="275">
          <cell r="O275">
            <v>2991</v>
          </cell>
          <cell r="P275">
            <v>0</v>
          </cell>
          <cell r="Q275">
            <v>0</v>
          </cell>
          <cell r="R275">
            <v>0</v>
          </cell>
          <cell r="AI275">
            <v>2991</v>
          </cell>
          <cell r="BC275">
            <v>0</v>
          </cell>
          <cell r="BW275">
            <v>0</v>
          </cell>
          <cell r="CQ275">
            <v>0</v>
          </cell>
        </row>
        <row r="276">
          <cell r="O276">
            <v>26868</v>
          </cell>
          <cell r="P276">
            <v>0</v>
          </cell>
          <cell r="Q276">
            <v>0</v>
          </cell>
          <cell r="R276">
            <v>0</v>
          </cell>
          <cell r="AI276">
            <v>6358</v>
          </cell>
          <cell r="BC276">
            <v>12556</v>
          </cell>
          <cell r="BW276">
            <v>7885</v>
          </cell>
          <cell r="CQ276">
            <v>69</v>
          </cell>
        </row>
        <row r="286">
          <cell r="O286">
            <v>1126</v>
          </cell>
        </row>
        <row r="287">
          <cell r="O287">
            <v>1672</v>
          </cell>
        </row>
        <row r="288">
          <cell r="O288">
            <v>1705</v>
          </cell>
        </row>
        <row r="289">
          <cell r="O289">
            <v>2675</v>
          </cell>
        </row>
        <row r="290">
          <cell r="O290">
            <v>2115</v>
          </cell>
        </row>
        <row r="291">
          <cell r="O291">
            <v>3653</v>
          </cell>
        </row>
        <row r="292">
          <cell r="O292">
            <v>0</v>
          </cell>
        </row>
        <row r="294">
          <cell r="O294">
            <v>0</v>
          </cell>
        </row>
        <row r="295">
          <cell r="O295">
            <v>0</v>
          </cell>
        </row>
        <row r="296">
          <cell r="O296">
            <v>0</v>
          </cell>
        </row>
        <row r="299">
          <cell r="O299">
            <v>0</v>
          </cell>
        </row>
        <row r="387">
          <cell r="L387">
            <v>16297</v>
          </cell>
          <cell r="M387">
            <v>11592</v>
          </cell>
          <cell r="N387">
            <v>19471</v>
          </cell>
          <cell r="O387">
            <v>10386</v>
          </cell>
        </row>
        <row r="400">
          <cell r="L400">
            <v>16297</v>
          </cell>
          <cell r="M400">
            <v>11592</v>
          </cell>
          <cell r="N400">
            <v>19471</v>
          </cell>
          <cell r="O400">
            <v>10386</v>
          </cell>
        </row>
        <row r="404">
          <cell r="O404">
            <v>10386</v>
          </cell>
        </row>
      </sheetData>
      <sheetData sheetId="5">
        <row r="622">
          <cell r="E622">
            <v>45473</v>
          </cell>
        </row>
        <row r="624">
          <cell r="D624" t="str">
            <v>No indexation applied</v>
          </cell>
        </row>
        <row r="625">
          <cell r="D625" t="str">
            <v>Consumer price index - base</v>
          </cell>
        </row>
        <row r="626">
          <cell r="D626" t="str">
            <v>Local government cost index (LGCI)</v>
          </cell>
        </row>
        <row r="627">
          <cell r="D627" t="str">
            <v>[blank index 4]</v>
          </cell>
        </row>
        <row r="628">
          <cell r="D628" t="str">
            <v>[blank index 5]</v>
          </cell>
        </row>
        <row r="629">
          <cell r="D629" t="str">
            <v>[blank index 6]</v>
          </cell>
        </row>
        <row r="630">
          <cell r="D630" t="str">
            <v>[blank index 7]</v>
          </cell>
        </row>
        <row r="631">
          <cell r="D631" t="str">
            <v>[blank index 8]</v>
          </cell>
        </row>
        <row r="632">
          <cell r="D632" t="str">
            <v>[blank index 9]</v>
          </cell>
        </row>
        <row r="633">
          <cell r="D633" t="str">
            <v>[blank index 10]</v>
          </cell>
        </row>
        <row r="634">
          <cell r="D634" t="str">
            <v>[blank index 11]</v>
          </cell>
        </row>
        <row r="635">
          <cell r="D635" t="str">
            <v>[blank index 12]</v>
          </cell>
        </row>
        <row r="636">
          <cell r="D636" t="str">
            <v>[blank index 13]</v>
          </cell>
        </row>
        <row r="637">
          <cell r="D637" t="str">
            <v>[blank index 14]</v>
          </cell>
        </row>
        <row r="638">
          <cell r="D638" t="str">
            <v>[blank index 15]</v>
          </cell>
        </row>
        <row r="639">
          <cell r="D639" t="str">
            <v>[blank index 16]</v>
          </cell>
        </row>
        <row r="640">
          <cell r="D640" t="str">
            <v>[blank index 17]</v>
          </cell>
        </row>
        <row r="641">
          <cell r="D641" t="str">
            <v>[blank index 18]</v>
          </cell>
        </row>
        <row r="642">
          <cell r="D642" t="str">
            <v>[blank index 19]</v>
          </cell>
        </row>
        <row r="643">
          <cell r="D643" t="str">
            <v>[blank index 20]</v>
          </cell>
        </row>
        <row r="647"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</v>
          </cell>
          <cell r="Z647">
            <v>1</v>
          </cell>
          <cell r="AA647">
            <v>1</v>
          </cell>
          <cell r="AB647">
            <v>1</v>
          </cell>
          <cell r="AC647">
            <v>1</v>
          </cell>
          <cell r="AD647">
            <v>1</v>
          </cell>
          <cell r="AE647">
            <v>1</v>
          </cell>
          <cell r="AF647">
            <v>1</v>
          </cell>
          <cell r="AG647">
            <v>1</v>
          </cell>
          <cell r="AH647">
            <v>1</v>
          </cell>
          <cell r="AI647">
            <v>1</v>
          </cell>
        </row>
        <row r="648">
          <cell r="L648">
            <v>1</v>
          </cell>
          <cell r="M648">
            <v>1</v>
          </cell>
          <cell r="N648">
            <v>1</v>
          </cell>
          <cell r="O648">
            <v>1</v>
          </cell>
          <cell r="P648">
            <v>1</v>
          </cell>
          <cell r="Q648">
            <v>1.0349999999999999</v>
          </cell>
          <cell r="R648">
            <v>1.0712249999999999</v>
          </cell>
          <cell r="S648">
            <v>1.1087178749999997</v>
          </cell>
          <cell r="T648">
            <v>1.1475230006249997</v>
          </cell>
          <cell r="U648">
            <v>1.1876863056468745</v>
          </cell>
          <cell r="V648">
            <v>1.229255326344515</v>
          </cell>
          <cell r="W648">
            <v>1.2722792627665729</v>
          </cell>
          <cell r="X648">
            <v>1.3168090369634029</v>
          </cell>
          <cell r="Y648">
            <v>1.3628973532571218</v>
          </cell>
          <cell r="Z648">
            <v>1.410598760621121</v>
          </cell>
          <cell r="AA648">
            <v>1.4599697172428601</v>
          </cell>
          <cell r="AB648">
            <v>1.5110686573463601</v>
          </cell>
          <cell r="AC648">
            <v>1.5639560603534826</v>
          </cell>
          <cell r="AD648">
            <v>1.6186945224658542</v>
          </cell>
          <cell r="AE648">
            <v>1.6753488307521589</v>
          </cell>
          <cell r="AF648">
            <v>1.7339860398284843</v>
          </cell>
          <cell r="AG648">
            <v>1.7339860398284843</v>
          </cell>
          <cell r="AH648">
            <v>1.7339860398284843</v>
          </cell>
          <cell r="AI648">
            <v>1.7339860398284843</v>
          </cell>
        </row>
        <row r="649">
          <cell r="L649">
            <v>0.88134729255007627</v>
          </cell>
          <cell r="M649">
            <v>0.91924522612972948</v>
          </cell>
          <cell r="N649">
            <v>0.95877277085330781</v>
          </cell>
          <cell r="O649">
            <v>1</v>
          </cell>
          <cell r="P649">
            <v>1.0429999999999999</v>
          </cell>
          <cell r="Q649">
            <v>1.0795049999999999</v>
          </cell>
          <cell r="R649">
            <v>1.1172876749999998</v>
          </cell>
          <cell r="S649">
            <v>1.1563927436249997</v>
          </cell>
          <cell r="T649">
            <v>1.1968664896518746</v>
          </cell>
          <cell r="U649">
            <v>1.2387568167896901</v>
          </cell>
          <cell r="V649">
            <v>1.282113305377329</v>
          </cell>
          <cell r="W649">
            <v>1.3269872710655355</v>
          </cell>
          <cell r="X649">
            <v>1.3734318255528291</v>
          </cell>
          <cell r="Y649">
            <v>1.421501939447178</v>
          </cell>
          <cell r="Z649">
            <v>1.4712545073278291</v>
          </cell>
          <cell r="AA649">
            <v>1.5227484150843031</v>
          </cell>
          <cell r="AB649">
            <v>1.5760446096122536</v>
          </cell>
          <cell r="AC649">
            <v>1.6312061709486823</v>
          </cell>
          <cell r="AD649">
            <v>1.6882983869318859</v>
          </cell>
          <cell r="AE649">
            <v>1.7473888304745018</v>
          </cell>
          <cell r="AF649">
            <v>1.8085474395411092</v>
          </cell>
          <cell r="AG649">
            <v>1.8085474395411092</v>
          </cell>
          <cell r="AH649">
            <v>1.8085474395411092</v>
          </cell>
          <cell r="AI649">
            <v>1.8085474395411092</v>
          </cell>
        </row>
        <row r="650">
          <cell r="L650">
            <v>1</v>
          </cell>
          <cell r="M650">
            <v>1</v>
          </cell>
          <cell r="N650">
            <v>1</v>
          </cell>
          <cell r="O650">
            <v>1</v>
          </cell>
          <cell r="P650">
            <v>1</v>
          </cell>
          <cell r="Q650">
            <v>1</v>
          </cell>
          <cell r="R650">
            <v>1</v>
          </cell>
          <cell r="S650">
            <v>1</v>
          </cell>
          <cell r="T650">
            <v>1</v>
          </cell>
          <cell r="U650">
            <v>1</v>
          </cell>
          <cell r="V650">
            <v>1</v>
          </cell>
          <cell r="W650">
            <v>1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1</v>
          </cell>
          <cell r="AC650">
            <v>1</v>
          </cell>
          <cell r="AD650">
            <v>1</v>
          </cell>
          <cell r="AE650">
            <v>1</v>
          </cell>
          <cell r="AF650">
            <v>1</v>
          </cell>
          <cell r="AG650">
            <v>1</v>
          </cell>
          <cell r="AH650">
            <v>1</v>
          </cell>
          <cell r="AI650">
            <v>1</v>
          </cell>
        </row>
        <row r="651">
          <cell r="L651">
            <v>1</v>
          </cell>
          <cell r="M651">
            <v>1</v>
          </cell>
          <cell r="N651">
            <v>1</v>
          </cell>
          <cell r="O651">
            <v>1</v>
          </cell>
          <cell r="P651">
            <v>1</v>
          </cell>
          <cell r="Q651">
            <v>1</v>
          </cell>
          <cell r="R651">
            <v>1</v>
          </cell>
          <cell r="S651">
            <v>1</v>
          </cell>
          <cell r="T651">
            <v>1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A651">
            <v>1</v>
          </cell>
          <cell r="AB651">
            <v>1</v>
          </cell>
          <cell r="AC651">
            <v>1</v>
          </cell>
          <cell r="AD651">
            <v>1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</row>
        <row r="652">
          <cell r="L652">
            <v>1</v>
          </cell>
          <cell r="M652">
            <v>1</v>
          </cell>
          <cell r="N652">
            <v>1</v>
          </cell>
          <cell r="O652">
            <v>1</v>
          </cell>
          <cell r="P652">
            <v>1</v>
          </cell>
          <cell r="Q652">
            <v>1</v>
          </cell>
          <cell r="R652">
            <v>1</v>
          </cell>
          <cell r="S652">
            <v>1</v>
          </cell>
          <cell r="T652">
            <v>1</v>
          </cell>
          <cell r="U652">
            <v>1</v>
          </cell>
          <cell r="V652">
            <v>1</v>
          </cell>
          <cell r="W652">
            <v>1</v>
          </cell>
          <cell r="X652">
            <v>1</v>
          </cell>
          <cell r="Y652">
            <v>1</v>
          </cell>
          <cell r="Z652">
            <v>1</v>
          </cell>
          <cell r="AA652">
            <v>1</v>
          </cell>
          <cell r="AB652">
            <v>1</v>
          </cell>
          <cell r="AC652">
            <v>1</v>
          </cell>
          <cell r="AD652">
            <v>1</v>
          </cell>
          <cell r="AE652">
            <v>1</v>
          </cell>
          <cell r="AF652">
            <v>1</v>
          </cell>
          <cell r="AG652">
            <v>1</v>
          </cell>
          <cell r="AH652">
            <v>1</v>
          </cell>
          <cell r="AI652">
            <v>1</v>
          </cell>
        </row>
        <row r="653">
          <cell r="L653">
            <v>1</v>
          </cell>
          <cell r="M653">
            <v>1</v>
          </cell>
          <cell r="N653">
            <v>1</v>
          </cell>
          <cell r="O653">
            <v>1</v>
          </cell>
          <cell r="P653">
            <v>1</v>
          </cell>
          <cell r="Q653">
            <v>1</v>
          </cell>
          <cell r="R653">
            <v>1</v>
          </cell>
          <cell r="S653">
            <v>1</v>
          </cell>
          <cell r="T653">
            <v>1</v>
          </cell>
          <cell r="U653">
            <v>1</v>
          </cell>
          <cell r="V653">
            <v>1</v>
          </cell>
          <cell r="W653">
            <v>1</v>
          </cell>
          <cell r="X653">
            <v>1</v>
          </cell>
          <cell r="Y653">
            <v>1</v>
          </cell>
          <cell r="Z653">
            <v>1</v>
          </cell>
          <cell r="AA653">
            <v>1</v>
          </cell>
          <cell r="AB653">
            <v>1</v>
          </cell>
          <cell r="AC653">
            <v>1</v>
          </cell>
          <cell r="AD653">
            <v>1</v>
          </cell>
          <cell r="AE653">
            <v>1</v>
          </cell>
          <cell r="AF653">
            <v>1</v>
          </cell>
          <cell r="AG653">
            <v>1</v>
          </cell>
          <cell r="AH653">
            <v>1</v>
          </cell>
          <cell r="AI653">
            <v>1</v>
          </cell>
        </row>
        <row r="654">
          <cell r="L654">
            <v>1</v>
          </cell>
          <cell r="M654">
            <v>1</v>
          </cell>
          <cell r="N654">
            <v>1</v>
          </cell>
          <cell r="O654">
            <v>1</v>
          </cell>
          <cell r="P654">
            <v>1</v>
          </cell>
          <cell r="Q654">
            <v>1</v>
          </cell>
          <cell r="R654">
            <v>1</v>
          </cell>
          <cell r="S654">
            <v>1</v>
          </cell>
          <cell r="T654">
            <v>1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  <cell r="Y654">
            <v>1</v>
          </cell>
          <cell r="Z654">
            <v>1</v>
          </cell>
          <cell r="AA654">
            <v>1</v>
          </cell>
          <cell r="AB654">
            <v>1</v>
          </cell>
          <cell r="AC654">
            <v>1</v>
          </cell>
          <cell r="AD654">
            <v>1</v>
          </cell>
          <cell r="AE654">
            <v>1</v>
          </cell>
          <cell r="AF654">
            <v>1</v>
          </cell>
          <cell r="AG654">
            <v>1</v>
          </cell>
          <cell r="AH654">
            <v>1</v>
          </cell>
          <cell r="AI654">
            <v>1</v>
          </cell>
        </row>
        <row r="655">
          <cell r="L655">
            <v>1</v>
          </cell>
          <cell r="M655">
            <v>1</v>
          </cell>
          <cell r="N655">
            <v>1</v>
          </cell>
          <cell r="O655">
            <v>1</v>
          </cell>
          <cell r="P655">
            <v>1</v>
          </cell>
          <cell r="Q655">
            <v>1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1</v>
          </cell>
          <cell r="W655">
            <v>1</v>
          </cell>
          <cell r="X655">
            <v>1</v>
          </cell>
          <cell r="Y655">
            <v>1</v>
          </cell>
          <cell r="Z655">
            <v>1</v>
          </cell>
          <cell r="AA655">
            <v>1</v>
          </cell>
          <cell r="AB655">
            <v>1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1</v>
          </cell>
          <cell r="AH655">
            <v>1</v>
          </cell>
          <cell r="AI655">
            <v>1</v>
          </cell>
        </row>
        <row r="656">
          <cell r="L656">
            <v>1</v>
          </cell>
          <cell r="M656">
            <v>1</v>
          </cell>
          <cell r="N656">
            <v>1</v>
          </cell>
          <cell r="O656">
            <v>1</v>
          </cell>
          <cell r="P656">
            <v>1</v>
          </cell>
          <cell r="Q656">
            <v>1</v>
          </cell>
          <cell r="R656">
            <v>1</v>
          </cell>
          <cell r="S656">
            <v>1</v>
          </cell>
          <cell r="T656">
            <v>1</v>
          </cell>
          <cell r="U656">
            <v>1</v>
          </cell>
          <cell r="V656">
            <v>1</v>
          </cell>
          <cell r="W656">
            <v>1</v>
          </cell>
          <cell r="X656">
            <v>1</v>
          </cell>
          <cell r="Y656">
            <v>1</v>
          </cell>
          <cell r="Z656">
            <v>1</v>
          </cell>
          <cell r="AA656">
            <v>1</v>
          </cell>
          <cell r="AB656">
            <v>1</v>
          </cell>
          <cell r="AC656">
            <v>1</v>
          </cell>
          <cell r="AD656">
            <v>1</v>
          </cell>
          <cell r="AE656">
            <v>1</v>
          </cell>
          <cell r="AF656">
            <v>1</v>
          </cell>
          <cell r="AG656">
            <v>1</v>
          </cell>
          <cell r="AH656">
            <v>1</v>
          </cell>
          <cell r="AI656">
            <v>1</v>
          </cell>
        </row>
        <row r="657">
          <cell r="L657">
            <v>1</v>
          </cell>
          <cell r="M657">
            <v>1</v>
          </cell>
          <cell r="N657">
            <v>1</v>
          </cell>
          <cell r="O657">
            <v>1</v>
          </cell>
          <cell r="P657">
            <v>1</v>
          </cell>
          <cell r="Q657">
            <v>1</v>
          </cell>
          <cell r="R657">
            <v>1</v>
          </cell>
          <cell r="S657">
            <v>1</v>
          </cell>
          <cell r="T657">
            <v>1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  <cell r="Y657">
            <v>1</v>
          </cell>
          <cell r="Z657">
            <v>1</v>
          </cell>
          <cell r="AA657">
            <v>1</v>
          </cell>
          <cell r="AB657">
            <v>1</v>
          </cell>
          <cell r="AC657">
            <v>1</v>
          </cell>
          <cell r="AD657">
            <v>1</v>
          </cell>
          <cell r="AE657">
            <v>1</v>
          </cell>
          <cell r="AF657">
            <v>1</v>
          </cell>
          <cell r="AG657">
            <v>1</v>
          </cell>
          <cell r="AH657">
            <v>1</v>
          </cell>
          <cell r="AI657">
            <v>1</v>
          </cell>
        </row>
        <row r="658">
          <cell r="L658">
            <v>1</v>
          </cell>
          <cell r="M658">
            <v>1</v>
          </cell>
          <cell r="N658">
            <v>1</v>
          </cell>
          <cell r="O658">
            <v>1</v>
          </cell>
          <cell r="P658">
            <v>1</v>
          </cell>
          <cell r="Q658">
            <v>1</v>
          </cell>
          <cell r="R658">
            <v>1</v>
          </cell>
          <cell r="S658">
            <v>1</v>
          </cell>
          <cell r="T658">
            <v>1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  <cell r="Y658">
            <v>1</v>
          </cell>
          <cell r="Z658">
            <v>1</v>
          </cell>
          <cell r="AA658">
            <v>1</v>
          </cell>
          <cell r="AB658">
            <v>1</v>
          </cell>
          <cell r="AC658">
            <v>1</v>
          </cell>
          <cell r="AD658">
            <v>1</v>
          </cell>
          <cell r="AE658">
            <v>1</v>
          </cell>
          <cell r="AF658">
            <v>1</v>
          </cell>
          <cell r="AG658">
            <v>1</v>
          </cell>
          <cell r="AH658">
            <v>1</v>
          </cell>
          <cell r="AI658">
            <v>1</v>
          </cell>
        </row>
        <row r="659">
          <cell r="L659">
            <v>1</v>
          </cell>
          <cell r="M659">
            <v>1</v>
          </cell>
          <cell r="N659">
            <v>1</v>
          </cell>
          <cell r="O659">
            <v>1</v>
          </cell>
          <cell r="P659">
            <v>1</v>
          </cell>
          <cell r="Q659">
            <v>1</v>
          </cell>
          <cell r="R659">
            <v>1</v>
          </cell>
          <cell r="S659">
            <v>1</v>
          </cell>
          <cell r="T659">
            <v>1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  <cell r="Y659">
            <v>1</v>
          </cell>
          <cell r="Z659">
            <v>1</v>
          </cell>
          <cell r="AA659">
            <v>1</v>
          </cell>
          <cell r="AB659">
            <v>1</v>
          </cell>
          <cell r="AC659">
            <v>1</v>
          </cell>
          <cell r="AD659">
            <v>1</v>
          </cell>
          <cell r="AE659">
            <v>1</v>
          </cell>
          <cell r="AF659">
            <v>1</v>
          </cell>
          <cell r="AG659">
            <v>1</v>
          </cell>
          <cell r="AH659">
            <v>1</v>
          </cell>
          <cell r="AI659">
            <v>1</v>
          </cell>
        </row>
        <row r="660">
          <cell r="L660">
            <v>1</v>
          </cell>
          <cell r="M660">
            <v>1</v>
          </cell>
          <cell r="N660">
            <v>1</v>
          </cell>
          <cell r="O660">
            <v>1</v>
          </cell>
          <cell r="P660">
            <v>1</v>
          </cell>
          <cell r="Q660">
            <v>1</v>
          </cell>
          <cell r="R660">
            <v>1</v>
          </cell>
          <cell r="S660">
            <v>1</v>
          </cell>
          <cell r="T660">
            <v>1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A660">
            <v>1</v>
          </cell>
          <cell r="AB660">
            <v>1</v>
          </cell>
          <cell r="AC660">
            <v>1</v>
          </cell>
          <cell r="AD660">
            <v>1</v>
          </cell>
          <cell r="AE660">
            <v>1</v>
          </cell>
          <cell r="AF660">
            <v>1</v>
          </cell>
          <cell r="AG660">
            <v>1</v>
          </cell>
          <cell r="AH660">
            <v>1</v>
          </cell>
          <cell r="AI660">
            <v>1</v>
          </cell>
        </row>
        <row r="661">
          <cell r="L661">
            <v>1</v>
          </cell>
          <cell r="M661">
            <v>1</v>
          </cell>
          <cell r="N661">
            <v>1</v>
          </cell>
          <cell r="O661">
            <v>1</v>
          </cell>
          <cell r="P661">
            <v>1</v>
          </cell>
          <cell r="Q661">
            <v>1</v>
          </cell>
          <cell r="R661">
            <v>1</v>
          </cell>
          <cell r="S661">
            <v>1</v>
          </cell>
          <cell r="T661">
            <v>1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  <cell r="Y661">
            <v>1</v>
          </cell>
          <cell r="Z661">
            <v>1</v>
          </cell>
          <cell r="AA661">
            <v>1</v>
          </cell>
          <cell r="AB661">
            <v>1</v>
          </cell>
          <cell r="AC661">
            <v>1</v>
          </cell>
          <cell r="AD661">
            <v>1</v>
          </cell>
          <cell r="AE661">
            <v>1</v>
          </cell>
          <cell r="AF661">
            <v>1</v>
          </cell>
          <cell r="AG661">
            <v>1</v>
          </cell>
          <cell r="AH661">
            <v>1</v>
          </cell>
          <cell r="AI661">
            <v>1</v>
          </cell>
        </row>
        <row r="662">
          <cell r="L662">
            <v>1</v>
          </cell>
          <cell r="M662">
            <v>1</v>
          </cell>
          <cell r="N662">
            <v>1</v>
          </cell>
          <cell r="O662">
            <v>1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1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  <cell r="AD662">
            <v>1</v>
          </cell>
          <cell r="AE662">
            <v>1</v>
          </cell>
          <cell r="AF662">
            <v>1</v>
          </cell>
          <cell r="AG662">
            <v>1</v>
          </cell>
          <cell r="AH662">
            <v>1</v>
          </cell>
          <cell r="AI662">
            <v>1</v>
          </cell>
        </row>
        <row r="663">
          <cell r="L663">
            <v>1</v>
          </cell>
          <cell r="M663">
            <v>1</v>
          </cell>
          <cell r="N663">
            <v>1</v>
          </cell>
          <cell r="O663">
            <v>1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  <cell r="Y663">
            <v>1</v>
          </cell>
          <cell r="Z663">
            <v>1</v>
          </cell>
          <cell r="AA663">
            <v>1</v>
          </cell>
          <cell r="AB663">
            <v>1</v>
          </cell>
          <cell r="AC663">
            <v>1</v>
          </cell>
          <cell r="AD663">
            <v>1</v>
          </cell>
          <cell r="AE663">
            <v>1</v>
          </cell>
          <cell r="AF663">
            <v>1</v>
          </cell>
          <cell r="AG663">
            <v>1</v>
          </cell>
          <cell r="AH663">
            <v>1</v>
          </cell>
          <cell r="AI663">
            <v>1</v>
          </cell>
        </row>
        <row r="664">
          <cell r="L664">
            <v>1</v>
          </cell>
          <cell r="M664">
            <v>1</v>
          </cell>
          <cell r="N664">
            <v>1</v>
          </cell>
          <cell r="O664">
            <v>1</v>
          </cell>
          <cell r="P664">
            <v>1</v>
          </cell>
          <cell r="Q664">
            <v>1</v>
          </cell>
          <cell r="R664">
            <v>1</v>
          </cell>
          <cell r="S664">
            <v>1</v>
          </cell>
          <cell r="T664">
            <v>1</v>
          </cell>
          <cell r="U664">
            <v>1</v>
          </cell>
          <cell r="V664">
            <v>1</v>
          </cell>
          <cell r="W664">
            <v>1</v>
          </cell>
          <cell r="X664">
            <v>1</v>
          </cell>
          <cell r="Y664">
            <v>1</v>
          </cell>
          <cell r="Z664">
            <v>1</v>
          </cell>
          <cell r="AA664">
            <v>1</v>
          </cell>
          <cell r="AB664">
            <v>1</v>
          </cell>
          <cell r="AC664">
            <v>1</v>
          </cell>
          <cell r="AD664">
            <v>1</v>
          </cell>
          <cell r="AE664">
            <v>1</v>
          </cell>
          <cell r="AF664">
            <v>1</v>
          </cell>
          <cell r="AG664">
            <v>1</v>
          </cell>
          <cell r="AH664">
            <v>1</v>
          </cell>
          <cell r="AI664">
            <v>1</v>
          </cell>
        </row>
        <row r="665">
          <cell r="L665">
            <v>1</v>
          </cell>
          <cell r="M665">
            <v>1</v>
          </cell>
          <cell r="N665">
            <v>1</v>
          </cell>
          <cell r="O665">
            <v>1</v>
          </cell>
          <cell r="P665">
            <v>1</v>
          </cell>
          <cell r="Q665">
            <v>1</v>
          </cell>
          <cell r="R665">
            <v>1</v>
          </cell>
          <cell r="S665">
            <v>1</v>
          </cell>
          <cell r="T665">
            <v>1</v>
          </cell>
          <cell r="U665">
            <v>1</v>
          </cell>
          <cell r="V665">
            <v>1</v>
          </cell>
          <cell r="W665">
            <v>1</v>
          </cell>
          <cell r="X665">
            <v>1</v>
          </cell>
          <cell r="Y665">
            <v>1</v>
          </cell>
          <cell r="Z665">
            <v>1</v>
          </cell>
          <cell r="AA665">
            <v>1</v>
          </cell>
          <cell r="AB665">
            <v>1</v>
          </cell>
          <cell r="AC665">
            <v>1</v>
          </cell>
          <cell r="AD665">
            <v>1</v>
          </cell>
          <cell r="AE665">
            <v>1</v>
          </cell>
          <cell r="AF665">
            <v>1</v>
          </cell>
          <cell r="AG665">
            <v>1</v>
          </cell>
          <cell r="AH665">
            <v>1</v>
          </cell>
          <cell r="AI665">
            <v>1</v>
          </cell>
        </row>
        <row r="666">
          <cell r="L666">
            <v>1</v>
          </cell>
          <cell r="M666">
            <v>1</v>
          </cell>
          <cell r="N666">
            <v>1</v>
          </cell>
          <cell r="O666">
            <v>1</v>
          </cell>
          <cell r="P666">
            <v>1</v>
          </cell>
          <cell r="Q666">
            <v>1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>
            <v>1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1</v>
          </cell>
          <cell r="AC666">
            <v>1</v>
          </cell>
          <cell r="AD666">
            <v>1</v>
          </cell>
          <cell r="AE666">
            <v>1</v>
          </cell>
          <cell r="AF666">
            <v>1</v>
          </cell>
          <cell r="AG666">
            <v>1</v>
          </cell>
          <cell r="AH666">
            <v>1</v>
          </cell>
          <cell r="AI666">
            <v>1</v>
          </cell>
        </row>
      </sheetData>
      <sheetData sheetId="6" refreshError="1"/>
      <sheetData sheetId="7" refreshError="1"/>
      <sheetData sheetId="8">
        <row r="17"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2</v>
          </cell>
          <cell r="R18">
            <v>3</v>
          </cell>
          <cell r="S18">
            <v>4</v>
          </cell>
          <cell r="T18">
            <v>5</v>
          </cell>
          <cell r="U18">
            <v>6</v>
          </cell>
          <cell r="V18">
            <v>7</v>
          </cell>
          <cell r="W18">
            <v>8</v>
          </cell>
          <cell r="X18">
            <v>9</v>
          </cell>
          <cell r="Y18">
            <v>10</v>
          </cell>
          <cell r="Z18">
            <v>11</v>
          </cell>
          <cell r="AA18">
            <v>12</v>
          </cell>
          <cell r="AB18">
            <v>13</v>
          </cell>
          <cell r="AC18">
            <v>14</v>
          </cell>
          <cell r="AD18">
            <v>15</v>
          </cell>
          <cell r="AE18">
            <v>16</v>
          </cell>
          <cell r="AF18">
            <v>17</v>
          </cell>
          <cell r="AG18">
            <v>18</v>
          </cell>
          <cell r="AH18">
            <v>19</v>
          </cell>
          <cell r="AI18">
            <v>20</v>
          </cell>
        </row>
        <row r="19"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12</v>
          </cell>
          <cell r="Q19">
            <v>12</v>
          </cell>
          <cell r="R19">
            <v>12</v>
          </cell>
          <cell r="S19">
            <v>12</v>
          </cell>
          <cell r="T19">
            <v>12</v>
          </cell>
          <cell r="U19">
            <v>12</v>
          </cell>
          <cell r="V19">
            <v>12</v>
          </cell>
          <cell r="W19">
            <v>12</v>
          </cell>
          <cell r="X19">
            <v>12</v>
          </cell>
          <cell r="Y19">
            <v>12</v>
          </cell>
          <cell r="Z19">
            <v>12</v>
          </cell>
          <cell r="AA19">
            <v>12</v>
          </cell>
          <cell r="AB19">
            <v>12</v>
          </cell>
          <cell r="AC19">
            <v>12</v>
          </cell>
          <cell r="AD19">
            <v>12</v>
          </cell>
          <cell r="AE19">
            <v>12</v>
          </cell>
          <cell r="AF19">
            <v>12</v>
          </cell>
          <cell r="AG19">
            <v>12</v>
          </cell>
          <cell r="AH19">
            <v>12</v>
          </cell>
          <cell r="AI19">
            <v>12</v>
          </cell>
        </row>
        <row r="20">
          <cell r="L20">
            <v>365</v>
          </cell>
          <cell r="M20">
            <v>365</v>
          </cell>
          <cell r="N20">
            <v>365</v>
          </cell>
          <cell r="O20">
            <v>366</v>
          </cell>
          <cell r="P20">
            <v>365</v>
          </cell>
          <cell r="Q20">
            <v>365</v>
          </cell>
          <cell r="R20">
            <v>365</v>
          </cell>
          <cell r="S20">
            <v>366</v>
          </cell>
          <cell r="T20">
            <v>365</v>
          </cell>
          <cell r="U20">
            <v>365</v>
          </cell>
          <cell r="V20">
            <v>365</v>
          </cell>
          <cell r="W20">
            <v>366</v>
          </cell>
          <cell r="X20">
            <v>365</v>
          </cell>
          <cell r="Y20">
            <v>365</v>
          </cell>
          <cell r="Z20">
            <v>365</v>
          </cell>
          <cell r="AA20">
            <v>366</v>
          </cell>
          <cell r="AB20">
            <v>365</v>
          </cell>
          <cell r="AC20">
            <v>365</v>
          </cell>
          <cell r="AD20">
            <v>365</v>
          </cell>
          <cell r="AE20">
            <v>366</v>
          </cell>
          <cell r="AF20">
            <v>365</v>
          </cell>
          <cell r="AG20">
            <v>365</v>
          </cell>
          <cell r="AH20">
            <v>365</v>
          </cell>
          <cell r="AI20">
            <v>366</v>
          </cell>
        </row>
        <row r="21"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12</v>
          </cell>
          <cell r="Q21">
            <v>24</v>
          </cell>
          <cell r="R21">
            <v>36</v>
          </cell>
          <cell r="S21">
            <v>48</v>
          </cell>
          <cell r="T21">
            <v>60</v>
          </cell>
          <cell r="U21">
            <v>72</v>
          </cell>
          <cell r="V21">
            <v>84</v>
          </cell>
          <cell r="W21">
            <v>96</v>
          </cell>
          <cell r="X21">
            <v>108</v>
          </cell>
          <cell r="Y21">
            <v>120</v>
          </cell>
          <cell r="Z21">
            <v>132</v>
          </cell>
          <cell r="AA21">
            <v>144</v>
          </cell>
          <cell r="AB21">
            <v>156</v>
          </cell>
          <cell r="AC21">
            <v>168</v>
          </cell>
          <cell r="AD21">
            <v>180</v>
          </cell>
          <cell r="AE21">
            <v>192</v>
          </cell>
          <cell r="AF21">
            <v>204</v>
          </cell>
          <cell r="AG21">
            <v>216</v>
          </cell>
          <cell r="AH21">
            <v>228</v>
          </cell>
          <cell r="AI21">
            <v>240</v>
          </cell>
        </row>
        <row r="22"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2</v>
          </cell>
          <cell r="R22">
            <v>3</v>
          </cell>
          <cell r="S22">
            <v>4</v>
          </cell>
          <cell r="T22">
            <v>5</v>
          </cell>
          <cell r="U22">
            <v>6</v>
          </cell>
          <cell r="V22">
            <v>7</v>
          </cell>
          <cell r="W22">
            <v>8</v>
          </cell>
          <cell r="X22">
            <v>9</v>
          </cell>
          <cell r="Y22">
            <v>10</v>
          </cell>
          <cell r="Z22">
            <v>11</v>
          </cell>
          <cell r="AA22">
            <v>12</v>
          </cell>
          <cell r="AB22">
            <v>13</v>
          </cell>
          <cell r="AC22">
            <v>14</v>
          </cell>
          <cell r="AD22">
            <v>15</v>
          </cell>
          <cell r="AE22">
            <v>16</v>
          </cell>
          <cell r="AF22">
            <v>17</v>
          </cell>
          <cell r="AG22">
            <v>18</v>
          </cell>
          <cell r="AH22">
            <v>19</v>
          </cell>
          <cell r="AI22">
            <v>20</v>
          </cell>
        </row>
        <row r="23"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</row>
        <row r="24"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</row>
        <row r="25"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1</v>
          </cell>
          <cell r="AF25">
            <v>1</v>
          </cell>
          <cell r="AG25">
            <v>1</v>
          </cell>
          <cell r="AH25">
            <v>1</v>
          </cell>
          <cell r="AI25">
            <v>1</v>
          </cell>
        </row>
        <row r="26">
          <cell r="L26">
            <v>44377</v>
          </cell>
          <cell r="M26">
            <v>44742</v>
          </cell>
          <cell r="N26">
            <v>45107</v>
          </cell>
          <cell r="O26">
            <v>45473</v>
          </cell>
          <cell r="P26">
            <v>45838</v>
          </cell>
          <cell r="Q26">
            <v>46203</v>
          </cell>
          <cell r="R26">
            <v>46568</v>
          </cell>
          <cell r="S26">
            <v>46934</v>
          </cell>
          <cell r="T26">
            <v>47299</v>
          </cell>
          <cell r="U26">
            <v>47664</v>
          </cell>
          <cell r="V26">
            <v>48029</v>
          </cell>
          <cell r="W26">
            <v>48395</v>
          </cell>
          <cell r="X26">
            <v>48760</v>
          </cell>
          <cell r="Y26">
            <v>49125</v>
          </cell>
          <cell r="Z26">
            <v>49490</v>
          </cell>
          <cell r="AA26">
            <v>49856</v>
          </cell>
          <cell r="AB26">
            <v>50221</v>
          </cell>
          <cell r="AC26">
            <v>50586</v>
          </cell>
          <cell r="AD26">
            <v>50951</v>
          </cell>
          <cell r="AE26">
            <v>51317</v>
          </cell>
          <cell r="AF26">
            <v>51682</v>
          </cell>
          <cell r="AG26">
            <v>52047</v>
          </cell>
          <cell r="AH26">
            <v>52412</v>
          </cell>
          <cell r="AI26">
            <v>52778</v>
          </cell>
        </row>
        <row r="27">
          <cell r="L27">
            <v>44195</v>
          </cell>
          <cell r="M27">
            <v>44560</v>
          </cell>
          <cell r="N27">
            <v>44925</v>
          </cell>
          <cell r="O27">
            <v>45290.5</v>
          </cell>
          <cell r="P27">
            <v>45656</v>
          </cell>
          <cell r="Q27">
            <v>46021</v>
          </cell>
          <cell r="R27">
            <v>46386</v>
          </cell>
          <cell r="S27">
            <v>46751.5</v>
          </cell>
          <cell r="T27">
            <v>47117</v>
          </cell>
          <cell r="U27">
            <v>47482</v>
          </cell>
          <cell r="V27">
            <v>47847</v>
          </cell>
          <cell r="W27">
            <v>48212.5</v>
          </cell>
          <cell r="X27">
            <v>48578</v>
          </cell>
          <cell r="Y27">
            <v>48943</v>
          </cell>
          <cell r="Z27">
            <v>49308</v>
          </cell>
          <cell r="AA27">
            <v>49673.5</v>
          </cell>
          <cell r="AB27">
            <v>50039</v>
          </cell>
          <cell r="AC27">
            <v>50404</v>
          </cell>
          <cell r="AD27">
            <v>50769</v>
          </cell>
          <cell r="AE27">
            <v>51134.5</v>
          </cell>
          <cell r="AF27">
            <v>51500</v>
          </cell>
          <cell r="AG27">
            <v>51865</v>
          </cell>
          <cell r="AH27">
            <v>52230</v>
          </cell>
          <cell r="AI27">
            <v>52595.5</v>
          </cell>
        </row>
        <row r="30">
          <cell r="L30">
            <v>44013</v>
          </cell>
          <cell r="M30">
            <v>44378</v>
          </cell>
          <cell r="N30">
            <v>44743</v>
          </cell>
          <cell r="O30">
            <v>45108</v>
          </cell>
          <cell r="P30">
            <v>45474</v>
          </cell>
          <cell r="Q30">
            <v>45839</v>
          </cell>
          <cell r="R30">
            <v>46204</v>
          </cell>
          <cell r="S30">
            <v>46569</v>
          </cell>
          <cell r="T30">
            <v>46935</v>
          </cell>
          <cell r="U30">
            <v>47300</v>
          </cell>
          <cell r="V30">
            <v>47665</v>
          </cell>
          <cell r="W30">
            <v>48030</v>
          </cell>
          <cell r="X30">
            <v>48396</v>
          </cell>
          <cell r="Y30">
            <v>48761</v>
          </cell>
          <cell r="Z30">
            <v>49126</v>
          </cell>
          <cell r="AA30">
            <v>49491</v>
          </cell>
          <cell r="AB30">
            <v>49857</v>
          </cell>
          <cell r="AC30">
            <v>50222</v>
          </cell>
          <cell r="AD30">
            <v>50587</v>
          </cell>
          <cell r="AE30">
            <v>50952</v>
          </cell>
          <cell r="AF30">
            <v>51318</v>
          </cell>
          <cell r="AG30">
            <v>51683</v>
          </cell>
          <cell r="AH30">
            <v>52048</v>
          </cell>
          <cell r="AI30">
            <v>52413</v>
          </cell>
        </row>
        <row r="31">
          <cell r="L31">
            <v>44377</v>
          </cell>
          <cell r="M31">
            <v>44742</v>
          </cell>
          <cell r="N31">
            <v>45107</v>
          </cell>
          <cell r="O31">
            <v>45473</v>
          </cell>
          <cell r="P31">
            <v>45838</v>
          </cell>
          <cell r="Q31">
            <v>46203</v>
          </cell>
          <cell r="R31">
            <v>46568</v>
          </cell>
          <cell r="S31">
            <v>46934</v>
          </cell>
          <cell r="T31">
            <v>47299</v>
          </cell>
          <cell r="U31">
            <v>47664</v>
          </cell>
          <cell r="V31">
            <v>48029</v>
          </cell>
          <cell r="W31">
            <v>48395</v>
          </cell>
          <cell r="X31">
            <v>48760</v>
          </cell>
          <cell r="Y31">
            <v>49125</v>
          </cell>
          <cell r="Z31">
            <v>49490</v>
          </cell>
          <cell r="AA31">
            <v>49856</v>
          </cell>
          <cell r="AB31">
            <v>50221</v>
          </cell>
          <cell r="AC31">
            <v>50586</v>
          </cell>
          <cell r="AD31">
            <v>50951</v>
          </cell>
          <cell r="AE31">
            <v>51317</v>
          </cell>
          <cell r="AF31">
            <v>51682</v>
          </cell>
          <cell r="AG31">
            <v>52047</v>
          </cell>
          <cell r="AH31">
            <v>52412</v>
          </cell>
          <cell r="AI31">
            <v>52778</v>
          </cell>
        </row>
        <row r="501">
          <cell r="G501">
            <v>0</v>
          </cell>
        </row>
      </sheetData>
      <sheetData sheetId="9">
        <row r="53">
          <cell r="E53">
            <v>1</v>
          </cell>
        </row>
      </sheetData>
      <sheetData sheetId="10">
        <row r="34">
          <cell r="N34">
            <v>11188</v>
          </cell>
          <cell r="O34">
            <v>13083</v>
          </cell>
          <cell r="P34">
            <v>10681</v>
          </cell>
          <cell r="Q34">
            <v>11045</v>
          </cell>
          <cell r="R34">
            <v>11421</v>
          </cell>
          <cell r="S34">
            <v>11811</v>
          </cell>
          <cell r="T34">
            <v>12214</v>
          </cell>
          <cell r="U34">
            <v>12631</v>
          </cell>
          <cell r="V34">
            <v>13063</v>
          </cell>
          <cell r="W34">
            <v>13510</v>
          </cell>
          <cell r="X34">
            <v>13972</v>
          </cell>
          <cell r="Y34">
            <v>14450</v>
          </cell>
          <cell r="Z34">
            <v>14450</v>
          </cell>
          <cell r="AA34">
            <v>14450</v>
          </cell>
          <cell r="AB34">
            <v>14450</v>
          </cell>
          <cell r="AC34">
            <v>14450</v>
          </cell>
          <cell r="AD34">
            <v>14450</v>
          </cell>
          <cell r="AE34">
            <v>14450</v>
          </cell>
          <cell r="AF34">
            <v>14450</v>
          </cell>
          <cell r="AG34">
            <v>14450</v>
          </cell>
          <cell r="AH34">
            <v>14450</v>
          </cell>
        </row>
        <row r="35">
          <cell r="N35">
            <v>4011</v>
          </cell>
          <cell r="O35">
            <v>4217</v>
          </cell>
          <cell r="P35">
            <v>3958</v>
          </cell>
          <cell r="Q35">
            <v>4243</v>
          </cell>
          <cell r="R35">
            <v>4130</v>
          </cell>
          <cell r="S35">
            <v>4274</v>
          </cell>
          <cell r="T35">
            <v>4423</v>
          </cell>
          <cell r="U35">
            <v>4578</v>
          </cell>
          <cell r="V35">
            <v>4738</v>
          </cell>
          <cell r="W35">
            <v>4904</v>
          </cell>
          <cell r="X35">
            <v>5075</v>
          </cell>
          <cell r="Y35">
            <v>5252</v>
          </cell>
          <cell r="Z35">
            <v>5252</v>
          </cell>
          <cell r="AA35">
            <v>5252</v>
          </cell>
          <cell r="AB35">
            <v>5252</v>
          </cell>
          <cell r="AC35">
            <v>5252</v>
          </cell>
          <cell r="AD35">
            <v>5252</v>
          </cell>
          <cell r="AE35">
            <v>5252</v>
          </cell>
          <cell r="AF35">
            <v>5252</v>
          </cell>
          <cell r="AG35">
            <v>5252</v>
          </cell>
          <cell r="AH35">
            <v>5252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13901</v>
          </cell>
          <cell r="O38">
            <v>16213</v>
          </cell>
          <cell r="P38">
            <v>16136</v>
          </cell>
          <cell r="Q38">
            <v>16307</v>
          </cell>
          <cell r="R38">
            <v>14121</v>
          </cell>
          <cell r="S38">
            <v>14295</v>
          </cell>
          <cell r="T38">
            <v>14472</v>
          </cell>
          <cell r="U38">
            <v>14652</v>
          </cell>
          <cell r="V38">
            <v>14836</v>
          </cell>
          <cell r="W38">
            <v>15023</v>
          </cell>
          <cell r="X38">
            <v>15213</v>
          </cell>
          <cell r="Y38">
            <v>15405</v>
          </cell>
          <cell r="Z38">
            <v>15405</v>
          </cell>
          <cell r="AA38">
            <v>15405</v>
          </cell>
          <cell r="AB38">
            <v>15405</v>
          </cell>
          <cell r="AC38">
            <v>15405</v>
          </cell>
          <cell r="AD38">
            <v>15405</v>
          </cell>
          <cell r="AE38">
            <v>15405</v>
          </cell>
          <cell r="AF38">
            <v>15405</v>
          </cell>
          <cell r="AG38">
            <v>15405</v>
          </cell>
          <cell r="AH38">
            <v>15405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N41">
            <v>330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279</v>
          </cell>
          <cell r="O57">
            <v>650</v>
          </cell>
          <cell r="P57">
            <v>332</v>
          </cell>
          <cell r="Q57">
            <v>316</v>
          </cell>
          <cell r="R57">
            <v>287</v>
          </cell>
          <cell r="S57">
            <v>246</v>
          </cell>
          <cell r="T57">
            <v>207</v>
          </cell>
          <cell r="U57">
            <v>158</v>
          </cell>
          <cell r="V57">
            <v>93</v>
          </cell>
          <cell r="W57">
            <v>23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N58">
            <v>295</v>
          </cell>
          <cell r="O58">
            <v>297</v>
          </cell>
          <cell r="P58">
            <v>332</v>
          </cell>
          <cell r="Q58">
            <v>344</v>
          </cell>
          <cell r="R58">
            <v>356</v>
          </cell>
          <cell r="S58">
            <v>368</v>
          </cell>
          <cell r="T58">
            <v>381</v>
          </cell>
          <cell r="U58">
            <v>394</v>
          </cell>
          <cell r="V58">
            <v>408</v>
          </cell>
          <cell r="W58">
            <v>422</v>
          </cell>
          <cell r="X58">
            <v>437</v>
          </cell>
          <cell r="Y58">
            <v>453</v>
          </cell>
          <cell r="Z58">
            <v>453</v>
          </cell>
          <cell r="AA58">
            <v>453</v>
          </cell>
          <cell r="AB58">
            <v>453</v>
          </cell>
          <cell r="AC58">
            <v>453</v>
          </cell>
          <cell r="AD58">
            <v>453</v>
          </cell>
          <cell r="AE58">
            <v>453</v>
          </cell>
          <cell r="AF58">
            <v>453</v>
          </cell>
          <cell r="AG58">
            <v>453</v>
          </cell>
          <cell r="AH58">
            <v>453</v>
          </cell>
        </row>
        <row r="65">
          <cell r="N65">
            <v>-11748</v>
          </cell>
          <cell r="O65">
            <v>-13766</v>
          </cell>
          <cell r="P65">
            <v>-14024</v>
          </cell>
          <cell r="Q65">
            <v>-14197</v>
          </cell>
          <cell r="R65">
            <v>-13963</v>
          </cell>
          <cell r="S65">
            <v>-14387</v>
          </cell>
          <cell r="T65">
            <v>-14825</v>
          </cell>
          <cell r="U65">
            <v>-15279</v>
          </cell>
          <cell r="V65">
            <v>-15749</v>
          </cell>
          <cell r="W65">
            <v>-16235</v>
          </cell>
          <cell r="X65">
            <v>-16739</v>
          </cell>
          <cell r="Y65">
            <v>-17259</v>
          </cell>
          <cell r="Z65">
            <v>-17259</v>
          </cell>
          <cell r="AA65">
            <v>-17259</v>
          </cell>
          <cell r="AB65">
            <v>-17259</v>
          </cell>
          <cell r="AC65">
            <v>-17259</v>
          </cell>
          <cell r="AD65">
            <v>-17259</v>
          </cell>
          <cell r="AE65">
            <v>-17259</v>
          </cell>
          <cell r="AF65">
            <v>-17259</v>
          </cell>
          <cell r="AG65">
            <v>-17259</v>
          </cell>
          <cell r="AH65">
            <v>-17259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-10284</v>
          </cell>
          <cell r="O67">
            <v>-11911</v>
          </cell>
          <cell r="P67">
            <v>-10938</v>
          </cell>
          <cell r="Q67">
            <v>-11035</v>
          </cell>
          <cell r="R67">
            <v>-9578</v>
          </cell>
          <cell r="S67">
            <v>-10216</v>
          </cell>
          <cell r="T67">
            <v>-10076</v>
          </cell>
          <cell r="U67">
            <v>-10380</v>
          </cell>
          <cell r="V67">
            <v>-10610</v>
          </cell>
          <cell r="W67">
            <v>-11297</v>
          </cell>
          <cell r="X67">
            <v>-11181</v>
          </cell>
          <cell r="Y67">
            <v>-11066</v>
          </cell>
          <cell r="Z67">
            <v>-11066</v>
          </cell>
          <cell r="AA67">
            <v>-11066</v>
          </cell>
          <cell r="AB67">
            <v>-11066</v>
          </cell>
          <cell r="AC67">
            <v>-11066</v>
          </cell>
          <cell r="AD67">
            <v>-11066</v>
          </cell>
          <cell r="AE67">
            <v>-11066</v>
          </cell>
          <cell r="AF67">
            <v>-11066</v>
          </cell>
          <cell r="AG67">
            <v>-11066</v>
          </cell>
          <cell r="AH67">
            <v>-11066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-11088</v>
          </cell>
          <cell r="O70">
            <v>-11764.523233333333</v>
          </cell>
          <cell r="P70">
            <v>-11928.294733333334</v>
          </cell>
          <cell r="Q70">
            <v>-12094.870220833332</v>
          </cell>
          <cell r="R70">
            <v>-12274.223815745834</v>
          </cell>
          <cell r="S70">
            <v>-12450.521599408521</v>
          </cell>
          <cell r="T70">
            <v>-12632.514730977144</v>
          </cell>
          <cell r="U70">
            <v>-12819.402515759055</v>
          </cell>
          <cell r="V70">
            <v>-13007.190934943401</v>
          </cell>
          <cell r="W70">
            <v>-13229.336619479127</v>
          </cell>
          <cell r="X70">
            <v>-13688.451307879675</v>
          </cell>
          <cell r="Y70">
            <v>-14167.547</v>
          </cell>
          <cell r="Z70">
            <v>-2246.5111839417873</v>
          </cell>
          <cell r="AA70">
            <v>-2246.5111839417873</v>
          </cell>
          <cell r="AB70">
            <v>-2246.5111839417873</v>
          </cell>
          <cell r="AC70">
            <v>-2246.5111839417873</v>
          </cell>
          <cell r="AD70">
            <v>-2246.5111839417873</v>
          </cell>
          <cell r="AE70">
            <v>-2246.5111839417873</v>
          </cell>
          <cell r="AF70">
            <v>-2246.5111839417873</v>
          </cell>
          <cell r="AG70">
            <v>-2246.5111839417873</v>
          </cell>
          <cell r="AH70">
            <v>-2246.5111839417873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-696</v>
          </cell>
          <cell r="O74">
            <v>-620</v>
          </cell>
          <cell r="P74">
            <v>-641.69999999999993</v>
          </cell>
          <cell r="Q74">
            <v>-664.15949999999987</v>
          </cell>
          <cell r="R74">
            <v>-687.40508249999982</v>
          </cell>
          <cell r="S74">
            <v>-711.46426038749985</v>
          </cell>
          <cell r="T74">
            <v>-736.36550950106221</v>
          </cell>
          <cell r="U74">
            <v>-762.13830233359931</v>
          </cell>
          <cell r="V74">
            <v>-788.81314291527519</v>
          </cell>
          <cell r="W74">
            <v>-816.42160291730977</v>
          </cell>
          <cell r="X74">
            <v>-844.99635901941554</v>
          </cell>
          <cell r="Y74">
            <v>-874.57123158509501</v>
          </cell>
          <cell r="Z74">
            <v>-905.18122469057323</v>
          </cell>
          <cell r="AA74">
            <v>-936.86256755474324</v>
          </cell>
          <cell r="AB74">
            <v>-969.65275741915923</v>
          </cell>
          <cell r="AC74">
            <v>-1003.5906039288296</v>
          </cell>
          <cell r="AD74">
            <v>-1038.7162750663385</v>
          </cell>
          <cell r="AE74">
            <v>-1075.0713446936602</v>
          </cell>
          <cell r="AF74">
            <v>-1075.0713446936602</v>
          </cell>
          <cell r="AG74">
            <v>-1075.0713446936602</v>
          </cell>
          <cell r="AH74">
            <v>-1075.0713446936602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-199</v>
          </cell>
          <cell r="O78">
            <v>-185.67436696359684</v>
          </cell>
          <cell r="P78">
            <v>-172.99233127674302</v>
          </cell>
          <cell r="Q78">
            <v>-159.89820570869836</v>
          </cell>
          <cell r="R78">
            <v>-146.3728915885936</v>
          </cell>
          <cell r="S78">
            <v>-132.39619212987918</v>
          </cell>
          <cell r="T78">
            <v>-117.94674358247539</v>
          </cell>
          <cell r="U78">
            <v>-104.78449016565474</v>
          </cell>
          <cell r="V78">
            <v>-93.999295613268075</v>
          </cell>
          <cell r="W78">
            <v>-82.778149739170715</v>
          </cell>
          <cell r="X78">
            <v>-71.06324205352459</v>
          </cell>
          <cell r="Y78">
            <v>-61.027060563088867</v>
          </cell>
          <cell r="Z78">
            <v>-46.041926064233792</v>
          </cell>
          <cell r="AA78">
            <v>-32.676144451996542</v>
          </cell>
          <cell r="AB78">
            <v>-21.241759924075339</v>
          </cell>
          <cell r="AC78">
            <v>-14.870151932284861</v>
          </cell>
          <cell r="AD78">
            <v>-8.5313375809068326</v>
          </cell>
          <cell r="AE78">
            <v>-2.1858951707258778</v>
          </cell>
          <cell r="AF78">
            <v>5.6134297210519447E-14</v>
          </cell>
          <cell r="AG78">
            <v>5.6134297210519447E-14</v>
          </cell>
          <cell r="AH78">
            <v>5.6134297210519447E-14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95">
          <cell r="N95">
            <v>1040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270</v>
          </cell>
          <cell r="P96">
            <v>270</v>
          </cell>
          <cell r="Q96">
            <v>270</v>
          </cell>
          <cell r="R96">
            <v>270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2">
          <cell r="N112">
            <v>-2971</v>
          </cell>
          <cell r="O112">
            <v>-3517.1976002969313</v>
          </cell>
          <cell r="P112">
            <v>-5995.9870646100753</v>
          </cell>
          <cell r="Q112">
            <v>-5625.9279265420337</v>
          </cell>
          <cell r="R112">
            <v>-6064.0017898344304</v>
          </cell>
          <cell r="S112">
            <v>-6903.3820519258952</v>
          </cell>
          <cell r="T112">
            <v>-6690.8269840606808</v>
          </cell>
          <cell r="U112">
            <v>-6932.3253082583105</v>
          </cell>
          <cell r="V112">
            <v>-7111.0033734719473</v>
          </cell>
          <cell r="W112">
            <v>-7778.5363721356116</v>
          </cell>
          <cell r="X112">
            <v>-7827.5109089526159</v>
          </cell>
          <cell r="Y112">
            <v>-7868.1452921481832</v>
          </cell>
          <cell r="Z112">
            <v>4037.2656653034064</v>
          </cell>
          <cell r="AA112">
            <v>4018.9501040514697</v>
          </cell>
          <cell r="AB112">
            <v>3997.5942987149756</v>
          </cell>
          <cell r="AC112">
            <v>3970.0280601970953</v>
          </cell>
          <cell r="AD112">
            <v>3941.2412034109693</v>
          </cell>
          <cell r="AE112">
            <v>3911.2315761938262</v>
          </cell>
          <cell r="AF112">
            <v>3913.4174713645516</v>
          </cell>
          <cell r="AG112">
            <v>3913.4174713645516</v>
          </cell>
          <cell r="AH112">
            <v>3913.4174713645516</v>
          </cell>
        </row>
        <row r="119">
          <cell r="N119">
            <v>9349</v>
          </cell>
          <cell r="O119">
            <v>10151.004044379528</v>
          </cell>
          <cell r="P119">
            <v>10095.55775999194</v>
          </cell>
          <cell r="Q119">
            <v>10245.206684165994</v>
          </cell>
          <cell r="R119">
            <v>9384.1974921964375</v>
          </cell>
          <cell r="S119">
            <v>8476.9954898109718</v>
          </cell>
          <cell r="T119">
            <v>7075.6538716140794</v>
          </cell>
          <cell r="U119">
            <v>5717.202216712838</v>
          </cell>
          <cell r="V119">
            <v>3777.4066568576718</v>
          </cell>
          <cell r="W119">
            <v>751.45029112831708</v>
          </cell>
          <cell r="X119">
            <v>-9114.8391396844454</v>
          </cell>
          <cell r="Y119">
            <v>-9641.8366885941778</v>
          </cell>
          <cell r="Z119">
            <v>-3745.1598779356063</v>
          </cell>
          <cell r="AA119">
            <v>2117.0807002250913</v>
          </cell>
          <cell r="AB119">
            <v>8053.3832915521452</v>
          </cell>
          <cell r="AC119">
            <v>13976.910282719375</v>
          </cell>
          <cell r="AD119">
            <v>19866.800717399601</v>
          </cell>
          <cell r="AE119">
            <v>25789.496113762529</v>
          </cell>
          <cell r="AF119">
            <v>31949.424769068868</v>
          </cell>
          <cell r="AG119">
            <v>38109.353424375207</v>
          </cell>
          <cell r="AH119">
            <v>44270.665400735954</v>
          </cell>
        </row>
        <row r="120">
          <cell r="N120">
            <v>2581</v>
          </cell>
          <cell r="O120">
            <v>2778.9041095890411</v>
          </cell>
          <cell r="P120">
            <v>2556.7397260273974</v>
          </cell>
          <cell r="Q120">
            <v>2625.1232876712329</v>
          </cell>
          <cell r="R120">
            <v>2461.311475409836</v>
          </cell>
          <cell r="S120">
            <v>2527.2328767123286</v>
          </cell>
          <cell r="T120">
            <v>2588.2191780821918</v>
          </cell>
          <cell r="U120">
            <v>2651.0958904109589</v>
          </cell>
          <cell r="V120">
            <v>2708.6065573770493</v>
          </cell>
          <cell r="W120">
            <v>2782.9315068493152</v>
          </cell>
          <cell r="X120">
            <v>2851.8082191780823</v>
          </cell>
          <cell r="Y120">
            <v>2922.7397260273974</v>
          </cell>
          <cell r="Z120">
            <v>2914.7540983606559</v>
          </cell>
          <cell r="AA120">
            <v>2922.7397260273974</v>
          </cell>
          <cell r="AB120">
            <v>2922.7397260273974</v>
          </cell>
          <cell r="AC120">
            <v>2922.7397260273974</v>
          </cell>
          <cell r="AD120">
            <v>2914.7540983606559</v>
          </cell>
          <cell r="AE120">
            <v>2922.7397260273974</v>
          </cell>
          <cell r="AF120">
            <v>2922.7397260273974</v>
          </cell>
          <cell r="AG120">
            <v>2922.7397260273974</v>
          </cell>
          <cell r="AH120">
            <v>2914.7540983606559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212</v>
          </cell>
          <cell r="O122">
            <v>212</v>
          </cell>
          <cell r="P122">
            <v>212</v>
          </cell>
          <cell r="Q122">
            <v>212</v>
          </cell>
          <cell r="R122">
            <v>212</v>
          </cell>
          <cell r="S122">
            <v>212</v>
          </cell>
          <cell r="T122">
            <v>212</v>
          </cell>
          <cell r="U122">
            <v>212</v>
          </cell>
          <cell r="V122">
            <v>212</v>
          </cell>
          <cell r="W122">
            <v>212</v>
          </cell>
          <cell r="X122">
            <v>212</v>
          </cell>
          <cell r="Y122">
            <v>212</v>
          </cell>
          <cell r="Z122">
            <v>212</v>
          </cell>
          <cell r="AA122">
            <v>212</v>
          </cell>
          <cell r="AB122">
            <v>212</v>
          </cell>
          <cell r="AC122">
            <v>212</v>
          </cell>
          <cell r="AD122">
            <v>212</v>
          </cell>
          <cell r="AE122">
            <v>212</v>
          </cell>
          <cell r="AF122">
            <v>212</v>
          </cell>
          <cell r="AG122">
            <v>212</v>
          </cell>
          <cell r="AH122">
            <v>212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1623</v>
          </cell>
          <cell r="O126">
            <v>1423</v>
          </cell>
          <cell r="P126">
            <v>1223</v>
          </cell>
          <cell r="Q126">
            <v>1023</v>
          </cell>
          <cell r="R126">
            <v>823</v>
          </cell>
          <cell r="S126">
            <v>823</v>
          </cell>
          <cell r="T126">
            <v>823</v>
          </cell>
          <cell r="U126">
            <v>823</v>
          </cell>
          <cell r="V126">
            <v>823</v>
          </cell>
          <cell r="W126">
            <v>823</v>
          </cell>
          <cell r="X126">
            <v>823</v>
          </cell>
          <cell r="Y126">
            <v>823</v>
          </cell>
          <cell r="Z126">
            <v>823</v>
          </cell>
          <cell r="AA126">
            <v>823</v>
          </cell>
          <cell r="AB126">
            <v>823</v>
          </cell>
          <cell r="AC126">
            <v>823</v>
          </cell>
          <cell r="AD126">
            <v>823</v>
          </cell>
          <cell r="AE126">
            <v>823</v>
          </cell>
          <cell r="AF126">
            <v>823</v>
          </cell>
          <cell r="AG126">
            <v>823</v>
          </cell>
          <cell r="AH126">
            <v>823</v>
          </cell>
        </row>
        <row r="127">
          <cell r="N127">
            <v>190</v>
          </cell>
          <cell r="O127">
            <v>190</v>
          </cell>
          <cell r="P127">
            <v>190</v>
          </cell>
          <cell r="Q127">
            <v>190</v>
          </cell>
          <cell r="R127">
            <v>190</v>
          </cell>
          <cell r="S127">
            <v>190</v>
          </cell>
          <cell r="T127">
            <v>190</v>
          </cell>
          <cell r="U127">
            <v>190</v>
          </cell>
          <cell r="V127">
            <v>190</v>
          </cell>
          <cell r="W127">
            <v>190</v>
          </cell>
          <cell r="X127">
            <v>190</v>
          </cell>
          <cell r="Y127">
            <v>190</v>
          </cell>
          <cell r="Z127">
            <v>190</v>
          </cell>
          <cell r="AA127">
            <v>190</v>
          </cell>
          <cell r="AB127">
            <v>190</v>
          </cell>
          <cell r="AC127">
            <v>190</v>
          </cell>
          <cell r="AD127">
            <v>190</v>
          </cell>
          <cell r="AE127">
            <v>190</v>
          </cell>
          <cell r="AF127">
            <v>190</v>
          </cell>
          <cell r="AG127">
            <v>190</v>
          </cell>
          <cell r="AH127">
            <v>190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585</v>
          </cell>
          <cell r="O133">
            <v>585</v>
          </cell>
          <cell r="P133">
            <v>585</v>
          </cell>
          <cell r="Q133">
            <v>585</v>
          </cell>
          <cell r="R133">
            <v>585</v>
          </cell>
          <cell r="S133">
            <v>585</v>
          </cell>
          <cell r="T133">
            <v>585</v>
          </cell>
          <cell r="U133">
            <v>585</v>
          </cell>
          <cell r="V133">
            <v>585</v>
          </cell>
          <cell r="W133">
            <v>585</v>
          </cell>
          <cell r="X133">
            <v>585</v>
          </cell>
          <cell r="Y133">
            <v>585</v>
          </cell>
          <cell r="Z133">
            <v>585</v>
          </cell>
          <cell r="AA133">
            <v>585</v>
          </cell>
          <cell r="AB133">
            <v>585</v>
          </cell>
          <cell r="AC133">
            <v>585</v>
          </cell>
          <cell r="AD133">
            <v>585</v>
          </cell>
          <cell r="AE133">
            <v>585</v>
          </cell>
          <cell r="AF133">
            <v>585</v>
          </cell>
          <cell r="AG133">
            <v>585</v>
          </cell>
          <cell r="AH133">
            <v>585</v>
          </cell>
        </row>
        <row r="134">
          <cell r="N134">
            <v>675129</v>
          </cell>
          <cell r="O134">
            <v>665228</v>
          </cell>
          <cell r="P134">
            <v>654531.99</v>
          </cell>
          <cell r="Q134">
            <v>643860.77905000001</v>
          </cell>
          <cell r="R134">
            <v>633610.27839512506</v>
          </cell>
          <cell r="S134">
            <v>622628.07517492073</v>
          </cell>
          <cell r="T134">
            <v>612286.01875757694</v>
          </cell>
          <cell r="U134">
            <v>601987.10281033348</v>
          </cell>
          <cell r="V134">
            <v>592259.47283446649</v>
          </cell>
          <cell r="W134">
            <v>582165.00945389969</v>
          </cell>
          <cell r="X134">
            <v>572135.144855013</v>
          </cell>
          <cell r="Y134">
            <v>562395.24709698872</v>
          </cell>
          <cell r="Z134">
            <v>562395.24709698872</v>
          </cell>
          <cell r="AA134">
            <v>562395.24709698872</v>
          </cell>
          <cell r="AB134">
            <v>562395.24709698872</v>
          </cell>
          <cell r="AC134">
            <v>562395.24709698872</v>
          </cell>
          <cell r="AD134">
            <v>562395.24709698872</v>
          </cell>
          <cell r="AE134">
            <v>562395.24709698872</v>
          </cell>
          <cell r="AF134">
            <v>562395.24709698872</v>
          </cell>
          <cell r="AG134">
            <v>562395.24709698872</v>
          </cell>
          <cell r="AH134">
            <v>562395.24709698872</v>
          </cell>
        </row>
        <row r="135">
          <cell r="N135">
            <v>0</v>
          </cell>
          <cell r="O135">
            <v>5264.1737666666668</v>
          </cell>
          <cell r="P135">
            <v>9832.0240333333313</v>
          </cell>
          <cell r="Q135">
            <v>14317.4184375</v>
          </cell>
          <cell r="R135">
            <v>19006.802469129168</v>
          </cell>
          <cell r="S135">
            <v>23428.214379601272</v>
          </cell>
          <cell r="T135">
            <v>27838.493595682805</v>
          </cell>
          <cell r="U135">
            <v>32208.724623381084</v>
          </cell>
          <cell r="V135">
            <v>36418.186263968069</v>
          </cell>
          <cell r="W135">
            <v>41436.220180560718</v>
          </cell>
          <cell r="X135">
            <v>53104.209524697522</v>
          </cell>
          <cell r="Y135">
            <v>55089.494622619088</v>
          </cell>
          <cell r="Z135">
            <v>52842.9834386773</v>
          </cell>
          <cell r="AA135">
            <v>50596.47225473552</v>
          </cell>
          <cell r="AB135">
            <v>48349.961070793732</v>
          </cell>
          <cell r="AC135">
            <v>46103.449886851944</v>
          </cell>
          <cell r="AD135">
            <v>43856.938702910164</v>
          </cell>
          <cell r="AE135">
            <v>41610.427518968361</v>
          </cell>
          <cell r="AF135">
            <v>39363.916335026581</v>
          </cell>
          <cell r="AG135">
            <v>37117.405151084793</v>
          </cell>
          <cell r="AH135">
            <v>34870.893967143005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60</v>
          </cell>
          <cell r="O139">
            <v>60</v>
          </cell>
          <cell r="P139">
            <v>60</v>
          </cell>
          <cell r="Q139">
            <v>60</v>
          </cell>
          <cell r="R139">
            <v>60</v>
          </cell>
          <cell r="S139">
            <v>60</v>
          </cell>
          <cell r="T139">
            <v>60</v>
          </cell>
          <cell r="U139">
            <v>60</v>
          </cell>
          <cell r="V139">
            <v>60</v>
          </cell>
          <cell r="W139">
            <v>60</v>
          </cell>
          <cell r="X139">
            <v>60</v>
          </cell>
          <cell r="Y139">
            <v>60</v>
          </cell>
          <cell r="Z139">
            <v>60</v>
          </cell>
          <cell r="AA139">
            <v>60</v>
          </cell>
          <cell r="AB139">
            <v>60</v>
          </cell>
          <cell r="AC139">
            <v>60</v>
          </cell>
          <cell r="AD139">
            <v>60</v>
          </cell>
          <cell r="AE139">
            <v>60</v>
          </cell>
          <cell r="AF139">
            <v>60</v>
          </cell>
          <cell r="AG139">
            <v>60</v>
          </cell>
          <cell r="AH139">
            <v>60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N148">
            <v>1941</v>
          </cell>
          <cell r="O148">
            <v>2161.3972602739727</v>
          </cell>
          <cell r="P148">
            <v>2104.4136986301369</v>
          </cell>
          <cell r="Q148">
            <v>2128.4514657534246</v>
          </cell>
          <cell r="R148">
            <v>1985.9348428278688</v>
          </cell>
          <cell r="S148">
            <v>2080.6408981140407</v>
          </cell>
          <cell r="T148">
            <v>2107.1807268083062</v>
          </cell>
          <cell r="U148">
            <v>2171.6004084109809</v>
          </cell>
          <cell r="V148">
            <v>2225.2305854848587</v>
          </cell>
          <cell r="W148">
            <v>2330.0072550342998</v>
          </cell>
          <cell r="X148">
            <v>2364.2462760837875</v>
          </cell>
          <cell r="Y148">
            <v>2399.964758760419</v>
          </cell>
          <cell r="Z148">
            <v>2395.916493827096</v>
          </cell>
          <cell r="AA148">
            <v>2405.0845945935407</v>
          </cell>
          <cell r="AB148">
            <v>2407.7796786919857</v>
          </cell>
          <cell r="AC148">
            <v>2410.5690907338767</v>
          </cell>
          <cell r="AD148">
            <v>2406.8619897595358</v>
          </cell>
          <cell r="AE148">
            <v>2416.4442201118077</v>
          </cell>
          <cell r="AF148">
            <v>2416.4442201118077</v>
          </cell>
          <cell r="AG148">
            <v>2416.4442201118077</v>
          </cell>
          <cell r="AH148">
            <v>2409.8419134994806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N153">
            <v>2909</v>
          </cell>
          <cell r="O153">
            <v>2909</v>
          </cell>
          <cell r="P153">
            <v>2909</v>
          </cell>
          <cell r="Q153">
            <v>2909</v>
          </cell>
          <cell r="R153">
            <v>2909</v>
          </cell>
          <cell r="S153">
            <v>2909</v>
          </cell>
          <cell r="T153">
            <v>2909</v>
          </cell>
          <cell r="U153">
            <v>2909</v>
          </cell>
          <cell r="V153">
            <v>2909</v>
          </cell>
          <cell r="W153">
            <v>2909</v>
          </cell>
          <cell r="X153">
            <v>2909</v>
          </cell>
          <cell r="Y153">
            <v>2909</v>
          </cell>
          <cell r="Z153">
            <v>2909</v>
          </cell>
          <cell r="AA153">
            <v>2909</v>
          </cell>
          <cell r="AB153">
            <v>2909</v>
          </cell>
          <cell r="AC153">
            <v>2909</v>
          </cell>
          <cell r="AD153">
            <v>2909</v>
          </cell>
          <cell r="AE153">
            <v>2909</v>
          </cell>
          <cell r="AF153">
            <v>2909</v>
          </cell>
          <cell r="AG153">
            <v>2909</v>
          </cell>
          <cell r="AH153">
            <v>2909</v>
          </cell>
        </row>
        <row r="154">
          <cell r="N154">
            <v>574</v>
          </cell>
          <cell r="O154">
            <v>552.79977502865495</v>
          </cell>
          <cell r="P154">
            <v>565.8939005966995</v>
          </cell>
          <cell r="Q154">
            <v>579.41921471680507</v>
          </cell>
          <cell r="R154">
            <v>593.39591417551856</v>
          </cell>
          <cell r="S154">
            <v>607.8453627229228</v>
          </cell>
          <cell r="T154">
            <v>356.35423546203856</v>
          </cell>
          <cell r="U154">
            <v>343.08003177099772</v>
          </cell>
          <cell r="V154">
            <v>354.30117764509487</v>
          </cell>
          <cell r="W154">
            <v>366.01608533074068</v>
          </cell>
          <cell r="X154">
            <v>378.25189269158159</v>
          </cell>
          <cell r="Y154">
            <v>391.0374013200319</v>
          </cell>
          <cell r="Z154">
            <v>404.40318293226892</v>
          </cell>
          <cell r="AA154">
            <v>310.49797542815986</v>
          </cell>
          <cell r="AB154">
            <v>295.80166501354438</v>
          </cell>
          <cell r="AC154">
            <v>302.1404793649225</v>
          </cell>
          <cell r="AD154">
            <v>236.64396645821398</v>
          </cell>
          <cell r="AE154">
            <v>-2.0810020373573934E-12</v>
          </cell>
          <cell r="AF154">
            <v>-2.0810020373573934E-12</v>
          </cell>
          <cell r="AG154">
            <v>-2.0810020373573934E-12</v>
          </cell>
          <cell r="AH154">
            <v>-2.0810020373573934E-12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60">
          <cell r="N160">
            <v>419</v>
          </cell>
          <cell r="O160">
            <v>419</v>
          </cell>
          <cell r="P160">
            <v>419</v>
          </cell>
          <cell r="Q160">
            <v>419</v>
          </cell>
          <cell r="R160">
            <v>419</v>
          </cell>
          <cell r="S160">
            <v>419</v>
          </cell>
          <cell r="T160">
            <v>419</v>
          </cell>
          <cell r="U160">
            <v>419</v>
          </cell>
          <cell r="V160">
            <v>419</v>
          </cell>
          <cell r="W160">
            <v>419</v>
          </cell>
          <cell r="X160">
            <v>419</v>
          </cell>
          <cell r="Y160">
            <v>419</v>
          </cell>
          <cell r="Z160">
            <v>419</v>
          </cell>
          <cell r="AA160">
            <v>419</v>
          </cell>
          <cell r="AB160">
            <v>419</v>
          </cell>
          <cell r="AC160">
            <v>419</v>
          </cell>
          <cell r="AD160">
            <v>419</v>
          </cell>
          <cell r="AE160">
            <v>419</v>
          </cell>
          <cell r="AF160">
            <v>419</v>
          </cell>
          <cell r="AG160">
            <v>419</v>
          </cell>
          <cell r="AH160">
            <v>419</v>
          </cell>
        </row>
        <row r="161">
          <cell r="N161">
            <v>1419</v>
          </cell>
          <cell r="O161">
            <v>1419</v>
          </cell>
          <cell r="P161">
            <v>1419</v>
          </cell>
          <cell r="Q161">
            <v>1419</v>
          </cell>
          <cell r="R161">
            <v>1419</v>
          </cell>
          <cell r="S161">
            <v>1419</v>
          </cell>
          <cell r="T161">
            <v>1419</v>
          </cell>
          <cell r="U161">
            <v>1419</v>
          </cell>
          <cell r="V161">
            <v>1419</v>
          </cell>
          <cell r="W161">
            <v>1419</v>
          </cell>
          <cell r="X161">
            <v>1419</v>
          </cell>
          <cell r="Y161">
            <v>1419</v>
          </cell>
          <cell r="Z161">
            <v>1419</v>
          </cell>
          <cell r="AA161">
            <v>1419</v>
          </cell>
          <cell r="AB161">
            <v>1419</v>
          </cell>
          <cell r="AC161">
            <v>1419</v>
          </cell>
          <cell r="AD161">
            <v>1419</v>
          </cell>
          <cell r="AE161">
            <v>1419</v>
          </cell>
          <cell r="AF161">
            <v>1419</v>
          </cell>
          <cell r="AG161">
            <v>1419</v>
          </cell>
          <cell r="AH161">
            <v>1419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N163">
            <v>6604</v>
          </cell>
          <cell r="O163">
            <v>6085.0824856295421</v>
          </cell>
          <cell r="P163">
            <v>5519.1885850328408</v>
          </cell>
          <cell r="Q163">
            <v>4939.7693703160367</v>
          </cell>
          <cell r="R163">
            <v>4346.3734561405181</v>
          </cell>
          <cell r="S163">
            <v>3738.5280934175953</v>
          </cell>
          <cell r="T163">
            <v>3382.1738579555567</v>
          </cell>
          <cell r="U163">
            <v>3039.0938261845599</v>
          </cell>
          <cell r="V163">
            <v>2684.7926485394646</v>
          </cell>
          <cell r="W163">
            <v>2318.7765632087239</v>
          </cell>
          <cell r="X163">
            <v>1940.5246705171423</v>
          </cell>
          <cell r="Y163">
            <v>1549.4872691971104</v>
          </cell>
          <cell r="Z163">
            <v>1145.0840862648415</v>
          </cell>
          <cell r="AA163">
            <v>834.58611083668143</v>
          </cell>
          <cell r="AB163">
            <v>538.78444582313682</v>
          </cell>
          <cell r="AC163">
            <v>236.64396645821421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70">
          <cell r="N170">
            <v>675863</v>
          </cell>
          <cell r="O170">
            <v>672345.80239970307</v>
          </cell>
          <cell r="P170">
            <v>666349.81533509295</v>
          </cell>
          <cell r="Q170">
            <v>660723.88740855095</v>
          </cell>
          <cell r="R170">
            <v>654659.88561871659</v>
          </cell>
          <cell r="S170">
            <v>647756.50356679072</v>
          </cell>
          <cell r="T170">
            <v>641065.67658273014</v>
          </cell>
          <cell r="U170">
            <v>634133.35127447185</v>
          </cell>
          <cell r="V170">
            <v>627022.34790099994</v>
          </cell>
          <cell r="W170">
            <v>619243.8115288642</v>
          </cell>
          <cell r="X170">
            <v>611416.30061991164</v>
          </cell>
          <cell r="Y170">
            <v>603548.15532776341</v>
          </cell>
          <cell r="Z170">
            <v>607585.42099306674</v>
          </cell>
          <cell r="AA170">
            <v>611604.37109711836</v>
          </cell>
          <cell r="AB170">
            <v>615601.96539583325</v>
          </cell>
          <cell r="AC170">
            <v>619571.99345603038</v>
          </cell>
          <cell r="AD170">
            <v>623513.2346594414</v>
          </cell>
          <cell r="AE170">
            <v>627424.46623563522</v>
          </cell>
          <cell r="AF170">
            <v>631337.88370699983</v>
          </cell>
          <cell r="AG170">
            <v>635251.30117836432</v>
          </cell>
          <cell r="AH170">
            <v>639164.71864972881</v>
          </cell>
        </row>
        <row r="173">
          <cell r="N173">
            <v>419822</v>
          </cell>
          <cell r="O173">
            <v>416304.80239970307</v>
          </cell>
          <cell r="P173">
            <v>410308.81533509301</v>
          </cell>
          <cell r="Q173">
            <v>404682.88740855095</v>
          </cell>
          <cell r="R173">
            <v>398618.88561871654</v>
          </cell>
          <cell r="S173">
            <v>391715.50356679066</v>
          </cell>
          <cell r="T173">
            <v>385024.67658272997</v>
          </cell>
          <cell r="U173">
            <v>378092.35127447167</v>
          </cell>
          <cell r="V173">
            <v>370981.34790099971</v>
          </cell>
          <cell r="W173">
            <v>363202.81152886408</v>
          </cell>
          <cell r="X173">
            <v>355375.30061991146</v>
          </cell>
          <cell r="Y173">
            <v>347507.15532776329</v>
          </cell>
          <cell r="Z173">
            <v>351544.42099306668</v>
          </cell>
          <cell r="AA173">
            <v>355563.37109711813</v>
          </cell>
          <cell r="AB173">
            <v>359560.96539583313</v>
          </cell>
          <cell r="AC173">
            <v>363530.99345603021</v>
          </cell>
          <cell r="AD173">
            <v>367472.23465944116</v>
          </cell>
          <cell r="AE173">
            <v>371383.46623563499</v>
          </cell>
          <cell r="AF173">
            <v>375296.88370699954</v>
          </cell>
          <cell r="AG173">
            <v>379210.30117836408</v>
          </cell>
          <cell r="AH173">
            <v>383123.71864972863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N205">
            <v>256041</v>
          </cell>
          <cell r="O205">
            <v>256041</v>
          </cell>
          <cell r="P205">
            <v>256041</v>
          </cell>
          <cell r="Q205">
            <v>256041</v>
          </cell>
          <cell r="R205">
            <v>256041</v>
          </cell>
          <cell r="S205">
            <v>256041</v>
          </cell>
          <cell r="T205">
            <v>256041</v>
          </cell>
          <cell r="U205">
            <v>256041</v>
          </cell>
          <cell r="V205">
            <v>256041</v>
          </cell>
          <cell r="W205">
            <v>256041</v>
          </cell>
          <cell r="X205">
            <v>256041</v>
          </cell>
          <cell r="Y205">
            <v>256041</v>
          </cell>
          <cell r="Z205">
            <v>256041</v>
          </cell>
          <cell r="AA205">
            <v>256041</v>
          </cell>
          <cell r="AB205">
            <v>256041</v>
          </cell>
          <cell r="AC205">
            <v>256041</v>
          </cell>
          <cell r="AD205">
            <v>256041</v>
          </cell>
          <cell r="AE205">
            <v>256041</v>
          </cell>
          <cell r="AF205">
            <v>256041</v>
          </cell>
          <cell r="AG205">
            <v>256041</v>
          </cell>
          <cell r="AH205">
            <v>256041</v>
          </cell>
        </row>
        <row r="214">
          <cell r="O214">
            <v>17198.735844546274</v>
          </cell>
          <cell r="P214">
            <v>14743.550886005045</v>
          </cell>
          <cell r="Q214">
            <v>15255.267356823602</v>
          </cell>
          <cell r="R214">
            <v>15635.835403372752</v>
          </cell>
          <cell r="S214">
            <v>16050.514968780062</v>
          </cell>
          <cell r="T214">
            <v>16604.779323725299</v>
          </cell>
          <cell r="U214">
            <v>17175.453407457269</v>
          </cell>
          <cell r="V214">
            <v>17770.019598043171</v>
          </cell>
          <cell r="W214">
            <v>18373.578852902261</v>
          </cell>
          <cell r="X214">
            <v>19009.189966287402</v>
          </cell>
          <cell r="Y214">
            <v>19662.700434534723</v>
          </cell>
          <cell r="Z214">
            <v>19706.424432966538</v>
          </cell>
          <cell r="AA214">
            <v>19697.575567033458</v>
          </cell>
          <cell r="AB214">
            <v>19701.999999999996</v>
          </cell>
          <cell r="AC214">
            <v>19701.999999999996</v>
          </cell>
          <cell r="AD214">
            <v>19706.424432966538</v>
          </cell>
          <cell r="AE214">
            <v>19697.575567033458</v>
          </cell>
          <cell r="AF214">
            <v>19701.999999999996</v>
          </cell>
          <cell r="AG214">
            <v>19701.999999999996</v>
          </cell>
          <cell r="AH214">
            <v>19706.424432966538</v>
          </cell>
        </row>
        <row r="215">
          <cell r="O215">
            <v>16118.098511423628</v>
          </cell>
          <cell r="P215">
            <v>16251.242372879116</v>
          </cell>
          <cell r="Q215">
            <v>16272.085608825386</v>
          </cell>
          <cell r="R215">
            <v>14198.034321331528</v>
          </cell>
          <cell r="S215">
            <v>14264.352594262418</v>
          </cell>
          <cell r="T215">
            <v>14443.972252987467</v>
          </cell>
          <cell r="U215">
            <v>14623.437929343014</v>
          </cell>
          <cell r="V215">
            <v>14810.179807683193</v>
          </cell>
          <cell r="W215">
            <v>14990.022543018935</v>
          </cell>
          <cell r="X215">
            <v>15182.80080627554</v>
          </cell>
          <cell r="Y215">
            <v>15374.271657395564</v>
          </cell>
          <cell r="Z215">
            <v>15408.459465528857</v>
          </cell>
          <cell r="AA215">
            <v>15401.540534471142</v>
          </cell>
          <cell r="AB215">
            <v>15405</v>
          </cell>
          <cell r="AC215">
            <v>15405</v>
          </cell>
          <cell r="AD215">
            <v>15408.459465528857</v>
          </cell>
          <cell r="AE215">
            <v>15401.540534471142</v>
          </cell>
          <cell r="AF215">
            <v>15405</v>
          </cell>
          <cell r="AG215">
            <v>15405</v>
          </cell>
          <cell r="AH215">
            <v>15408.459465528857</v>
          </cell>
        </row>
        <row r="216"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O217">
            <v>650</v>
          </cell>
          <cell r="P217">
            <v>332</v>
          </cell>
          <cell r="Q217">
            <v>316</v>
          </cell>
          <cell r="R217">
            <v>287</v>
          </cell>
          <cell r="S217">
            <v>246</v>
          </cell>
          <cell r="T217">
            <v>207</v>
          </cell>
          <cell r="U217">
            <v>158</v>
          </cell>
          <cell r="V217">
            <v>93</v>
          </cell>
          <cell r="W217">
            <v>23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295.26153444105455</v>
          </cell>
          <cell r="P220">
            <v>334.37112467748307</v>
          </cell>
          <cell r="Q220">
            <v>343.26347270717679</v>
          </cell>
          <cell r="R220">
            <v>357.94208755711526</v>
          </cell>
          <cell r="S220">
            <v>367.21103565502415</v>
          </cell>
          <cell r="T220">
            <v>380.26212191737324</v>
          </cell>
          <cell r="U220">
            <v>393.23195087094916</v>
          </cell>
          <cell r="V220">
            <v>407.28992730754533</v>
          </cell>
          <cell r="W220">
            <v>421.07365460653597</v>
          </cell>
          <cell r="X220">
            <v>436.13251510828968</v>
          </cell>
          <cell r="Y220">
            <v>452.09640122039542</v>
          </cell>
          <cell r="Z220">
            <v>453.1017291713452</v>
          </cell>
          <cell r="AA220">
            <v>452.89827082865486</v>
          </cell>
          <cell r="AB220">
            <v>453.00000000000006</v>
          </cell>
          <cell r="AC220">
            <v>453.00000000000006</v>
          </cell>
          <cell r="AD220">
            <v>453.1017291713452</v>
          </cell>
          <cell r="AE220">
            <v>452.89827082865486</v>
          </cell>
          <cell r="AF220">
            <v>453.00000000000006</v>
          </cell>
          <cell r="AG220">
            <v>453.00000000000006</v>
          </cell>
          <cell r="AH220">
            <v>453.1017291713452</v>
          </cell>
        </row>
        <row r="221">
          <cell r="O221">
            <v>-13650.626052974425</v>
          </cell>
          <cell r="P221">
            <v>-14055.211796283082</v>
          </cell>
          <cell r="Q221">
            <v>-14183.821822755252</v>
          </cell>
          <cell r="R221">
            <v>-14045.133330656045</v>
          </cell>
          <cell r="S221">
            <v>-14333.1755933925</v>
          </cell>
          <cell r="T221">
            <v>-14809.653143855727</v>
          </cell>
          <cell r="U221">
            <v>-15241.746937548853</v>
          </cell>
          <cell r="V221">
            <v>-15717.888040657634</v>
          </cell>
          <cell r="W221">
            <v>-16174.994922681686</v>
          </cell>
          <cell r="X221">
            <v>-16719.075541599446</v>
          </cell>
          <cell r="Y221">
            <v>-17237.887864906414</v>
          </cell>
          <cell r="Z221">
            <v>-17261.390303499906</v>
          </cell>
          <cell r="AA221">
            <v>-17253.592543425326</v>
          </cell>
          <cell r="AB221">
            <v>-17257.41218611327</v>
          </cell>
          <cell r="AC221">
            <v>-17257.358514287949</v>
          </cell>
          <cell r="AD221">
            <v>-17261.178908661179</v>
          </cell>
          <cell r="AE221">
            <v>-17253.374853322264</v>
          </cell>
          <cell r="AF221">
            <v>-17259</v>
          </cell>
          <cell r="AG221">
            <v>-17259</v>
          </cell>
          <cell r="AH221">
            <v>-17262.875814057938</v>
          </cell>
        </row>
        <row r="222">
          <cell r="O222">
            <v>-11811.17295634014</v>
          </cell>
          <cell r="P222">
            <v>-10962.343598669735</v>
          </cell>
          <cell r="Q222">
            <v>-11024.756907382134</v>
          </cell>
          <cell r="R222">
            <v>-9634.3398296228297</v>
          </cell>
          <cell r="S222">
            <v>-10177.780069653003</v>
          </cell>
          <cell r="T222">
            <v>-10065.56931382734</v>
          </cell>
          <cell r="U222">
            <v>-10354.691616712944</v>
          </cell>
          <cell r="V222">
            <v>-10589.040073107975</v>
          </cell>
          <cell r="W222">
            <v>-11255.245928028027</v>
          </cell>
          <cell r="X222">
            <v>-11167.69123786507</v>
          </cell>
          <cell r="Y222">
            <v>-11052.463474885823</v>
          </cell>
          <cell r="Z222">
            <v>-11067.532597400193</v>
          </cell>
          <cell r="AA222">
            <v>-11062.532886351739</v>
          </cell>
          <cell r="AB222">
            <v>-11064.981937049046</v>
          </cell>
          <cell r="AC222">
            <v>-11064.947524138735</v>
          </cell>
          <cell r="AD222">
            <v>-11067.397056796142</v>
          </cell>
          <cell r="AE222">
            <v>-11062.393309395919</v>
          </cell>
          <cell r="AF222">
            <v>-11066</v>
          </cell>
          <cell r="AG222">
            <v>-11066</v>
          </cell>
          <cell r="AH222">
            <v>-11068.485066247475</v>
          </cell>
        </row>
        <row r="223"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O226">
            <v>-614.8037304114589</v>
          </cell>
          <cell r="P226">
            <v>-643.12816669101915</v>
          </cell>
          <cell r="Q226">
            <v>-663.5430027393262</v>
          </cell>
          <cell r="R226">
            <v>-691.44854514668157</v>
          </cell>
          <cell r="S226">
            <v>-708.80254205582526</v>
          </cell>
          <cell r="T226">
            <v>-735.60322312373216</v>
          </cell>
          <cell r="U226">
            <v>-760.28006646912877</v>
          </cell>
          <cell r="V226">
            <v>-787.25485207578674</v>
          </cell>
          <cell r="W226">
            <v>-813.40408265815404</v>
          </cell>
          <cell r="X226">
            <v>-843.99055850541208</v>
          </cell>
          <cell r="Y226">
            <v>-873.50140911622725</v>
          </cell>
          <cell r="Z226">
            <v>-905.30658872379809</v>
          </cell>
          <cell r="AA226">
            <v>-936.56903701123042</v>
          </cell>
          <cell r="AB226">
            <v>-969.56355015839483</v>
          </cell>
          <cell r="AC226">
            <v>-1003.4951534602567</v>
          </cell>
          <cell r="AD226">
            <v>-1038.8474105833586</v>
          </cell>
          <cell r="AE226">
            <v>-1074.7209516232078</v>
          </cell>
          <cell r="AF226">
            <v>-1075.0713446936602</v>
          </cell>
          <cell r="AG226">
            <v>-1075.0713446936602</v>
          </cell>
          <cell r="AH226">
            <v>-1075.3127710005754</v>
          </cell>
        </row>
        <row r="227"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32">
          <cell r="O232">
            <v>-7822.6970000000001</v>
          </cell>
          <cell r="P232">
            <v>-6687.1349999999993</v>
          </cell>
          <cell r="Q232">
            <v>-6859.0536749999992</v>
          </cell>
          <cell r="R232">
            <v>-7517.1071924999987</v>
          </cell>
          <cell r="S232">
            <v>-6749.7302896762485</v>
          </cell>
          <cell r="T232">
            <v>-7490.7375297148374</v>
          </cell>
          <cell r="U232">
            <v>-7349.7175962138563</v>
          </cell>
          <cell r="V232">
            <v>-7939.0225996634144</v>
          </cell>
          <cell r="W232">
            <v>-8852.9071555049595</v>
          </cell>
          <cell r="X232">
            <v>-16038.576053129807</v>
          </cell>
          <cell r="Y232">
            <v>-7124.9343398972824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O233">
            <v>1165</v>
          </cell>
          <cell r="P233">
            <v>1357</v>
          </cell>
          <cell r="Q233">
            <v>1420</v>
          </cell>
          <cell r="R233">
            <v>1274</v>
          </cell>
          <cell r="S233">
            <v>860</v>
          </cell>
          <cell r="T233">
            <v>790</v>
          </cell>
          <cell r="U233">
            <v>459</v>
          </cell>
          <cell r="V233">
            <v>450</v>
          </cell>
          <cell r="W233">
            <v>700</v>
          </cell>
          <cell r="X233">
            <v>712</v>
          </cell>
          <cell r="Y233">
            <v>712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-540.11773934180144</v>
          </cell>
          <cell r="P243">
            <v>-552.79977502865506</v>
          </cell>
          <cell r="Q243">
            <v>-565.89390059669984</v>
          </cell>
          <cell r="R243">
            <v>-579.4192147168045</v>
          </cell>
          <cell r="S243">
            <v>-593.3959141755189</v>
          </cell>
          <cell r="T243">
            <v>-607.84536272292269</v>
          </cell>
          <cell r="U243">
            <v>-356.35423546203862</v>
          </cell>
          <cell r="V243">
            <v>-343.08003177099749</v>
          </cell>
          <cell r="W243">
            <v>-354.30117764509498</v>
          </cell>
          <cell r="X243">
            <v>-366.01608533074102</v>
          </cell>
          <cell r="Y243">
            <v>-378.25189269158136</v>
          </cell>
          <cell r="Z243">
            <v>-391.03740132003179</v>
          </cell>
          <cell r="AA243">
            <v>-404.40318293226903</v>
          </cell>
          <cell r="AB243">
            <v>-310.4979754281602</v>
          </cell>
          <cell r="AC243">
            <v>-295.80166501354461</v>
          </cell>
          <cell r="AD243">
            <v>-302.14047936492261</v>
          </cell>
          <cell r="AE243">
            <v>-236.64396645821608</v>
          </cell>
          <cell r="AF243">
            <v>0</v>
          </cell>
          <cell r="AG243">
            <v>0</v>
          </cell>
          <cell r="AH243">
            <v>0</v>
          </cell>
        </row>
        <row r="244">
          <cell r="O244">
            <v>-185.67436696359684</v>
          </cell>
          <cell r="P244">
            <v>-172.99233127674302</v>
          </cell>
          <cell r="Q244">
            <v>-159.89820570869836</v>
          </cell>
          <cell r="R244">
            <v>-146.3728915885936</v>
          </cell>
          <cell r="S244">
            <v>-132.39619212987918</v>
          </cell>
          <cell r="T244">
            <v>-117.94674358247539</v>
          </cell>
          <cell r="U244">
            <v>-104.78449016565474</v>
          </cell>
          <cell r="V244">
            <v>-93.999295613268075</v>
          </cell>
          <cell r="W244">
            <v>-82.778149739170715</v>
          </cell>
          <cell r="X244">
            <v>-71.06324205352459</v>
          </cell>
          <cell r="Y244">
            <v>-61.027060563088867</v>
          </cell>
          <cell r="Z244">
            <v>-46.041926064233792</v>
          </cell>
          <cell r="AA244">
            <v>-32.676144451996542</v>
          </cell>
          <cell r="AB244">
            <v>-21.241759924075339</v>
          </cell>
          <cell r="AC244">
            <v>-14.870151932284861</v>
          </cell>
          <cell r="AD244">
            <v>-8.5313375809068326</v>
          </cell>
          <cell r="AE244">
            <v>-2.1858951707258778</v>
          </cell>
          <cell r="AF244">
            <v>5.6134297210519447E-14</v>
          </cell>
          <cell r="AG244">
            <v>5.6134297210519447E-14</v>
          </cell>
          <cell r="AH244">
            <v>5.6134297210519447E-14</v>
          </cell>
        </row>
        <row r="245"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</row>
        <row r="246"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1">
          <cell r="O251">
            <v>802.00404437952773</v>
          </cell>
          <cell r="P251">
            <v>-55.44628438758798</v>
          </cell>
          <cell r="Q251">
            <v>149.64892417405554</v>
          </cell>
          <cell r="R251">
            <v>-861.00919196955681</v>
          </cell>
          <cell r="S251">
            <v>-907.20200238546647</v>
          </cell>
          <cell r="T251">
            <v>-1401.3416181968923</v>
          </cell>
          <cell r="U251">
            <v>-1358.4516549012419</v>
          </cell>
          <cell r="V251">
            <v>-1939.7955598551662</v>
          </cell>
          <cell r="W251">
            <v>-3025.9563657293547</v>
          </cell>
          <cell r="X251">
            <v>-9866.2894308127634</v>
          </cell>
          <cell r="Y251">
            <v>-526.99754890973225</v>
          </cell>
          <cell r="Z251">
            <v>5896.6768106585714</v>
          </cell>
          <cell r="AA251">
            <v>5862.2405781606976</v>
          </cell>
          <cell r="AB251">
            <v>5936.302591327054</v>
          </cell>
          <cell r="AC251">
            <v>5923.5269911672294</v>
          </cell>
          <cell r="AD251">
            <v>5889.8904346802256</v>
          </cell>
          <cell r="AE251">
            <v>5922.6953963629257</v>
          </cell>
          <cell r="AF251">
            <v>6159.9286553063394</v>
          </cell>
          <cell r="AG251">
            <v>6159.9286553063394</v>
          </cell>
          <cell r="AH251">
            <v>6161.3119763607465</v>
          </cell>
        </row>
        <row r="1316">
          <cell r="L1316">
            <v>22804</v>
          </cell>
          <cell r="M1316">
            <v>16167.333333333334</v>
          </cell>
          <cell r="N1316">
            <v>15279.333333333334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</row>
        <row r="1317">
          <cell r="L1317">
            <v>22804</v>
          </cell>
          <cell r="M1317">
            <v>16167.333333333334</v>
          </cell>
          <cell r="N1317">
            <v>15279.333333333334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</row>
        <row r="1318">
          <cell r="L1318">
            <v>22804</v>
          </cell>
          <cell r="M1318">
            <v>16167.333333333334</v>
          </cell>
          <cell r="N1318">
            <v>15279.333333333334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</row>
      </sheetData>
      <sheetData sheetId="11" refreshError="1"/>
      <sheetData sheetId="12">
        <row r="516">
          <cell r="O516">
            <v>55282</v>
          </cell>
        </row>
      </sheetData>
      <sheetData sheetId="13">
        <row r="34">
          <cell r="N34">
            <v>1457</v>
          </cell>
          <cell r="O34">
            <v>1563</v>
          </cell>
          <cell r="P34">
            <v>1648</v>
          </cell>
          <cell r="Q34">
            <v>1737</v>
          </cell>
          <cell r="R34">
            <v>1831</v>
          </cell>
          <cell r="S34">
            <v>1930</v>
          </cell>
          <cell r="T34">
            <v>2033</v>
          </cell>
          <cell r="U34">
            <v>2142</v>
          </cell>
          <cell r="V34">
            <v>2256</v>
          </cell>
          <cell r="W34">
            <v>2376</v>
          </cell>
          <cell r="X34">
            <v>2502</v>
          </cell>
          <cell r="Y34">
            <v>2502</v>
          </cell>
          <cell r="Z34">
            <v>2502</v>
          </cell>
          <cell r="AA34">
            <v>2502</v>
          </cell>
          <cell r="AB34">
            <v>2502</v>
          </cell>
          <cell r="AC34">
            <v>2502</v>
          </cell>
          <cell r="AD34">
            <v>2502</v>
          </cell>
          <cell r="AE34">
            <v>2502</v>
          </cell>
          <cell r="AF34">
            <v>2502</v>
          </cell>
          <cell r="AG34">
            <v>2502</v>
          </cell>
          <cell r="AH34">
            <v>2502</v>
          </cell>
        </row>
        <row r="35">
          <cell r="N35">
            <v>4820</v>
          </cell>
          <cell r="O35">
            <v>5230</v>
          </cell>
          <cell r="P35">
            <v>5506</v>
          </cell>
          <cell r="Q35">
            <v>5775</v>
          </cell>
          <cell r="R35">
            <v>6052</v>
          </cell>
          <cell r="S35">
            <v>6348</v>
          </cell>
          <cell r="T35">
            <v>6659</v>
          </cell>
          <cell r="U35">
            <v>6986</v>
          </cell>
          <cell r="V35">
            <v>7329</v>
          </cell>
          <cell r="W35">
            <v>7689</v>
          </cell>
          <cell r="X35">
            <v>8067</v>
          </cell>
          <cell r="Y35">
            <v>8067</v>
          </cell>
          <cell r="Z35">
            <v>8067</v>
          </cell>
          <cell r="AA35">
            <v>8067</v>
          </cell>
          <cell r="AB35">
            <v>8067</v>
          </cell>
          <cell r="AC35">
            <v>8067</v>
          </cell>
          <cell r="AD35">
            <v>8067</v>
          </cell>
          <cell r="AE35">
            <v>8067</v>
          </cell>
          <cell r="AF35">
            <v>8067</v>
          </cell>
          <cell r="AG35">
            <v>8067</v>
          </cell>
          <cell r="AH35">
            <v>8067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66</v>
          </cell>
          <cell r="O38">
            <v>67</v>
          </cell>
          <cell r="P38">
            <v>67</v>
          </cell>
          <cell r="Q38">
            <v>67</v>
          </cell>
          <cell r="R38">
            <v>67</v>
          </cell>
          <cell r="S38">
            <v>67</v>
          </cell>
          <cell r="T38">
            <v>67</v>
          </cell>
          <cell r="U38">
            <v>67</v>
          </cell>
          <cell r="V38">
            <v>67</v>
          </cell>
          <cell r="W38">
            <v>67</v>
          </cell>
          <cell r="X38">
            <v>67</v>
          </cell>
          <cell r="Y38">
            <v>67</v>
          </cell>
          <cell r="Z38">
            <v>67</v>
          </cell>
          <cell r="AA38">
            <v>67</v>
          </cell>
          <cell r="AB38">
            <v>67</v>
          </cell>
          <cell r="AC38">
            <v>67</v>
          </cell>
          <cell r="AD38">
            <v>67</v>
          </cell>
          <cell r="AE38">
            <v>67</v>
          </cell>
          <cell r="AF38">
            <v>67</v>
          </cell>
          <cell r="AG38">
            <v>67</v>
          </cell>
          <cell r="AH38">
            <v>67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497</v>
          </cell>
          <cell r="O40">
            <v>34</v>
          </cell>
          <cell r="P40">
            <v>34</v>
          </cell>
          <cell r="Q40">
            <v>35</v>
          </cell>
          <cell r="R40">
            <v>36</v>
          </cell>
          <cell r="S40">
            <v>36</v>
          </cell>
          <cell r="T40">
            <v>37</v>
          </cell>
          <cell r="U40">
            <v>38</v>
          </cell>
          <cell r="V40">
            <v>39</v>
          </cell>
          <cell r="W40">
            <v>39</v>
          </cell>
          <cell r="X40">
            <v>40</v>
          </cell>
          <cell r="Y40">
            <v>40</v>
          </cell>
          <cell r="Z40">
            <v>40</v>
          </cell>
          <cell r="AA40">
            <v>40</v>
          </cell>
          <cell r="AB40">
            <v>40</v>
          </cell>
          <cell r="AC40">
            <v>40</v>
          </cell>
          <cell r="AD40">
            <v>40</v>
          </cell>
          <cell r="AE40">
            <v>40</v>
          </cell>
          <cell r="AF40">
            <v>40</v>
          </cell>
          <cell r="AG40">
            <v>40</v>
          </cell>
          <cell r="AH40">
            <v>40</v>
          </cell>
        </row>
        <row r="41">
          <cell r="N41">
            <v>0</v>
          </cell>
          <cell r="O41">
            <v>259.7</v>
          </cell>
          <cell r="P41">
            <v>0</v>
          </cell>
          <cell r="Q41">
            <v>0</v>
          </cell>
          <cell r="R41">
            <v>0</v>
          </cell>
          <cell r="S41">
            <v>1140</v>
          </cell>
          <cell r="T41">
            <v>1500</v>
          </cell>
          <cell r="U41">
            <v>4500</v>
          </cell>
          <cell r="V41">
            <v>5700</v>
          </cell>
          <cell r="W41">
            <v>5700</v>
          </cell>
          <cell r="X41">
            <v>4950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85</v>
          </cell>
          <cell r="O57">
            <v>570</v>
          </cell>
          <cell r="P57">
            <v>318</v>
          </cell>
          <cell r="Q57">
            <v>334</v>
          </cell>
          <cell r="R57">
            <v>372</v>
          </cell>
          <cell r="S57">
            <v>383</v>
          </cell>
          <cell r="T57">
            <v>404</v>
          </cell>
          <cell r="U57">
            <v>373</v>
          </cell>
          <cell r="V57">
            <v>332</v>
          </cell>
          <cell r="W57">
            <v>295</v>
          </cell>
          <cell r="X57">
            <v>298</v>
          </cell>
          <cell r="Y57">
            <v>298</v>
          </cell>
          <cell r="Z57">
            <v>298</v>
          </cell>
          <cell r="AA57">
            <v>298</v>
          </cell>
          <cell r="AB57">
            <v>298</v>
          </cell>
          <cell r="AC57">
            <v>298</v>
          </cell>
          <cell r="AD57">
            <v>298</v>
          </cell>
          <cell r="AE57">
            <v>298</v>
          </cell>
          <cell r="AF57">
            <v>298</v>
          </cell>
          <cell r="AG57">
            <v>298</v>
          </cell>
          <cell r="AH57">
            <v>298</v>
          </cell>
        </row>
        <row r="58">
          <cell r="N58">
            <v>69</v>
          </cell>
          <cell r="O58">
            <v>70</v>
          </cell>
          <cell r="P58">
            <v>72</v>
          </cell>
          <cell r="Q58">
            <v>75</v>
          </cell>
          <cell r="R58">
            <v>78</v>
          </cell>
          <cell r="S58">
            <v>80</v>
          </cell>
          <cell r="T58">
            <v>83</v>
          </cell>
          <cell r="U58">
            <v>86</v>
          </cell>
          <cell r="V58">
            <v>89</v>
          </cell>
          <cell r="W58">
            <v>92</v>
          </cell>
          <cell r="X58">
            <v>95</v>
          </cell>
          <cell r="Y58">
            <v>95</v>
          </cell>
          <cell r="Z58">
            <v>95</v>
          </cell>
          <cell r="AA58">
            <v>95</v>
          </cell>
          <cell r="AB58">
            <v>95</v>
          </cell>
          <cell r="AC58">
            <v>95</v>
          </cell>
          <cell r="AD58">
            <v>95</v>
          </cell>
          <cell r="AE58">
            <v>95</v>
          </cell>
          <cell r="AF58">
            <v>95</v>
          </cell>
          <cell r="AG58">
            <v>95</v>
          </cell>
          <cell r="AH58">
            <v>95</v>
          </cell>
        </row>
        <row r="65">
          <cell r="N65">
            <v>-2945</v>
          </cell>
          <cell r="O65">
            <v>-2622</v>
          </cell>
          <cell r="P65">
            <v>-2597</v>
          </cell>
          <cell r="Q65">
            <v>-2660</v>
          </cell>
          <cell r="R65">
            <v>-2740</v>
          </cell>
          <cell r="S65">
            <v>-2822</v>
          </cell>
          <cell r="T65">
            <v>-2908</v>
          </cell>
          <cell r="U65">
            <v>-2997</v>
          </cell>
          <cell r="V65">
            <v>-3089</v>
          </cell>
          <cell r="W65">
            <v>-3185</v>
          </cell>
          <cell r="X65">
            <v>-3283</v>
          </cell>
          <cell r="Y65">
            <v>-3283</v>
          </cell>
          <cell r="Z65">
            <v>-3283</v>
          </cell>
          <cell r="AA65">
            <v>-3283</v>
          </cell>
          <cell r="AB65">
            <v>-3283</v>
          </cell>
          <cell r="AC65">
            <v>-3283</v>
          </cell>
          <cell r="AD65">
            <v>-3283</v>
          </cell>
          <cell r="AE65">
            <v>-3283</v>
          </cell>
          <cell r="AF65">
            <v>-3283</v>
          </cell>
          <cell r="AG65">
            <v>-3283</v>
          </cell>
          <cell r="AH65">
            <v>-3283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-2689</v>
          </cell>
          <cell r="O67">
            <v>-2541</v>
          </cell>
          <cell r="P67">
            <v>-2604</v>
          </cell>
          <cell r="Q67">
            <v>-2668</v>
          </cell>
          <cell r="R67">
            <v>-2735</v>
          </cell>
          <cell r="S67">
            <v>-2805</v>
          </cell>
          <cell r="T67">
            <v>-2877</v>
          </cell>
          <cell r="U67">
            <v>-2952</v>
          </cell>
          <cell r="V67">
            <v>-3028</v>
          </cell>
          <cell r="W67">
            <v>-3108</v>
          </cell>
          <cell r="X67">
            <v>-3190</v>
          </cell>
          <cell r="Y67">
            <v>-3190</v>
          </cell>
          <cell r="Z67">
            <v>-3190</v>
          </cell>
          <cell r="AA67">
            <v>-3190</v>
          </cell>
          <cell r="AB67">
            <v>-3190</v>
          </cell>
          <cell r="AC67">
            <v>-3190</v>
          </cell>
          <cell r="AD67">
            <v>-3190</v>
          </cell>
          <cell r="AE67">
            <v>-3190</v>
          </cell>
          <cell r="AF67">
            <v>-3190</v>
          </cell>
          <cell r="AG67">
            <v>-3190</v>
          </cell>
          <cell r="AH67">
            <v>-3190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-1707</v>
          </cell>
          <cell r="O70">
            <v>-1736.9</v>
          </cell>
          <cell r="P70">
            <v>-1771.9333333333334</v>
          </cell>
          <cell r="Q70">
            <v>-1797.6666666666667</v>
          </cell>
          <cell r="R70">
            <v>-1828.0666666666666</v>
          </cell>
          <cell r="S70">
            <v>-1929.1333333333332</v>
          </cell>
          <cell r="T70">
            <v>-2042.9</v>
          </cell>
          <cell r="U70">
            <v>-2312.5</v>
          </cell>
          <cell r="V70">
            <v>-2647.4333333333334</v>
          </cell>
          <cell r="W70">
            <v>-2990.7333333333336</v>
          </cell>
          <cell r="X70">
            <v>-3288.0333333333333</v>
          </cell>
          <cell r="Y70">
            <v>-2314.2033262208088</v>
          </cell>
          <cell r="Z70">
            <v>-2314.2033262208088</v>
          </cell>
          <cell r="AA70">
            <v>-2314.2033262208088</v>
          </cell>
          <cell r="AB70">
            <v>-2314.2033262208088</v>
          </cell>
          <cell r="AC70">
            <v>-2314.2033262208088</v>
          </cell>
          <cell r="AD70">
            <v>-2314.2033262208088</v>
          </cell>
          <cell r="AE70">
            <v>-2314.2033262208088</v>
          </cell>
          <cell r="AF70">
            <v>-2314.2033262208088</v>
          </cell>
          <cell r="AG70">
            <v>-2314.2033262208088</v>
          </cell>
          <cell r="AH70">
            <v>-2314.2033262208088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-161</v>
          </cell>
          <cell r="O77">
            <v>-184.95624878896163</v>
          </cell>
          <cell r="P77">
            <v>-168.72795428010073</v>
          </cell>
          <cell r="Q77">
            <v>-151.62516873733679</v>
          </cell>
          <cell r="R77">
            <v>-133.60076862788219</v>
          </cell>
          <cell r="S77">
            <v>-114.60509108205909</v>
          </cell>
          <cell r="T77">
            <v>-94.585797056533494</v>
          </cell>
          <cell r="U77">
            <v>-73.487727123851997</v>
          </cell>
          <cell r="V77">
            <v>-51.252749490936509</v>
          </cell>
          <cell r="W77">
            <v>-27.819599827780721</v>
          </cell>
          <cell r="X77">
            <v>-4.9071700187855392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11">
          <cell r="N111">
            <v>-508</v>
          </cell>
          <cell r="O111">
            <v>708.84375121103858</v>
          </cell>
          <cell r="P111">
            <v>503.33871238656593</v>
          </cell>
          <cell r="Q111">
            <v>745.7081645959961</v>
          </cell>
          <cell r="R111">
            <v>999.33256470545166</v>
          </cell>
          <cell r="S111">
            <v>2313.2615755846073</v>
          </cell>
          <cell r="T111">
            <v>2860.5142029434664</v>
          </cell>
          <cell r="U111">
            <v>5857.0122728761471</v>
          </cell>
          <cell r="V111">
            <v>6996.3139171757284</v>
          </cell>
          <cell r="W111">
            <v>6946.4470668388858</v>
          </cell>
          <cell r="X111">
            <v>6253.059496647882</v>
          </cell>
          <cell r="Y111">
            <v>2281.7966737791903</v>
          </cell>
          <cell r="Z111">
            <v>2281.7966737791903</v>
          </cell>
          <cell r="AA111">
            <v>2281.7966737791903</v>
          </cell>
          <cell r="AB111">
            <v>2281.7966737791903</v>
          </cell>
          <cell r="AC111">
            <v>2281.7966737791903</v>
          </cell>
          <cell r="AD111">
            <v>2281.7966737791903</v>
          </cell>
          <cell r="AE111">
            <v>2281.7966737791903</v>
          </cell>
          <cell r="AF111">
            <v>2281.7966737791903</v>
          </cell>
          <cell r="AG111">
            <v>2281.7966737791903</v>
          </cell>
          <cell r="AH111">
            <v>2281.7966737791903</v>
          </cell>
        </row>
        <row r="118">
          <cell r="N118">
            <v>12556</v>
          </cell>
          <cell r="O118">
            <v>8391.8843325745111</v>
          </cell>
          <cell r="P118">
            <v>9208.9235966558699</v>
          </cell>
          <cell r="Q118">
            <v>10490.4997100523</v>
          </cell>
          <cell r="R118">
            <v>11886.786896882368</v>
          </cell>
          <cell r="S118">
            <v>12545.111251913646</v>
          </cell>
          <cell r="T118">
            <v>13494.727913255278</v>
          </cell>
          <cell r="U118">
            <v>12961.143341720199</v>
          </cell>
          <cell r="V118">
            <v>12104.234285568007</v>
          </cell>
          <cell r="W118">
            <v>11348.732006869217</v>
          </cell>
          <cell r="X118">
            <v>11696.419922332201</v>
          </cell>
          <cell r="Y118">
            <v>615.39449793201004</v>
          </cell>
          <cell r="Z118">
            <v>4752.6631707368606</v>
          </cell>
          <cell r="AA118">
            <v>8888.1944979320106</v>
          </cell>
          <cell r="AB118">
            <v>13024.59449793201</v>
          </cell>
          <cell r="AC118">
            <v>17160.99449793201</v>
          </cell>
          <cell r="AD118">
            <v>21298.263170736856</v>
          </cell>
          <cell r="AE118">
            <v>25433.794497932009</v>
          </cell>
          <cell r="AF118">
            <v>29570.194497932011</v>
          </cell>
          <cell r="AG118">
            <v>33706.594497932012</v>
          </cell>
          <cell r="AH118">
            <v>37843.863170736855</v>
          </cell>
        </row>
        <row r="119">
          <cell r="N119">
            <v>606</v>
          </cell>
          <cell r="O119">
            <v>593.72876712328764</v>
          </cell>
          <cell r="P119">
            <v>602.21917808219177</v>
          </cell>
          <cell r="Q119">
            <v>631.97260273972597</v>
          </cell>
          <cell r="R119">
            <v>660.98360655737702</v>
          </cell>
          <cell r="S119">
            <v>789.1232876712329</v>
          </cell>
          <cell r="T119">
            <v>853.06849315068496</v>
          </cell>
          <cell r="U119">
            <v>1135.8082191780823</v>
          </cell>
          <cell r="V119">
            <v>1268.8524590163934</v>
          </cell>
          <cell r="W119">
            <v>1312.027397260274</v>
          </cell>
          <cell r="X119">
            <v>1292.1369863013699</v>
          </cell>
          <cell r="Y119">
            <v>885.28767123287673</v>
          </cell>
          <cell r="Z119">
            <v>882.86885245901635</v>
          </cell>
          <cell r="AA119">
            <v>885.28767123287673</v>
          </cell>
          <cell r="AB119">
            <v>885.28767123287673</v>
          </cell>
          <cell r="AC119">
            <v>885.28767123287673</v>
          </cell>
          <cell r="AD119">
            <v>882.86885245901635</v>
          </cell>
          <cell r="AE119">
            <v>885.28767123287673</v>
          </cell>
          <cell r="AF119">
            <v>885.28767123287673</v>
          </cell>
          <cell r="AG119">
            <v>885.28767123287673</v>
          </cell>
          <cell r="AH119">
            <v>882.86885245901635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31">
          <cell r="N131">
            <v>0</v>
          </cell>
          <cell r="O131">
            <v>932.4315925082791</v>
          </cell>
          <cell r="P131">
            <v>1023.2137329617634</v>
          </cell>
          <cell r="Q131">
            <v>1165.6110788946999</v>
          </cell>
          <cell r="R131">
            <v>1320.7540996535963</v>
          </cell>
          <cell r="S131">
            <v>1393.9012502126275</v>
          </cell>
          <cell r="T131">
            <v>1499.4142125839198</v>
          </cell>
          <cell r="U131">
            <v>1440.1270379689111</v>
          </cell>
          <cell r="V131">
            <v>1344.9149206186676</v>
          </cell>
          <cell r="W131">
            <v>1260.9702229854686</v>
          </cell>
          <cell r="X131">
            <v>1299.6022135924668</v>
          </cell>
          <cell r="Y131">
            <v>68.377166436890008</v>
          </cell>
          <cell r="Z131">
            <v>528.07368563742898</v>
          </cell>
          <cell r="AA131">
            <v>987.57716643689002</v>
          </cell>
          <cell r="AB131">
            <v>1447.17716643689</v>
          </cell>
          <cell r="AC131">
            <v>1906.77716643689</v>
          </cell>
          <cell r="AD131">
            <v>2366.4736856374288</v>
          </cell>
          <cell r="AE131">
            <v>2825.97716643689</v>
          </cell>
          <cell r="AF131">
            <v>3285.5771664368899</v>
          </cell>
          <cell r="AG131">
            <v>3745.1771664368898</v>
          </cell>
          <cell r="AH131">
            <v>4204.8736856374289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55282</v>
          </cell>
          <cell r="O133">
            <v>53731</v>
          </cell>
          <cell r="P133">
            <v>52180</v>
          </cell>
          <cell r="Q133">
            <v>50629</v>
          </cell>
          <cell r="R133">
            <v>49078</v>
          </cell>
          <cell r="S133">
            <v>47527</v>
          </cell>
          <cell r="T133">
            <v>45976</v>
          </cell>
          <cell r="U133">
            <v>44425</v>
          </cell>
          <cell r="V133">
            <v>42874</v>
          </cell>
          <cell r="W133">
            <v>41323</v>
          </cell>
          <cell r="X133">
            <v>39772</v>
          </cell>
          <cell r="Y133">
            <v>39772</v>
          </cell>
          <cell r="Z133">
            <v>39772</v>
          </cell>
          <cell r="AA133">
            <v>39772</v>
          </cell>
          <cell r="AB133">
            <v>39772</v>
          </cell>
          <cell r="AC133">
            <v>39772</v>
          </cell>
          <cell r="AD133">
            <v>39772</v>
          </cell>
          <cell r="AE133">
            <v>39772</v>
          </cell>
          <cell r="AF133">
            <v>39772</v>
          </cell>
          <cell r="AG133">
            <v>39772</v>
          </cell>
          <cell r="AH133">
            <v>39772</v>
          </cell>
        </row>
        <row r="134">
          <cell r="N134">
            <v>0</v>
          </cell>
          <cell r="O134">
            <v>5391.1</v>
          </cell>
          <cell r="P134">
            <v>6221.166666666667</v>
          </cell>
          <cell r="Q134">
            <v>6746.5</v>
          </cell>
          <cell r="R134">
            <v>7381.4333333333334</v>
          </cell>
          <cell r="S134">
            <v>10035.300000000001</v>
          </cell>
          <cell r="T134">
            <v>12956.400000000001</v>
          </cell>
          <cell r="U134">
            <v>20282.900000000001</v>
          </cell>
          <cell r="V134">
            <v>29234.466666666667</v>
          </cell>
          <cell r="W134">
            <v>38093.733333333337</v>
          </cell>
          <cell r="X134">
            <v>45275.700000000004</v>
          </cell>
          <cell r="Y134">
            <v>60276.596460403453</v>
          </cell>
          <cell r="Z134">
            <v>57962.393134182646</v>
          </cell>
          <cell r="AA134">
            <v>55648.189807961833</v>
          </cell>
          <cell r="AB134">
            <v>53333.986481741027</v>
          </cell>
          <cell r="AC134">
            <v>51019.783155520214</v>
          </cell>
          <cell r="AD134">
            <v>48705.579829299408</v>
          </cell>
          <cell r="AE134">
            <v>46391.376503078594</v>
          </cell>
          <cell r="AF134">
            <v>44077.173176857788</v>
          </cell>
          <cell r="AG134">
            <v>41762.969850636975</v>
          </cell>
          <cell r="AH134">
            <v>39448.766524416162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6">
          <cell r="N146">
            <v>490</v>
          </cell>
          <cell r="O146">
            <v>424.35616438356163</v>
          </cell>
          <cell r="P146">
            <v>427.47945205479454</v>
          </cell>
          <cell r="Q146">
            <v>437.91780821917808</v>
          </cell>
          <cell r="R146">
            <v>448.77049180327867</v>
          </cell>
          <cell r="S146">
            <v>462.49315068493149</v>
          </cell>
          <cell r="T146">
            <v>475.47945205479454</v>
          </cell>
          <cell r="U146">
            <v>488.95890410958901</v>
          </cell>
          <cell r="V146">
            <v>501.39344262295083</v>
          </cell>
          <cell r="W146">
            <v>517.23287671232879</v>
          </cell>
          <cell r="X146">
            <v>532.02739726027403</v>
          </cell>
          <cell r="Y146">
            <v>532.02739726027403</v>
          </cell>
          <cell r="Z146">
            <v>530.57377049180332</v>
          </cell>
          <cell r="AA146">
            <v>532.02739726027403</v>
          </cell>
          <cell r="AB146">
            <v>532.02739726027403</v>
          </cell>
          <cell r="AC146">
            <v>532.02739726027403</v>
          </cell>
          <cell r="AD146">
            <v>530.57377049180332</v>
          </cell>
          <cell r="AE146">
            <v>532.02739726027403</v>
          </cell>
          <cell r="AF146">
            <v>532.02739726027403</v>
          </cell>
          <cell r="AG146">
            <v>532.02739726027403</v>
          </cell>
          <cell r="AH146">
            <v>530.57377049180332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176</v>
          </cell>
          <cell r="O150">
            <v>176</v>
          </cell>
          <cell r="P150">
            <v>176</v>
          </cell>
          <cell r="Q150">
            <v>176</v>
          </cell>
          <cell r="R150">
            <v>176</v>
          </cell>
          <cell r="S150">
            <v>176</v>
          </cell>
          <cell r="T150">
            <v>176</v>
          </cell>
          <cell r="U150">
            <v>176</v>
          </cell>
          <cell r="V150">
            <v>176</v>
          </cell>
          <cell r="W150">
            <v>176</v>
          </cell>
          <cell r="X150">
            <v>176</v>
          </cell>
          <cell r="Y150">
            <v>176</v>
          </cell>
          <cell r="Z150">
            <v>176</v>
          </cell>
          <cell r="AA150">
            <v>176</v>
          </cell>
          <cell r="AB150">
            <v>176</v>
          </cell>
          <cell r="AC150">
            <v>176</v>
          </cell>
          <cell r="AD150">
            <v>176</v>
          </cell>
          <cell r="AE150">
            <v>176</v>
          </cell>
          <cell r="AF150">
            <v>176</v>
          </cell>
          <cell r="AG150">
            <v>176</v>
          </cell>
          <cell r="AH150">
            <v>176</v>
          </cell>
        </row>
        <row r="151">
          <cell r="N151">
            <v>279</v>
          </cell>
          <cell r="O151">
            <v>317.38351789738408</v>
          </cell>
          <cell r="P151">
            <v>334.48630344014782</v>
          </cell>
          <cell r="Q151">
            <v>352.51070354960257</v>
          </cell>
          <cell r="R151">
            <v>371.50638109542547</v>
          </cell>
          <cell r="S151">
            <v>391.52567512095106</v>
          </cell>
          <cell r="T151">
            <v>412.62374505363255</v>
          </cell>
          <cell r="U151">
            <v>434.85872268654816</v>
          </cell>
          <cell r="V151">
            <v>458.29187234970397</v>
          </cell>
          <cell r="W151">
            <v>278.65785541808049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N159">
            <v>3374</v>
          </cell>
          <cell r="O159">
            <v>3034.4612587140923</v>
          </cell>
          <cell r="P159">
            <v>2699.9749552739445</v>
          </cell>
          <cell r="Q159">
            <v>2347.4642517243419</v>
          </cell>
          <cell r="R159">
            <v>1975.9578706289165</v>
          </cell>
          <cell r="S159">
            <v>1584.4321955079649</v>
          </cell>
          <cell r="T159">
            <v>1171.8084504543326</v>
          </cell>
          <cell r="U159">
            <v>736.94972776778445</v>
          </cell>
          <cell r="V159">
            <v>278.6578554180806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254.10000000000002</v>
          </cell>
          <cell r="P161">
            <v>260.40000000000003</v>
          </cell>
          <cell r="Q161">
            <v>266.8</v>
          </cell>
          <cell r="R161">
            <v>273.5</v>
          </cell>
          <cell r="S161">
            <v>280.5</v>
          </cell>
          <cell r="T161">
            <v>287.7</v>
          </cell>
          <cell r="U161">
            <v>295.2</v>
          </cell>
          <cell r="V161">
            <v>302.8</v>
          </cell>
          <cell r="W161">
            <v>310.8</v>
          </cell>
          <cell r="X161">
            <v>319</v>
          </cell>
          <cell r="Y161">
            <v>319</v>
          </cell>
          <cell r="Z161">
            <v>319</v>
          </cell>
          <cell r="AA161">
            <v>319</v>
          </cell>
          <cell r="AB161">
            <v>319</v>
          </cell>
          <cell r="AC161">
            <v>319</v>
          </cell>
          <cell r="AD161">
            <v>319</v>
          </cell>
          <cell r="AE161">
            <v>319</v>
          </cell>
          <cell r="AF161">
            <v>319</v>
          </cell>
          <cell r="AG161">
            <v>319</v>
          </cell>
          <cell r="AH161">
            <v>319</v>
          </cell>
        </row>
        <row r="166">
          <cell r="N166">
            <v>64125</v>
          </cell>
          <cell r="O166">
            <v>64833.843751211032</v>
          </cell>
          <cell r="P166">
            <v>65337.182463597608</v>
          </cell>
          <cell r="Q166">
            <v>66082.890628193607</v>
          </cell>
          <cell r="R166">
            <v>67082.223192899066</v>
          </cell>
          <cell r="S166">
            <v>69395.484768483671</v>
          </cell>
          <cell r="T166">
            <v>72255.998971427121</v>
          </cell>
          <cell r="U166">
            <v>78113.01124430327</v>
          </cell>
          <cell r="V166">
            <v>85109.325161479021</v>
          </cell>
          <cell r="W166">
            <v>92055.772228317888</v>
          </cell>
          <cell r="X166">
            <v>98308.83172496577</v>
          </cell>
          <cell r="Y166">
            <v>100590.62839874494</v>
          </cell>
          <cell r="Z166">
            <v>102872.42507252416</v>
          </cell>
          <cell r="AA166">
            <v>105154.22174630333</v>
          </cell>
          <cell r="AB166">
            <v>107436.01842008255</v>
          </cell>
          <cell r="AC166">
            <v>109717.81509386172</v>
          </cell>
          <cell r="AD166">
            <v>111999.6117676409</v>
          </cell>
          <cell r="AE166">
            <v>114281.40844142011</v>
          </cell>
          <cell r="AF166">
            <v>116563.20511519928</v>
          </cell>
          <cell r="AG166">
            <v>118845.00178897848</v>
          </cell>
          <cell r="AH166">
            <v>121126.79846275767</v>
          </cell>
        </row>
        <row r="169">
          <cell r="N169">
            <v>54136</v>
          </cell>
          <cell r="O169">
            <v>54844.843751211039</v>
          </cell>
          <cell r="P169">
            <v>55348.182463597608</v>
          </cell>
          <cell r="Q169">
            <v>56093.890628193607</v>
          </cell>
          <cell r="R169">
            <v>57093.223192899059</v>
          </cell>
          <cell r="S169">
            <v>59406.484768483664</v>
          </cell>
          <cell r="T169">
            <v>62266.998971427129</v>
          </cell>
          <cell r="U169">
            <v>68124.01124430327</v>
          </cell>
          <cell r="V169">
            <v>75120.325161479006</v>
          </cell>
          <cell r="W169">
            <v>82066.772228317888</v>
          </cell>
          <cell r="X169">
            <v>88319.83172496577</v>
          </cell>
          <cell r="Y169">
            <v>90601.628398744957</v>
          </cell>
          <cell r="Z169">
            <v>92883.425072524144</v>
          </cell>
          <cell r="AA169">
            <v>95165.22174630333</v>
          </cell>
          <cell r="AB169">
            <v>97447.018420082517</v>
          </cell>
          <cell r="AC169">
            <v>99728.815093861704</v>
          </cell>
          <cell r="AD169">
            <v>102010.61176764089</v>
          </cell>
          <cell r="AE169">
            <v>104292.40844142008</v>
          </cell>
          <cell r="AF169">
            <v>106574.20511519926</v>
          </cell>
          <cell r="AG169">
            <v>108856.00178897845</v>
          </cell>
          <cell r="AH169">
            <v>111137.79846275764</v>
          </cell>
        </row>
        <row r="170"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9989</v>
          </cell>
          <cell r="O201">
            <v>9989</v>
          </cell>
          <cell r="P201">
            <v>9989</v>
          </cell>
          <cell r="Q201">
            <v>9989</v>
          </cell>
          <cell r="R201">
            <v>9989</v>
          </cell>
          <cell r="S201">
            <v>9989</v>
          </cell>
          <cell r="T201">
            <v>9989</v>
          </cell>
          <cell r="U201">
            <v>9989</v>
          </cell>
          <cell r="V201">
            <v>9989</v>
          </cell>
          <cell r="W201">
            <v>9989</v>
          </cell>
          <cell r="X201">
            <v>9989</v>
          </cell>
          <cell r="Y201">
            <v>9989</v>
          </cell>
          <cell r="Z201">
            <v>9989</v>
          </cell>
          <cell r="AA201">
            <v>9989</v>
          </cell>
          <cell r="AB201">
            <v>9989</v>
          </cell>
          <cell r="AC201">
            <v>9989</v>
          </cell>
          <cell r="AD201">
            <v>9989</v>
          </cell>
          <cell r="AE201">
            <v>9989</v>
          </cell>
          <cell r="AF201">
            <v>9989</v>
          </cell>
          <cell r="AG201">
            <v>9989</v>
          </cell>
          <cell r="AH201">
            <v>9989</v>
          </cell>
        </row>
        <row r="210">
          <cell r="O210">
            <v>7043.4893316349662</v>
          </cell>
          <cell r="P210">
            <v>7151.8613074928344</v>
          </cell>
          <cell r="Q210">
            <v>7489.1841688090262</v>
          </cell>
          <cell r="R210">
            <v>7861.1897764019668</v>
          </cell>
          <cell r="S210">
            <v>8173.5531423538687</v>
          </cell>
          <cell r="T210">
            <v>8644.4781456761339</v>
          </cell>
          <cell r="U210">
            <v>8946.1931963833777</v>
          </cell>
          <cell r="V210">
            <v>9507.3266770768605</v>
          </cell>
          <cell r="W210">
            <v>10042.821477577858</v>
          </cell>
          <cell r="X210">
            <v>10587.884775359371</v>
          </cell>
          <cell r="Y210">
            <v>10968.219237857107</v>
          </cell>
          <cell r="Z210">
            <v>10571.373456097013</v>
          </cell>
          <cell r="AA210">
            <v>10566.626543902987</v>
          </cell>
          <cell r="AB210">
            <v>10569</v>
          </cell>
          <cell r="AC210">
            <v>10569</v>
          </cell>
          <cell r="AD210">
            <v>10571.373456097013</v>
          </cell>
          <cell r="AE210">
            <v>10566.626543902987</v>
          </cell>
          <cell r="AF210">
            <v>10569</v>
          </cell>
          <cell r="AG210">
            <v>10569</v>
          </cell>
          <cell r="AH210">
            <v>10571.373456097013</v>
          </cell>
        </row>
        <row r="211">
          <cell r="O211">
            <v>69.470599914550675</v>
          </cell>
          <cell r="P211">
            <v>66.979970310598262</v>
          </cell>
          <cell r="Q211">
            <v>66.796504168025123</v>
          </cell>
          <cell r="R211">
            <v>66.814628316495217</v>
          </cell>
          <cell r="S211">
            <v>66.154634034514288</v>
          </cell>
          <cell r="T211">
            <v>66.633690262344814</v>
          </cell>
          <cell r="U211">
            <v>65.665528501061175</v>
          </cell>
          <cell r="V211">
            <v>66.457056584679137</v>
          </cell>
          <cell r="W211">
            <v>66.852363536782548</v>
          </cell>
          <cell r="X211">
            <v>67.119716146189589</v>
          </cell>
          <cell r="Y211">
            <v>69.530768183974473</v>
          </cell>
          <cell r="Z211">
            <v>67.015046036379971</v>
          </cell>
          <cell r="AA211">
            <v>66.984953963620043</v>
          </cell>
          <cell r="AB211">
            <v>67</v>
          </cell>
          <cell r="AC211">
            <v>67</v>
          </cell>
          <cell r="AD211">
            <v>67.015046036379971</v>
          </cell>
          <cell r="AE211">
            <v>66.984953963620043</v>
          </cell>
          <cell r="AF211">
            <v>67</v>
          </cell>
          <cell r="AG211">
            <v>67</v>
          </cell>
          <cell r="AH211">
            <v>67.015046036379971</v>
          </cell>
        </row>
        <row r="212">
          <cell r="O212">
            <v>304.53007753587366</v>
          </cell>
          <cell r="P212">
            <v>33.989835680005086</v>
          </cell>
          <cell r="Q212">
            <v>34.893696207177307</v>
          </cell>
          <cell r="R212">
            <v>35.900397304385486</v>
          </cell>
          <cell r="S212">
            <v>1161.1619346953551</v>
          </cell>
          <cell r="T212">
            <v>1528.5967452719992</v>
          </cell>
          <cell r="U212">
            <v>4447.6144528032182</v>
          </cell>
          <cell r="V212">
            <v>5692.4932498428898</v>
          </cell>
          <cell r="W212">
            <v>5726.3539453372405</v>
          </cell>
          <cell r="X212">
            <v>4998.9161726788961</v>
          </cell>
          <cell r="Y212">
            <v>41.510906378492223</v>
          </cell>
          <cell r="Z212">
            <v>40.008982708286545</v>
          </cell>
          <cell r="AA212">
            <v>39.991017291713455</v>
          </cell>
          <cell r="AB212">
            <v>40</v>
          </cell>
          <cell r="AC212">
            <v>40</v>
          </cell>
          <cell r="AD212">
            <v>40.008982708286545</v>
          </cell>
          <cell r="AE212">
            <v>39.991017291713455</v>
          </cell>
          <cell r="AF212">
            <v>40</v>
          </cell>
          <cell r="AG212">
            <v>40</v>
          </cell>
          <cell r="AH212">
            <v>40.008982708286545</v>
          </cell>
        </row>
        <row r="213">
          <cell r="O213">
            <v>570</v>
          </cell>
          <cell r="P213">
            <v>318</v>
          </cell>
          <cell r="Q213">
            <v>334</v>
          </cell>
          <cell r="R213">
            <v>372</v>
          </cell>
          <cell r="S213">
            <v>383</v>
          </cell>
          <cell r="T213">
            <v>404</v>
          </cell>
          <cell r="U213">
            <v>373</v>
          </cell>
          <cell r="V213">
            <v>332</v>
          </cell>
          <cell r="W213">
            <v>295</v>
          </cell>
          <cell r="X213">
            <v>298</v>
          </cell>
          <cell r="Y213">
            <v>298</v>
          </cell>
          <cell r="Z213">
            <v>298</v>
          </cell>
          <cell r="AA213">
            <v>298</v>
          </cell>
          <cell r="AB213">
            <v>298</v>
          </cell>
          <cell r="AC213">
            <v>298</v>
          </cell>
          <cell r="AD213">
            <v>298</v>
          </cell>
          <cell r="AE213">
            <v>298</v>
          </cell>
          <cell r="AF213">
            <v>298</v>
          </cell>
          <cell r="AG213">
            <v>298</v>
          </cell>
          <cell r="AH213">
            <v>298</v>
          </cell>
        </row>
        <row r="214"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O216">
            <v>72.581223791321605</v>
          </cell>
          <cell r="P216">
            <v>71.978475557657831</v>
          </cell>
          <cell r="Q216">
            <v>74.772206158237083</v>
          </cell>
          <cell r="R216">
            <v>77.784194159501894</v>
          </cell>
          <cell r="S216">
            <v>78.990607802405108</v>
          </cell>
          <cell r="T216">
            <v>82.546213310068921</v>
          </cell>
          <cell r="U216">
            <v>84.287096284944198</v>
          </cell>
          <cell r="V216">
            <v>88.278776657260366</v>
          </cell>
          <cell r="W216">
            <v>91.797275304238738</v>
          </cell>
          <cell r="X216">
            <v>95.16974677444793</v>
          </cell>
          <cell r="Y216">
            <v>98.588402648919029</v>
          </cell>
          <cell r="Z216">
            <v>95.021333932180553</v>
          </cell>
          <cell r="AA216">
            <v>94.978666067819447</v>
          </cell>
          <cell r="AB216">
            <v>95</v>
          </cell>
          <cell r="AC216">
            <v>95</v>
          </cell>
          <cell r="AD216">
            <v>95.021333932180553</v>
          </cell>
          <cell r="AE216">
            <v>94.978666067819447</v>
          </cell>
          <cell r="AF216">
            <v>95</v>
          </cell>
          <cell r="AG216">
            <v>95</v>
          </cell>
          <cell r="AH216">
            <v>95.021333932180553</v>
          </cell>
        </row>
        <row r="217">
          <cell r="O217">
            <v>-2655.3368462107883</v>
          </cell>
          <cell r="P217">
            <v>-2595.4404579730453</v>
          </cell>
          <cell r="Q217">
            <v>-2654.7886585215351</v>
          </cell>
          <cell r="R217">
            <v>-2734.5687026446694</v>
          </cell>
          <cell r="S217">
            <v>-2815.1179414672074</v>
          </cell>
          <cell r="T217">
            <v>-2901.4720545577252</v>
          </cell>
          <cell r="U217">
            <v>-2990.2092926864652</v>
          </cell>
          <cell r="V217">
            <v>-3082.7207308373754</v>
          </cell>
          <cell r="W217">
            <v>-3176.9833787423058</v>
          </cell>
          <cell r="X217">
            <v>-3275.4964605346972</v>
          </cell>
          <cell r="Y217">
            <v>-3283</v>
          </cell>
          <cell r="Z217">
            <v>-3283.7372557826184</v>
          </cell>
          <cell r="AA217">
            <v>-3282.2627442173816</v>
          </cell>
          <cell r="AB217">
            <v>-3283</v>
          </cell>
          <cell r="AC217">
            <v>-3283</v>
          </cell>
          <cell r="AD217">
            <v>-3283.7372557826184</v>
          </cell>
          <cell r="AE217">
            <v>-3282.2627442173816</v>
          </cell>
          <cell r="AF217">
            <v>-3283</v>
          </cell>
          <cell r="AG217">
            <v>-3283</v>
          </cell>
          <cell r="AH217">
            <v>-3283.7372557826184</v>
          </cell>
        </row>
        <row r="218">
          <cell r="O218">
            <v>-2573.3069894056493</v>
          </cell>
          <cell r="P218">
            <v>-2602.4362543557218</v>
          </cell>
          <cell r="Q218">
            <v>-2662.7729853140809</v>
          </cell>
          <cell r="R218">
            <v>-2729.5786137712303</v>
          </cell>
          <cell r="S218">
            <v>-2798.1593996511397</v>
          </cell>
          <cell r="T218">
            <v>-2870.5416440724121</v>
          </cell>
          <cell r="U218">
            <v>-2945.3112552587404</v>
          </cell>
          <cell r="V218">
            <v>-3021.8447306492626</v>
          </cell>
          <cell r="W218">
            <v>-3100.1771871683159</v>
          </cell>
          <cell r="X218">
            <v>-3182.7090189173573</v>
          </cell>
          <cell r="Y218">
            <v>-3190</v>
          </cell>
          <cell r="Z218">
            <v>-3190.7163709858523</v>
          </cell>
          <cell r="AA218">
            <v>-3189.2836290141477</v>
          </cell>
          <cell r="AB218">
            <v>-3190</v>
          </cell>
          <cell r="AC218">
            <v>-3190</v>
          </cell>
          <cell r="AD218">
            <v>-3190.7163709858523</v>
          </cell>
          <cell r="AE218">
            <v>-3189.2836290141477</v>
          </cell>
          <cell r="AF218">
            <v>-3190</v>
          </cell>
          <cell r="AG218">
            <v>-3190</v>
          </cell>
          <cell r="AH218">
            <v>-3190.7163709858523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7">
          <cell r="O227">
            <v>-5577</v>
          </cell>
          <cell r="P227">
            <v>-1051</v>
          </cell>
          <cell r="Q227">
            <v>-772</v>
          </cell>
          <cell r="R227">
            <v>-912</v>
          </cell>
          <cell r="S227">
            <v>-3032</v>
          </cell>
          <cell r="T227">
            <v>-3413</v>
          </cell>
          <cell r="U227">
            <v>-8088</v>
          </cell>
          <cell r="V227">
            <v>-10048</v>
          </cell>
          <cell r="W227">
            <v>-10299</v>
          </cell>
          <cell r="X227">
            <v>-8919</v>
          </cell>
          <cell r="Y227">
            <v>-17315.099786624261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8"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O238">
            <v>-301.1552233885231</v>
          </cell>
          <cell r="P238">
            <v>-317.38351789738397</v>
          </cell>
          <cell r="Q238">
            <v>-334.48630344014782</v>
          </cell>
          <cell r="R238">
            <v>-352.51070354960245</v>
          </cell>
          <cell r="S238">
            <v>-371.50638109542552</v>
          </cell>
          <cell r="T238">
            <v>-391.52567512095118</v>
          </cell>
          <cell r="U238">
            <v>-412.6237450536326</v>
          </cell>
          <cell r="V238">
            <v>-434.85872268654816</v>
          </cell>
          <cell r="W238">
            <v>-458.29187234970397</v>
          </cell>
          <cell r="X238">
            <v>-278.65785541808054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O239">
            <v>-184.95624878896163</v>
          </cell>
          <cell r="P239">
            <v>-168.72795428010073</v>
          </cell>
          <cell r="Q239">
            <v>-151.62516873733679</v>
          </cell>
          <cell r="R239">
            <v>-133.60076862788219</v>
          </cell>
          <cell r="S239">
            <v>-114.60509108205909</v>
          </cell>
          <cell r="T239">
            <v>-94.585797056533494</v>
          </cell>
          <cell r="U239">
            <v>-73.487727123851997</v>
          </cell>
          <cell r="V239">
            <v>-51.252749490936509</v>
          </cell>
          <cell r="W239">
            <v>-27.819599827780721</v>
          </cell>
          <cell r="X239">
            <v>-4.9071700187855392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6">
          <cell r="O246">
            <v>-3231.6840749172102</v>
          </cell>
          <cell r="P246">
            <v>907.82140453484317</v>
          </cell>
          <cell r="Q246">
            <v>1423.9734593293651</v>
          </cell>
          <cell r="R246">
            <v>1551.4302075889645</v>
          </cell>
          <cell r="S246">
            <v>731.47150559031081</v>
          </cell>
          <cell r="T246">
            <v>1055.1296237129236</v>
          </cell>
          <cell r="U246">
            <v>-592.87174615008712</v>
          </cell>
          <cell r="V246">
            <v>-952.12117350243523</v>
          </cell>
          <cell r="W246">
            <v>-839.44697633198848</v>
          </cell>
          <cell r="X246">
            <v>386.31990606998306</v>
          </cell>
          <cell r="Y246">
            <v>-12312.250471555768</v>
          </cell>
          <cell r="Z246">
            <v>4596.9651920053893</v>
          </cell>
          <cell r="AA246">
            <v>4595.0348079946107</v>
          </cell>
          <cell r="AB246">
            <v>4596</v>
          </cell>
          <cell r="AC246">
            <v>4596</v>
          </cell>
          <cell r="AD246">
            <v>4596.9651920053893</v>
          </cell>
          <cell r="AE246">
            <v>4595.0348079946107</v>
          </cell>
          <cell r="AF246">
            <v>4596</v>
          </cell>
          <cell r="AG246">
            <v>4596</v>
          </cell>
          <cell r="AH246">
            <v>4596.9651920053893</v>
          </cell>
        </row>
        <row r="1291">
          <cell r="L1291">
            <v>946.66666666666663</v>
          </cell>
          <cell r="M1291">
            <v>1619.3333333333333</v>
          </cell>
          <cell r="N1291">
            <v>-25.666666666666668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</row>
        <row r="1292">
          <cell r="L1292">
            <v>946.66666666666663</v>
          </cell>
          <cell r="M1292">
            <v>1619.3333333333333</v>
          </cell>
          <cell r="N1292">
            <v>-25.666666666666668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</row>
        <row r="1293">
          <cell r="L1293">
            <v>946.66666666666663</v>
          </cell>
          <cell r="M1293">
            <v>1619.3333333333333</v>
          </cell>
          <cell r="N1293">
            <v>-25.666666666666668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</row>
      </sheetData>
      <sheetData sheetId="14" refreshError="1"/>
      <sheetData sheetId="15">
        <row r="515">
          <cell r="O515">
            <v>84490</v>
          </cell>
        </row>
      </sheetData>
      <sheetData sheetId="16">
        <row r="34">
          <cell r="N34">
            <v>4800</v>
          </cell>
          <cell r="O34">
            <v>5191</v>
          </cell>
          <cell r="P34">
            <v>5510</v>
          </cell>
          <cell r="Q34">
            <v>5849</v>
          </cell>
          <cell r="R34">
            <v>6329</v>
          </cell>
          <cell r="S34">
            <v>6846</v>
          </cell>
          <cell r="T34">
            <v>7405</v>
          </cell>
          <cell r="U34">
            <v>8008</v>
          </cell>
          <cell r="V34">
            <v>8660</v>
          </cell>
          <cell r="W34">
            <v>9364</v>
          </cell>
          <cell r="X34">
            <v>10124</v>
          </cell>
          <cell r="Y34">
            <v>10124</v>
          </cell>
          <cell r="Z34">
            <v>10124</v>
          </cell>
          <cell r="AA34">
            <v>10124</v>
          </cell>
          <cell r="AB34">
            <v>10124</v>
          </cell>
          <cell r="AC34">
            <v>10124</v>
          </cell>
          <cell r="AD34">
            <v>10124</v>
          </cell>
          <cell r="AE34">
            <v>10124</v>
          </cell>
          <cell r="AF34">
            <v>10124</v>
          </cell>
          <cell r="AG34">
            <v>10124</v>
          </cell>
          <cell r="AH34">
            <v>10124</v>
          </cell>
        </row>
        <row r="35">
          <cell r="N35">
            <v>795</v>
          </cell>
          <cell r="O35">
            <v>854</v>
          </cell>
          <cell r="P35">
            <v>922</v>
          </cell>
          <cell r="Q35">
            <v>995</v>
          </cell>
          <cell r="R35">
            <v>1068</v>
          </cell>
          <cell r="S35">
            <v>1152</v>
          </cell>
          <cell r="T35">
            <v>1242</v>
          </cell>
          <cell r="U35">
            <v>1340</v>
          </cell>
          <cell r="V35">
            <v>1445</v>
          </cell>
          <cell r="W35">
            <v>1557</v>
          </cell>
          <cell r="X35">
            <v>1679</v>
          </cell>
          <cell r="Y35">
            <v>1679</v>
          </cell>
          <cell r="Z35">
            <v>1679</v>
          </cell>
          <cell r="AA35">
            <v>1679</v>
          </cell>
          <cell r="AB35">
            <v>1679</v>
          </cell>
          <cell r="AC35">
            <v>1679</v>
          </cell>
          <cell r="AD35">
            <v>1679</v>
          </cell>
          <cell r="AE35">
            <v>1679</v>
          </cell>
          <cell r="AF35">
            <v>1679</v>
          </cell>
          <cell r="AG35">
            <v>1679</v>
          </cell>
          <cell r="AH35">
            <v>1679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67</v>
          </cell>
          <cell r="O38">
            <v>68</v>
          </cell>
          <cell r="P38">
            <v>68</v>
          </cell>
          <cell r="Q38">
            <v>68</v>
          </cell>
          <cell r="R38">
            <v>68</v>
          </cell>
          <cell r="S38">
            <v>68</v>
          </cell>
          <cell r="T38">
            <v>68</v>
          </cell>
          <cell r="U38">
            <v>68</v>
          </cell>
          <cell r="V38">
            <v>68</v>
          </cell>
          <cell r="W38">
            <v>68</v>
          </cell>
          <cell r="X38">
            <v>68</v>
          </cell>
          <cell r="Y38">
            <v>68</v>
          </cell>
          <cell r="Z38">
            <v>68</v>
          </cell>
          <cell r="AA38">
            <v>68</v>
          </cell>
          <cell r="AB38">
            <v>68</v>
          </cell>
          <cell r="AC38">
            <v>68</v>
          </cell>
          <cell r="AD38">
            <v>68</v>
          </cell>
          <cell r="AE38">
            <v>68</v>
          </cell>
          <cell r="AF38">
            <v>68</v>
          </cell>
          <cell r="AG38">
            <v>68</v>
          </cell>
          <cell r="AH38">
            <v>68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25</v>
          </cell>
          <cell r="O40">
            <v>26</v>
          </cell>
          <cell r="P40">
            <v>28</v>
          </cell>
          <cell r="Q40">
            <v>29</v>
          </cell>
          <cell r="R40">
            <v>31</v>
          </cell>
          <cell r="S40">
            <v>33</v>
          </cell>
          <cell r="T40">
            <v>35</v>
          </cell>
          <cell r="U40">
            <v>36</v>
          </cell>
          <cell r="V40">
            <v>38</v>
          </cell>
          <cell r="W40">
            <v>40</v>
          </cell>
          <cell r="X40">
            <v>40</v>
          </cell>
          <cell r="Y40">
            <v>40</v>
          </cell>
          <cell r="Z40">
            <v>40</v>
          </cell>
          <cell r="AA40">
            <v>40</v>
          </cell>
          <cell r="AB40">
            <v>40</v>
          </cell>
          <cell r="AC40">
            <v>40</v>
          </cell>
          <cell r="AD40">
            <v>40</v>
          </cell>
          <cell r="AE40">
            <v>40</v>
          </cell>
          <cell r="AF40">
            <v>40</v>
          </cell>
          <cell r="AG40">
            <v>40</v>
          </cell>
          <cell r="AH40">
            <v>40</v>
          </cell>
        </row>
        <row r="41">
          <cell r="N41">
            <v>0</v>
          </cell>
          <cell r="O41">
            <v>793.55</v>
          </cell>
          <cell r="P41">
            <v>0</v>
          </cell>
          <cell r="Q41">
            <v>0</v>
          </cell>
          <cell r="R41">
            <v>0</v>
          </cell>
          <cell r="S41">
            <v>2730</v>
          </cell>
          <cell r="T41">
            <v>4050</v>
          </cell>
          <cell r="U41">
            <v>5100</v>
          </cell>
          <cell r="V41">
            <v>4050</v>
          </cell>
          <cell r="W41">
            <v>1110</v>
          </cell>
          <cell r="X41">
            <v>330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60</v>
          </cell>
          <cell r="O57">
            <v>320</v>
          </cell>
          <cell r="P57">
            <v>148</v>
          </cell>
          <cell r="Q57">
            <v>160</v>
          </cell>
          <cell r="R57">
            <v>201</v>
          </cell>
          <cell r="S57">
            <v>205</v>
          </cell>
          <cell r="T57">
            <v>188</v>
          </cell>
          <cell r="U57">
            <v>163</v>
          </cell>
          <cell r="V57">
            <v>193</v>
          </cell>
          <cell r="W57">
            <v>313</v>
          </cell>
          <cell r="X57">
            <v>439</v>
          </cell>
          <cell r="Y57">
            <v>439</v>
          </cell>
          <cell r="Z57">
            <v>439</v>
          </cell>
          <cell r="AA57">
            <v>439</v>
          </cell>
          <cell r="AB57">
            <v>439</v>
          </cell>
          <cell r="AC57">
            <v>439</v>
          </cell>
          <cell r="AD57">
            <v>439</v>
          </cell>
          <cell r="AE57">
            <v>439</v>
          </cell>
          <cell r="AF57">
            <v>439</v>
          </cell>
          <cell r="AG57">
            <v>439</v>
          </cell>
          <cell r="AH57">
            <v>439</v>
          </cell>
        </row>
        <row r="58">
          <cell r="N58">
            <v>43</v>
          </cell>
          <cell r="O58">
            <v>43</v>
          </cell>
          <cell r="P58">
            <v>44</v>
          </cell>
          <cell r="Q58">
            <v>46</v>
          </cell>
          <cell r="R58">
            <v>47</v>
          </cell>
          <cell r="S58">
            <v>49</v>
          </cell>
          <cell r="T58">
            <v>50</v>
          </cell>
          <cell r="U58">
            <v>52</v>
          </cell>
          <cell r="V58">
            <v>54</v>
          </cell>
          <cell r="W58">
            <v>56</v>
          </cell>
          <cell r="X58">
            <v>58</v>
          </cell>
          <cell r="Y58">
            <v>58</v>
          </cell>
          <cell r="Z58">
            <v>58</v>
          </cell>
          <cell r="AA58">
            <v>58</v>
          </cell>
          <cell r="AB58">
            <v>58</v>
          </cell>
          <cell r="AC58">
            <v>58</v>
          </cell>
          <cell r="AD58">
            <v>58</v>
          </cell>
          <cell r="AE58">
            <v>58</v>
          </cell>
          <cell r="AF58">
            <v>58</v>
          </cell>
          <cell r="AG58">
            <v>58</v>
          </cell>
          <cell r="AH58">
            <v>58</v>
          </cell>
        </row>
        <row r="65">
          <cell r="N65">
            <v>-2692</v>
          </cell>
          <cell r="O65">
            <v>-2508</v>
          </cell>
          <cell r="P65">
            <v>-2582</v>
          </cell>
          <cell r="Q65">
            <v>-2644</v>
          </cell>
          <cell r="R65">
            <v>-2723</v>
          </cell>
          <cell r="S65">
            <v>-2806</v>
          </cell>
          <cell r="T65">
            <v>-2891</v>
          </cell>
          <cell r="U65">
            <v>-2980</v>
          </cell>
          <cell r="V65">
            <v>-3071</v>
          </cell>
          <cell r="W65">
            <v>-3165</v>
          </cell>
          <cell r="X65">
            <v>-3263</v>
          </cell>
          <cell r="Y65">
            <v>-3263</v>
          </cell>
          <cell r="Z65">
            <v>-3263</v>
          </cell>
          <cell r="AA65">
            <v>-3263</v>
          </cell>
          <cell r="AB65">
            <v>-3263</v>
          </cell>
          <cell r="AC65">
            <v>-3263</v>
          </cell>
          <cell r="AD65">
            <v>-3263</v>
          </cell>
          <cell r="AE65">
            <v>-3263</v>
          </cell>
          <cell r="AF65">
            <v>-3263</v>
          </cell>
          <cell r="AG65">
            <v>-3263</v>
          </cell>
          <cell r="AH65">
            <v>-3263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-2792</v>
          </cell>
          <cell r="O67">
            <v>-2324</v>
          </cell>
          <cell r="P67">
            <v>-2381</v>
          </cell>
          <cell r="Q67">
            <v>-2440</v>
          </cell>
          <cell r="R67">
            <v>-2501</v>
          </cell>
          <cell r="S67">
            <v>-2565</v>
          </cell>
          <cell r="T67">
            <v>-2630</v>
          </cell>
          <cell r="U67">
            <v>-2698</v>
          </cell>
          <cell r="V67">
            <v>-2769</v>
          </cell>
          <cell r="W67">
            <v>-2841</v>
          </cell>
          <cell r="X67">
            <v>-2917</v>
          </cell>
          <cell r="Y67">
            <v>-2917</v>
          </cell>
          <cell r="Z67">
            <v>-2917</v>
          </cell>
          <cell r="AA67">
            <v>-2917</v>
          </cell>
          <cell r="AB67">
            <v>-2917</v>
          </cell>
          <cell r="AC67">
            <v>-2917</v>
          </cell>
          <cell r="AD67">
            <v>-2917</v>
          </cell>
          <cell r="AE67">
            <v>-2917</v>
          </cell>
          <cell r="AF67">
            <v>-2917</v>
          </cell>
          <cell r="AG67">
            <v>-2917</v>
          </cell>
          <cell r="AH67">
            <v>-2917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-1696</v>
          </cell>
          <cell r="O70">
            <v>-1919.7</v>
          </cell>
          <cell r="P70">
            <v>-1954.0333333333333</v>
          </cell>
          <cell r="Q70">
            <v>-1986.9</v>
          </cell>
          <cell r="R70">
            <v>-2012.5</v>
          </cell>
          <cell r="S70">
            <v>-2175.0666666666666</v>
          </cell>
          <cell r="T70">
            <v>-2424</v>
          </cell>
          <cell r="U70">
            <v>-2735.7</v>
          </cell>
          <cell r="V70">
            <v>-2979.5333333333333</v>
          </cell>
          <cell r="W70">
            <v>-3059.5333333333333</v>
          </cell>
          <cell r="X70">
            <v>-3124.2333333333336</v>
          </cell>
          <cell r="Y70">
            <v>-1492.4990731455198</v>
          </cell>
          <cell r="Z70">
            <v>-1492.4990731455198</v>
          </cell>
          <cell r="AA70">
            <v>-1492.4990731455198</v>
          </cell>
          <cell r="AB70">
            <v>-1492.4990731455198</v>
          </cell>
          <cell r="AC70">
            <v>-1492.4990731455198</v>
          </cell>
          <cell r="AD70">
            <v>-1492.4990731455198</v>
          </cell>
          <cell r="AE70">
            <v>-1492.4990731455198</v>
          </cell>
          <cell r="AF70">
            <v>-1492.4990731455198</v>
          </cell>
          <cell r="AG70">
            <v>-1492.4990731455198</v>
          </cell>
          <cell r="AH70">
            <v>-1492.4990731455198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-160</v>
          </cell>
          <cell r="O77">
            <v>-153.39698902655041</v>
          </cell>
          <cell r="P77">
            <v>-146.27494310382457</v>
          </cell>
          <cell r="Q77">
            <v>-138.60761805214878</v>
          </cell>
          <cell r="R77">
            <v>-130.35326613053763</v>
          </cell>
          <cell r="S77">
            <v>-121.46694330131128</v>
          </cell>
          <cell r="T77">
            <v>-111.90026451475723</v>
          </cell>
          <cell r="U77">
            <v>-101.60114025786011</v>
          </cell>
          <cell r="V77">
            <v>-90.513492932636865</v>
          </cell>
          <cell r="W77">
            <v>-78.576951519787769</v>
          </cell>
          <cell r="X77">
            <v>-65.72652286514149</v>
          </cell>
          <cell r="Y77">
            <v>-51.892237799084086</v>
          </cell>
          <cell r="Z77">
            <v>-36.998770162131741</v>
          </cell>
          <cell r="AA77">
            <v>-20.965026662283428</v>
          </cell>
          <cell r="AB77">
            <v>-4.4666289283471556</v>
          </cell>
          <cell r="AC77">
            <v>3.6806113712373199E-15</v>
          </cell>
          <cell r="AD77">
            <v>3.6806113712373199E-15</v>
          </cell>
          <cell r="AE77">
            <v>3.6806113712373199E-15</v>
          </cell>
          <cell r="AF77">
            <v>3.6806113712373199E-15</v>
          </cell>
          <cell r="AG77">
            <v>3.6806113712373199E-15</v>
          </cell>
          <cell r="AH77">
            <v>3.6806113712373199E-15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11">
          <cell r="N111">
            <v>-1550</v>
          </cell>
          <cell r="O111">
            <v>390.45301097344964</v>
          </cell>
          <cell r="P111">
            <v>-343.30827643715747</v>
          </cell>
          <cell r="Q111">
            <v>-62.507618052148246</v>
          </cell>
          <cell r="R111">
            <v>377.14673386946197</v>
          </cell>
          <cell r="S111">
            <v>3415.466390032022</v>
          </cell>
          <cell r="T111">
            <v>4981.0997354852425</v>
          </cell>
          <cell r="U111">
            <v>6251.6988597421387</v>
          </cell>
          <cell r="V111">
            <v>5597.9531737340294</v>
          </cell>
          <cell r="W111">
            <v>3363.8897151468791</v>
          </cell>
          <cell r="X111">
            <v>3368.0401438015251</v>
          </cell>
          <cell r="Y111">
            <v>4683.6086890553961</v>
          </cell>
          <cell r="Z111">
            <v>4698.5021566923479</v>
          </cell>
          <cell r="AA111">
            <v>4714.535900192197</v>
          </cell>
          <cell r="AB111">
            <v>4731.0342979261331</v>
          </cell>
          <cell r="AC111">
            <v>4735.50092685448</v>
          </cell>
          <cell r="AD111">
            <v>4735.50092685448</v>
          </cell>
          <cell r="AE111">
            <v>4735.50092685448</v>
          </cell>
          <cell r="AF111">
            <v>4735.50092685448</v>
          </cell>
          <cell r="AG111">
            <v>4735.50092685448</v>
          </cell>
          <cell r="AH111">
            <v>4735.50092685448</v>
          </cell>
        </row>
        <row r="118">
          <cell r="N118">
            <v>7885</v>
          </cell>
          <cell r="O118">
            <v>3862.2129750267163</v>
          </cell>
          <cell r="P118">
            <v>4339.4069774506934</v>
          </cell>
          <cell r="Q118">
            <v>5070.4909798746694</v>
          </cell>
          <cell r="R118">
            <v>6400.6990200260216</v>
          </cell>
          <cell r="S118">
            <v>6699.8876148596082</v>
          </cell>
          <cell r="T118">
            <v>6393.2814802972844</v>
          </cell>
          <cell r="U118">
            <v>5823.6891813513976</v>
          </cell>
          <cell r="V118">
            <v>6861.0756630028618</v>
          </cell>
          <cell r="W118">
            <v>10504.966090308939</v>
          </cell>
          <cell r="X118">
            <v>14450.506120130176</v>
          </cell>
          <cell r="Y118">
            <v>17394.164051734704</v>
          </cell>
          <cell r="Z118">
            <v>22778.756019575252</v>
          </cell>
          <cell r="AA118">
            <v>28161.007946993614</v>
          </cell>
          <cell r="AB118">
            <v>33618.355912079918</v>
          </cell>
          <cell r="AC118">
            <v>39223.555912079915</v>
          </cell>
          <cell r="AD118">
            <v>44829.925932291007</v>
          </cell>
          <cell r="AE118">
            <v>50433.955912079909</v>
          </cell>
          <cell r="AF118">
            <v>56039.155912079914</v>
          </cell>
          <cell r="AG118">
            <v>61644.355912079911</v>
          </cell>
          <cell r="AH118">
            <v>67250.725932290996</v>
          </cell>
        </row>
        <row r="119">
          <cell r="N119">
            <v>506</v>
          </cell>
          <cell r="O119">
            <v>573.33287671232881</v>
          </cell>
          <cell r="P119">
            <v>540.16438356164383</v>
          </cell>
          <cell r="Q119">
            <v>574.27397260273972</v>
          </cell>
          <cell r="R119">
            <v>618.27868852459017</v>
          </cell>
          <cell r="S119">
            <v>894.08219178082197</v>
          </cell>
          <cell r="T119">
            <v>1056.1643835616439</v>
          </cell>
          <cell r="U119">
            <v>1200.3287671232877</v>
          </cell>
          <cell r="V119">
            <v>1173.360655737705</v>
          </cell>
          <cell r="W119">
            <v>1002.3287671232877</v>
          </cell>
          <cell r="X119">
            <v>1010.8767123287671</v>
          </cell>
          <cell r="Y119">
            <v>983.7534246575342</v>
          </cell>
          <cell r="Z119">
            <v>981.06557377049182</v>
          </cell>
          <cell r="AA119">
            <v>983.7534246575342</v>
          </cell>
          <cell r="AB119">
            <v>983.7534246575342</v>
          </cell>
          <cell r="AC119">
            <v>983.7534246575342</v>
          </cell>
          <cell r="AD119">
            <v>981.06557377049182</v>
          </cell>
          <cell r="AE119">
            <v>983.7534246575342</v>
          </cell>
          <cell r="AF119">
            <v>983.7534246575342</v>
          </cell>
          <cell r="AG119">
            <v>983.7534246575342</v>
          </cell>
          <cell r="AH119">
            <v>981.06557377049182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31">
          <cell r="N131">
            <v>0</v>
          </cell>
          <cell r="O131">
            <v>429.13477500296852</v>
          </cell>
          <cell r="P131">
            <v>482.15633082785484</v>
          </cell>
          <cell r="Q131">
            <v>563.38788665274103</v>
          </cell>
          <cell r="R131">
            <v>711.18878000289124</v>
          </cell>
          <cell r="S131">
            <v>744.43195720662322</v>
          </cell>
          <cell r="T131">
            <v>710.36460892192054</v>
          </cell>
          <cell r="U131">
            <v>647.07657570571087</v>
          </cell>
          <cell r="V131">
            <v>762.34174033365127</v>
          </cell>
          <cell r="W131">
            <v>1167.218454478771</v>
          </cell>
          <cell r="X131">
            <v>1605.6117911255751</v>
          </cell>
          <cell r="Y131">
            <v>1932.6848946371895</v>
          </cell>
          <cell r="Z131">
            <v>2530.9728910639169</v>
          </cell>
          <cell r="AA131">
            <v>3129.0008829992908</v>
          </cell>
          <cell r="AB131">
            <v>3735.372879119991</v>
          </cell>
          <cell r="AC131">
            <v>4358.1728791199912</v>
          </cell>
          <cell r="AD131">
            <v>4981.1028813656676</v>
          </cell>
          <cell r="AE131">
            <v>5603.7728791199906</v>
          </cell>
          <cell r="AF131">
            <v>6226.5728791199908</v>
          </cell>
          <cell r="AG131">
            <v>6849.3728791199901</v>
          </cell>
          <cell r="AH131">
            <v>7472.3028813656674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84490</v>
          </cell>
          <cell r="O133">
            <v>82767</v>
          </cell>
          <cell r="P133">
            <v>81044</v>
          </cell>
          <cell r="Q133">
            <v>79321</v>
          </cell>
          <cell r="R133">
            <v>77598</v>
          </cell>
          <cell r="S133">
            <v>75875</v>
          </cell>
          <cell r="T133">
            <v>74152</v>
          </cell>
          <cell r="U133">
            <v>72429</v>
          </cell>
          <cell r="V133">
            <v>70706</v>
          </cell>
          <cell r="W133">
            <v>68983</v>
          </cell>
          <cell r="X133">
            <v>67260</v>
          </cell>
          <cell r="Y133">
            <v>67260</v>
          </cell>
          <cell r="Z133">
            <v>67260</v>
          </cell>
          <cell r="AA133">
            <v>67260</v>
          </cell>
          <cell r="AB133">
            <v>67260</v>
          </cell>
          <cell r="AC133">
            <v>67260</v>
          </cell>
          <cell r="AD133">
            <v>67260</v>
          </cell>
          <cell r="AE133">
            <v>67260</v>
          </cell>
          <cell r="AF133">
            <v>67260</v>
          </cell>
          <cell r="AG133">
            <v>67260</v>
          </cell>
          <cell r="AH133">
            <v>67260</v>
          </cell>
        </row>
        <row r="134">
          <cell r="N134">
            <v>0</v>
          </cell>
          <cell r="O134">
            <v>5704.3</v>
          </cell>
          <cell r="P134">
            <v>6503.2666666666664</v>
          </cell>
          <cell r="Q134">
            <v>7225.3666666666668</v>
          </cell>
          <cell r="R134">
            <v>7703.8666666666668</v>
          </cell>
          <cell r="S134">
            <v>12128.8</v>
          </cell>
          <cell r="T134">
            <v>18895.8</v>
          </cell>
          <cell r="U134">
            <v>27234.1</v>
          </cell>
          <cell r="V134">
            <v>33292.566666666666</v>
          </cell>
          <cell r="W134">
            <v>34356.033333333333</v>
          </cell>
          <cell r="X134">
            <v>34895.800000000003</v>
          </cell>
          <cell r="Y134">
            <v>36141.273121220082</v>
          </cell>
          <cell r="Z134">
            <v>34648.774048074563</v>
          </cell>
          <cell r="AA134">
            <v>33156.274974929045</v>
          </cell>
          <cell r="AB134">
            <v>31663.775901783527</v>
          </cell>
          <cell r="AC134">
            <v>30171.276828638009</v>
          </cell>
          <cell r="AD134">
            <v>28678.777755492491</v>
          </cell>
          <cell r="AE134">
            <v>27186.278682346972</v>
          </cell>
          <cell r="AF134">
            <v>25693.779609201454</v>
          </cell>
          <cell r="AG134">
            <v>24201.280536055936</v>
          </cell>
          <cell r="AH134">
            <v>22708.781462910418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6">
          <cell r="N146">
            <v>472</v>
          </cell>
          <cell r="O146">
            <v>397.15068493150687</v>
          </cell>
          <cell r="P146">
            <v>407.91780821917808</v>
          </cell>
          <cell r="Q146">
            <v>417.86301369863014</v>
          </cell>
          <cell r="R146">
            <v>428.19672131147541</v>
          </cell>
          <cell r="S146">
            <v>441.45205479452056</v>
          </cell>
          <cell r="T146">
            <v>453.78082191780823</v>
          </cell>
          <cell r="U146">
            <v>466.6849315068493</v>
          </cell>
          <cell r="V146">
            <v>478.68852459016392</v>
          </cell>
          <cell r="W146">
            <v>493.64383561643837</v>
          </cell>
          <cell r="X146">
            <v>507.94520547945206</v>
          </cell>
          <cell r="Y146">
            <v>507.94520547945206</v>
          </cell>
          <cell r="Z146">
            <v>506.55737704918033</v>
          </cell>
          <cell r="AA146">
            <v>507.94520547945206</v>
          </cell>
          <cell r="AB146">
            <v>507.94520547945206</v>
          </cell>
          <cell r="AC146">
            <v>507.94520547945206</v>
          </cell>
          <cell r="AD146">
            <v>506.55737704918033</v>
          </cell>
          <cell r="AE146">
            <v>507.94520547945206</v>
          </cell>
          <cell r="AF146">
            <v>507.94520547945206</v>
          </cell>
          <cell r="AG146">
            <v>507.94520547945206</v>
          </cell>
          <cell r="AH146">
            <v>506.55737704918033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343</v>
          </cell>
          <cell r="O150">
            <v>343</v>
          </cell>
          <cell r="P150">
            <v>343</v>
          </cell>
          <cell r="Q150">
            <v>343</v>
          </cell>
          <cell r="R150">
            <v>343</v>
          </cell>
          <cell r="S150">
            <v>343</v>
          </cell>
          <cell r="T150">
            <v>343</v>
          </cell>
          <cell r="U150">
            <v>343</v>
          </cell>
          <cell r="V150">
            <v>343</v>
          </cell>
          <cell r="W150">
            <v>343</v>
          </cell>
          <cell r="X150">
            <v>343</v>
          </cell>
          <cell r="Y150">
            <v>343</v>
          </cell>
          <cell r="Z150">
            <v>343</v>
          </cell>
          <cell r="AA150">
            <v>343</v>
          </cell>
          <cell r="AB150">
            <v>343</v>
          </cell>
          <cell r="AC150">
            <v>343</v>
          </cell>
          <cell r="AD150">
            <v>343</v>
          </cell>
          <cell r="AE150">
            <v>343</v>
          </cell>
          <cell r="AF150">
            <v>343</v>
          </cell>
          <cell r="AG150">
            <v>343</v>
          </cell>
          <cell r="AH150">
            <v>343</v>
          </cell>
        </row>
        <row r="151">
          <cell r="N151">
            <v>91</v>
          </cell>
          <cell r="O151">
            <v>100.14511508566829</v>
          </cell>
          <cell r="P151">
            <v>107.81244013734408</v>
          </cell>
          <cell r="Q151">
            <v>116.06679205895512</v>
          </cell>
          <cell r="R151">
            <v>124.95311488818152</v>
          </cell>
          <cell r="S151">
            <v>134.51979367473564</v>
          </cell>
          <cell r="T151">
            <v>144.81891793163277</v>
          </cell>
          <cell r="U151">
            <v>155.90656525685586</v>
          </cell>
          <cell r="V151">
            <v>167.84310666970509</v>
          </cell>
          <cell r="W151">
            <v>180.69353532435139</v>
          </cell>
          <cell r="X151">
            <v>194.52782039040881</v>
          </cell>
          <cell r="Y151">
            <v>209.42128802736113</v>
          </cell>
          <cell r="Z151">
            <v>225.45503152720946</v>
          </cell>
          <cell r="AA151">
            <v>159.81340986464804</v>
          </cell>
          <cell r="AB151">
            <v>-4.9737991503207013E-14</v>
          </cell>
          <cell r="AC151">
            <v>-4.9737991503207013E-14</v>
          </cell>
          <cell r="AD151">
            <v>-4.9737991503207013E-14</v>
          </cell>
          <cell r="AE151">
            <v>-4.9737991503207013E-14</v>
          </cell>
          <cell r="AF151">
            <v>-4.9737991503207013E-14</v>
          </cell>
          <cell r="AG151">
            <v>-4.9737991503207013E-14</v>
          </cell>
          <cell r="AH151">
            <v>-4.9737991503207013E-14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N159">
            <v>2024</v>
          </cell>
          <cell r="O159">
            <v>1921.8318157513891</v>
          </cell>
          <cell r="P159">
            <v>1814.0193756140452</v>
          </cell>
          <cell r="Q159">
            <v>1697.9525835550899</v>
          </cell>
          <cell r="R159">
            <v>1572.9994686669079</v>
          </cell>
          <cell r="S159">
            <v>1438.479674992172</v>
          </cell>
          <cell r="T159">
            <v>1293.660757060539</v>
          </cell>
          <cell r="U159">
            <v>1137.7541918036836</v>
          </cell>
          <cell r="V159">
            <v>969.9110851339783</v>
          </cell>
          <cell r="W159">
            <v>789.21754980962692</v>
          </cell>
          <cell r="X159">
            <v>594.68972941921834</v>
          </cell>
          <cell r="Y159">
            <v>385.26844139185732</v>
          </cell>
          <cell r="Z159">
            <v>159.81340986464792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232.4</v>
          </cell>
          <cell r="P161">
            <v>238.10000000000002</v>
          </cell>
          <cell r="Q161">
            <v>244</v>
          </cell>
          <cell r="R161">
            <v>250.10000000000002</v>
          </cell>
          <cell r="S161">
            <v>256.5</v>
          </cell>
          <cell r="T161">
            <v>263</v>
          </cell>
          <cell r="U161">
            <v>269.8</v>
          </cell>
          <cell r="V161">
            <v>276.90000000000003</v>
          </cell>
          <cell r="W161">
            <v>284.10000000000002</v>
          </cell>
          <cell r="X161">
            <v>291.7</v>
          </cell>
          <cell r="Y161">
            <v>291.7</v>
          </cell>
          <cell r="Z161">
            <v>291.7</v>
          </cell>
          <cell r="AA161">
            <v>291.7</v>
          </cell>
          <cell r="AB161">
            <v>291.7</v>
          </cell>
          <cell r="AC161">
            <v>291.7</v>
          </cell>
          <cell r="AD161">
            <v>291.7</v>
          </cell>
          <cell r="AE161">
            <v>291.7</v>
          </cell>
          <cell r="AF161">
            <v>291.7</v>
          </cell>
          <cell r="AG161">
            <v>291.7</v>
          </cell>
          <cell r="AH161">
            <v>291.7</v>
          </cell>
        </row>
        <row r="166">
          <cell r="N166">
            <v>89951</v>
          </cell>
          <cell r="O166">
            <v>90341.453010973462</v>
          </cell>
          <cell r="P166">
            <v>89998.144734536283</v>
          </cell>
          <cell r="Q166">
            <v>89935.63711648414</v>
          </cell>
          <cell r="R166">
            <v>90312.783850353604</v>
          </cell>
          <cell r="S166">
            <v>93728.25024038562</v>
          </cell>
          <cell r="T166">
            <v>98709.349975870879</v>
          </cell>
          <cell r="U166">
            <v>104961.04883561301</v>
          </cell>
          <cell r="V166">
            <v>110559.00200934704</v>
          </cell>
          <cell r="W166">
            <v>113922.89172449391</v>
          </cell>
          <cell r="X166">
            <v>117290.93186829543</v>
          </cell>
          <cell r="Y166">
            <v>121974.54055735083</v>
          </cell>
          <cell r="Z166">
            <v>126673.04271404319</v>
          </cell>
          <cell r="AA166">
            <v>131387.57861423536</v>
          </cell>
          <cell r="AB166">
            <v>136118.61291216151</v>
          </cell>
          <cell r="AC166">
            <v>140854.113839016</v>
          </cell>
          <cell r="AD166">
            <v>145589.6147658705</v>
          </cell>
          <cell r="AE166">
            <v>150325.11569272494</v>
          </cell>
          <cell r="AF166">
            <v>155060.61661957944</v>
          </cell>
          <cell r="AG166">
            <v>159796.11754643393</v>
          </cell>
          <cell r="AH166">
            <v>164531.61847328837</v>
          </cell>
        </row>
        <row r="169">
          <cell r="N169">
            <v>46821</v>
          </cell>
          <cell r="O169">
            <v>47211.453010973448</v>
          </cell>
          <cell r="P169">
            <v>46868.14473453629</v>
          </cell>
          <cell r="Q169">
            <v>46805.63711648414</v>
          </cell>
          <cell r="R169">
            <v>47182.783850353604</v>
          </cell>
          <cell r="S169">
            <v>50598.250240385627</v>
          </cell>
          <cell r="T169">
            <v>55579.349975870871</v>
          </cell>
          <cell r="U169">
            <v>61831.048835613008</v>
          </cell>
          <cell r="V169">
            <v>67429.002009347038</v>
          </cell>
          <cell r="W169">
            <v>70792.891724493922</v>
          </cell>
          <cell r="X169">
            <v>74160.931868295447</v>
          </cell>
          <cell r="Y169">
            <v>78844.540557350847</v>
          </cell>
          <cell r="Z169">
            <v>83543.0427140432</v>
          </cell>
          <cell r="AA169">
            <v>88257.57861423539</v>
          </cell>
          <cell r="AB169">
            <v>92988.612912161523</v>
          </cell>
          <cell r="AC169">
            <v>97724.113839016005</v>
          </cell>
          <cell r="AD169">
            <v>102459.61476587049</v>
          </cell>
          <cell r="AE169">
            <v>107195.11569272497</v>
          </cell>
          <cell r="AF169">
            <v>111930.61661957945</v>
          </cell>
          <cell r="AG169">
            <v>116666.11754643393</v>
          </cell>
          <cell r="AH169">
            <v>121401.61847328841</v>
          </cell>
        </row>
        <row r="170"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43130</v>
          </cell>
          <cell r="O201">
            <v>43130</v>
          </cell>
          <cell r="P201">
            <v>43130</v>
          </cell>
          <cell r="Q201">
            <v>43130</v>
          </cell>
          <cell r="R201">
            <v>43130</v>
          </cell>
          <cell r="S201">
            <v>43130</v>
          </cell>
          <cell r="T201">
            <v>43130</v>
          </cell>
          <cell r="U201">
            <v>43130</v>
          </cell>
          <cell r="V201">
            <v>43130</v>
          </cell>
          <cell r="W201">
            <v>43130</v>
          </cell>
          <cell r="X201">
            <v>43130</v>
          </cell>
          <cell r="Y201">
            <v>43130</v>
          </cell>
          <cell r="Z201">
            <v>43130</v>
          </cell>
          <cell r="AA201">
            <v>43130</v>
          </cell>
          <cell r="AB201">
            <v>43130</v>
          </cell>
          <cell r="AC201">
            <v>43130</v>
          </cell>
          <cell r="AD201">
            <v>43130</v>
          </cell>
          <cell r="AE201">
            <v>43130</v>
          </cell>
          <cell r="AF201">
            <v>43130</v>
          </cell>
          <cell r="AG201">
            <v>43130</v>
          </cell>
          <cell r="AH201">
            <v>43130</v>
          </cell>
        </row>
        <row r="210">
          <cell r="O210">
            <v>6188.0468938325976</v>
          </cell>
          <cell r="P210">
            <v>6470.0404972527704</v>
          </cell>
          <cell r="Q210">
            <v>6816.3677647921477</v>
          </cell>
          <cell r="R210">
            <v>7359.8289561614838</v>
          </cell>
          <cell r="S210">
            <v>7799.922300143101</v>
          </cell>
          <cell r="T210">
            <v>8542.3058978732479</v>
          </cell>
          <cell r="U210">
            <v>9260.0732499634178</v>
          </cell>
          <cell r="V210">
            <v>10129.048778592476</v>
          </cell>
          <cell r="W210">
            <v>11080.612173477495</v>
          </cell>
          <cell r="X210">
            <v>11802.090283985668</v>
          </cell>
          <cell r="Y210">
            <v>11829.747110400498</v>
          </cell>
          <cell r="Z210">
            <v>11805.650572647653</v>
          </cell>
          <cell r="AA210">
            <v>11800.349427352347</v>
          </cell>
          <cell r="AB210">
            <v>11803</v>
          </cell>
          <cell r="AC210">
            <v>11803</v>
          </cell>
          <cell r="AD210">
            <v>11805.650572647653</v>
          </cell>
          <cell r="AE210">
            <v>11800.349427352347</v>
          </cell>
          <cell r="AF210">
            <v>11803</v>
          </cell>
          <cell r="AG210">
            <v>11803</v>
          </cell>
          <cell r="AH210">
            <v>11805.650572647653</v>
          </cell>
        </row>
        <row r="211">
          <cell r="O211">
            <v>69.609129657670238</v>
          </cell>
          <cell r="P211">
            <v>68.402169436130038</v>
          </cell>
          <cell r="Q211">
            <v>67.725454121254543</v>
          </cell>
          <cell r="R211">
            <v>67.658289714611456</v>
          </cell>
          <cell r="S211">
            <v>66.315918530849075</v>
          </cell>
          <cell r="T211">
            <v>67.176685677735719</v>
          </cell>
          <cell r="U211">
            <v>67.360395913298291</v>
          </cell>
          <cell r="V211">
            <v>68.161832453665355</v>
          </cell>
          <cell r="W211">
            <v>68.993830949223494</v>
          </cell>
          <cell r="X211">
            <v>67.994758901213714</v>
          </cell>
          <cell r="Y211">
            <v>68.154096713313038</v>
          </cell>
          <cell r="Z211">
            <v>68.015270604087135</v>
          </cell>
          <cell r="AA211">
            <v>67.984729395912865</v>
          </cell>
          <cell r="AB211">
            <v>68</v>
          </cell>
          <cell r="AC211">
            <v>68</v>
          </cell>
          <cell r="AD211">
            <v>68.015270604087135</v>
          </cell>
          <cell r="AE211">
            <v>67.984729395912865</v>
          </cell>
          <cell r="AF211">
            <v>68</v>
          </cell>
          <cell r="AG211">
            <v>68</v>
          </cell>
          <cell r="AH211">
            <v>68.015270604087135</v>
          </cell>
        </row>
        <row r="212">
          <cell r="O212">
            <v>838.9435619256418</v>
          </cell>
          <cell r="P212">
            <v>28.165599179582955</v>
          </cell>
          <cell r="Q212">
            <v>28.882914257593843</v>
          </cell>
          <cell r="R212">
            <v>30.844220311072871</v>
          </cell>
          <cell r="S212">
            <v>2694.5718073637645</v>
          </cell>
          <cell r="T212">
            <v>4035.5406028463299</v>
          </cell>
          <cell r="U212">
            <v>5087.6910795691183</v>
          </cell>
          <cell r="V212">
            <v>4097.7289863321175</v>
          </cell>
          <cell r="W212">
            <v>1166.8074351706914</v>
          </cell>
          <cell r="X212">
            <v>369.97148225660402</v>
          </cell>
          <cell r="Y212">
            <v>40.090645125478261</v>
          </cell>
          <cell r="Z212">
            <v>40.008982708286545</v>
          </cell>
          <cell r="AA212">
            <v>39.991017291713447</v>
          </cell>
          <cell r="AB212">
            <v>40</v>
          </cell>
          <cell r="AC212">
            <v>40</v>
          </cell>
          <cell r="AD212">
            <v>40.008982708286545</v>
          </cell>
          <cell r="AE212">
            <v>39.991017291713447</v>
          </cell>
          <cell r="AF212">
            <v>40</v>
          </cell>
          <cell r="AG212">
            <v>40</v>
          </cell>
          <cell r="AH212">
            <v>40.008982708286545</v>
          </cell>
        </row>
        <row r="213">
          <cell r="O213">
            <v>320</v>
          </cell>
          <cell r="P213">
            <v>148</v>
          </cell>
          <cell r="Q213">
            <v>160</v>
          </cell>
          <cell r="R213">
            <v>201</v>
          </cell>
          <cell r="S213">
            <v>205</v>
          </cell>
          <cell r="T213">
            <v>188</v>
          </cell>
          <cell r="U213">
            <v>163</v>
          </cell>
          <cell r="V213">
            <v>193</v>
          </cell>
          <cell r="W213">
            <v>313</v>
          </cell>
          <cell r="X213">
            <v>439</v>
          </cell>
          <cell r="Y213">
            <v>439</v>
          </cell>
          <cell r="Z213">
            <v>439</v>
          </cell>
          <cell r="AA213">
            <v>439</v>
          </cell>
          <cell r="AB213">
            <v>439</v>
          </cell>
          <cell r="AC213">
            <v>439</v>
          </cell>
          <cell r="AD213">
            <v>439</v>
          </cell>
          <cell r="AE213">
            <v>439</v>
          </cell>
          <cell r="AF213">
            <v>439</v>
          </cell>
          <cell r="AG213">
            <v>439</v>
          </cell>
          <cell r="AH213">
            <v>439</v>
          </cell>
        </row>
        <row r="214"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O216">
            <v>44.017537871762059</v>
          </cell>
          <cell r="P216">
            <v>44.260227282201789</v>
          </cell>
          <cell r="Q216">
            <v>45.814277787907479</v>
          </cell>
          <cell r="R216">
            <v>46.76381789098145</v>
          </cell>
          <cell r="S216">
            <v>47.786470706053009</v>
          </cell>
          <cell r="T216">
            <v>49.394621821864504</v>
          </cell>
          <cell r="U216">
            <v>51.510890992522221</v>
          </cell>
          <cell r="V216">
            <v>54.128514007322494</v>
          </cell>
          <cell r="W216">
            <v>56.81844901700758</v>
          </cell>
          <cell r="X216">
            <v>57.995529651035227</v>
          </cell>
          <cell r="Y216">
            <v>58.13143543194348</v>
          </cell>
          <cell r="Z216">
            <v>58.013024927015501</v>
          </cell>
          <cell r="AA216">
            <v>57.986975072984507</v>
          </cell>
          <cell r="AB216">
            <v>58</v>
          </cell>
          <cell r="AC216">
            <v>58</v>
          </cell>
          <cell r="AD216">
            <v>58.013024927015501</v>
          </cell>
          <cell r="AE216">
            <v>57.986975072984507</v>
          </cell>
          <cell r="AF216">
            <v>58</v>
          </cell>
          <cell r="AG216">
            <v>58</v>
          </cell>
          <cell r="AH216">
            <v>58.013024927015501</v>
          </cell>
        </row>
        <row r="217">
          <cell r="O217">
            <v>-2546.8497686655178</v>
          </cell>
          <cell r="P217">
            <v>-2576.3984057366984</v>
          </cell>
          <cell r="Q217">
            <v>-2638.8278671739436</v>
          </cell>
          <cell r="R217">
            <v>-2717.6135746880209</v>
          </cell>
          <cell r="S217">
            <v>-2799.0749458660539</v>
          </cell>
          <cell r="T217">
            <v>-2884.5442010951956</v>
          </cell>
          <cell r="U217">
            <v>-2973.2275014837369</v>
          </cell>
          <cell r="V217">
            <v>-3064.6878365823873</v>
          </cell>
          <cell r="W217">
            <v>-3157.1189544791609</v>
          </cell>
          <cell r="X217">
            <v>-3255.4489692778293</v>
          </cell>
          <cell r="Y217">
            <v>-3263</v>
          </cell>
          <cell r="Z217">
            <v>-3263.7327644284751</v>
          </cell>
          <cell r="AA217">
            <v>-3262.2672355715245</v>
          </cell>
          <cell r="AB217">
            <v>-3263</v>
          </cell>
          <cell r="AC217">
            <v>-3263</v>
          </cell>
          <cell r="AD217">
            <v>-3263.7327644284751</v>
          </cell>
          <cell r="AE217">
            <v>-3262.2672355715245</v>
          </cell>
          <cell r="AF217">
            <v>-3263</v>
          </cell>
          <cell r="AG217">
            <v>-3263</v>
          </cell>
          <cell r="AH217">
            <v>-3263.7327644284751</v>
          </cell>
        </row>
        <row r="218">
          <cell r="O218">
            <v>-2359.9995464029757</v>
          </cell>
          <cell r="P218">
            <v>-2375.8344709756307</v>
          </cell>
          <cell r="Q218">
            <v>-2435.2269273466045</v>
          </cell>
          <cell r="R218">
            <v>-2496.0527176991336</v>
          </cell>
          <cell r="S218">
            <v>-2558.6697206509007</v>
          </cell>
          <cell r="T218">
            <v>-2624.1270317815165</v>
          </cell>
          <cell r="U218">
            <v>-2691.8683889272224</v>
          </cell>
          <cell r="V218">
            <v>-2763.3085703342981</v>
          </cell>
          <cell r="W218">
            <v>-2833.9257344945649</v>
          </cell>
          <cell r="X218">
            <v>-2910.2496608591568</v>
          </cell>
          <cell r="Y218">
            <v>-2917</v>
          </cell>
          <cell r="Z218">
            <v>-2917.6550640017967</v>
          </cell>
          <cell r="AA218">
            <v>-2916.3449359982037</v>
          </cell>
          <cell r="AB218">
            <v>-2917</v>
          </cell>
          <cell r="AC218">
            <v>-2917</v>
          </cell>
          <cell r="AD218">
            <v>-2917.6550640017967</v>
          </cell>
          <cell r="AE218">
            <v>-2916.3449359982037</v>
          </cell>
          <cell r="AF218">
            <v>-2917</v>
          </cell>
          <cell r="AG218">
            <v>-2917</v>
          </cell>
          <cell r="AH218">
            <v>-2917.6550640017967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7">
          <cell r="O227">
            <v>-5901</v>
          </cell>
          <cell r="P227">
            <v>-1030</v>
          </cell>
          <cell r="Q227">
            <v>-986</v>
          </cell>
          <cell r="R227">
            <v>-768</v>
          </cell>
          <cell r="S227">
            <v>-4877</v>
          </cell>
          <cell r="T227">
            <v>-7468</v>
          </cell>
          <cell r="U227">
            <v>-9351</v>
          </cell>
          <cell r="V227">
            <v>-7315</v>
          </cell>
          <cell r="W227">
            <v>-2400</v>
          </cell>
          <cell r="X227">
            <v>-1941</v>
          </cell>
          <cell r="Y227">
            <v>-2737.9721943655959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8"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O238">
            <v>-93.023069162942434</v>
          </cell>
          <cell r="P238">
            <v>-100.14511508566832</v>
          </cell>
          <cell r="Q238">
            <v>-107.8124401373441</v>
          </cell>
          <cell r="R238">
            <v>-116.06679205895522</v>
          </cell>
          <cell r="S238">
            <v>-124.95311488818155</v>
          </cell>
          <cell r="T238">
            <v>-134.51979367473561</v>
          </cell>
          <cell r="U238">
            <v>-144.81891793163271</v>
          </cell>
          <cell r="V238">
            <v>-155.90656525685597</v>
          </cell>
          <cell r="W238">
            <v>-167.84310666970509</v>
          </cell>
          <cell r="X238">
            <v>-180.69353532435136</v>
          </cell>
          <cell r="Y238">
            <v>-194.52782039040875</v>
          </cell>
          <cell r="Z238">
            <v>-209.42128802736113</v>
          </cell>
          <cell r="AA238">
            <v>-225.45503152720946</v>
          </cell>
          <cell r="AB238">
            <v>-159.81340986464809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O239">
            <v>-153.39698902655041</v>
          </cell>
          <cell r="P239">
            <v>-146.27494310382457</v>
          </cell>
          <cell r="Q239">
            <v>-138.60761805214878</v>
          </cell>
          <cell r="R239">
            <v>-130.35326613053763</v>
          </cell>
          <cell r="S239">
            <v>-121.46694330131128</v>
          </cell>
          <cell r="T239">
            <v>-111.90026451475723</v>
          </cell>
          <cell r="U239">
            <v>-101.60114025786011</v>
          </cell>
          <cell r="V239">
            <v>-90.513492932636865</v>
          </cell>
          <cell r="W239">
            <v>-78.576951519787769</v>
          </cell>
          <cell r="X239">
            <v>-65.72652286514149</v>
          </cell>
          <cell r="Y239">
            <v>-51.892237799084086</v>
          </cell>
          <cell r="Z239">
            <v>-36.998770162131741</v>
          </cell>
          <cell r="AA239">
            <v>-20.965026662283428</v>
          </cell>
          <cell r="AB239">
            <v>-4.4666289283471556</v>
          </cell>
          <cell r="AC239">
            <v>3.6806113712373199E-15</v>
          </cell>
          <cell r="AD239">
            <v>3.6806113712373199E-15</v>
          </cell>
          <cell r="AE239">
            <v>3.6806113712373199E-15</v>
          </cell>
          <cell r="AF239">
            <v>3.6806113712373199E-15</v>
          </cell>
          <cell r="AG239">
            <v>3.6806113712373199E-15</v>
          </cell>
          <cell r="AH239">
            <v>3.6806113712373199E-15</v>
          </cell>
        </row>
        <row r="240"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6">
          <cell r="O246">
            <v>-3593.6522499703146</v>
          </cell>
          <cell r="P246">
            <v>530.21555824886354</v>
          </cell>
          <cell r="Q246">
            <v>812.31555824886254</v>
          </cell>
          <cell r="R246">
            <v>1478.0089335015018</v>
          </cell>
          <cell r="S246">
            <v>332.43177203731932</v>
          </cell>
          <cell r="T246">
            <v>-340.673482847027</v>
          </cell>
          <cell r="U246">
            <v>-632.88033216209612</v>
          </cell>
          <cell r="V246">
            <v>1152.6516462794043</v>
          </cell>
          <cell r="W246">
            <v>4048.7671414511969</v>
          </cell>
          <cell r="X246">
            <v>4383.9333664680416</v>
          </cell>
          <cell r="Y246">
            <v>3270.7310351161441</v>
          </cell>
          <cell r="Z246">
            <v>5982.8799642672757</v>
          </cell>
          <cell r="AA246">
            <v>5980.2799193537376</v>
          </cell>
          <cell r="AB246">
            <v>6063.7199612070044</v>
          </cell>
          <cell r="AC246">
            <v>6228</v>
          </cell>
          <cell r="AD246">
            <v>6229.3000224567686</v>
          </cell>
          <cell r="AE246">
            <v>6226.6999775432305</v>
          </cell>
          <cell r="AF246">
            <v>6228</v>
          </cell>
          <cell r="AG246">
            <v>6228</v>
          </cell>
          <cell r="AH246">
            <v>6229.3000224567686</v>
          </cell>
        </row>
        <row r="1291">
          <cell r="L1291">
            <v>1140</v>
          </cell>
          <cell r="M1291">
            <v>1599.3333333333333</v>
          </cell>
          <cell r="N1291">
            <v>7049.666666666667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</row>
        <row r="1292">
          <cell r="L1292">
            <v>1140</v>
          </cell>
          <cell r="M1292">
            <v>1599.3333333333333</v>
          </cell>
          <cell r="N1292">
            <v>7049.666666666667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</row>
        <row r="1293">
          <cell r="L1293">
            <v>1140</v>
          </cell>
          <cell r="M1293">
            <v>1599.3333333333333</v>
          </cell>
          <cell r="N1293">
            <v>7049.666666666667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</row>
      </sheetData>
      <sheetData sheetId="17" refreshError="1"/>
      <sheetData sheetId="18"/>
      <sheetData sheetId="19">
        <row r="34">
          <cell r="N34">
            <v>2361</v>
          </cell>
          <cell r="O34">
            <v>2722</v>
          </cell>
          <cell r="P34">
            <v>2797</v>
          </cell>
          <cell r="Q34">
            <v>2877</v>
          </cell>
          <cell r="R34">
            <v>2958</v>
          </cell>
          <cell r="S34">
            <v>3042</v>
          </cell>
          <cell r="T34">
            <v>3128</v>
          </cell>
          <cell r="U34">
            <v>3217</v>
          </cell>
          <cell r="V34">
            <v>3308</v>
          </cell>
          <cell r="W34">
            <v>3402</v>
          </cell>
          <cell r="X34">
            <v>3499</v>
          </cell>
          <cell r="Y34">
            <v>3499</v>
          </cell>
          <cell r="Z34">
            <v>3499</v>
          </cell>
          <cell r="AA34">
            <v>3499</v>
          </cell>
          <cell r="AB34">
            <v>3499</v>
          </cell>
          <cell r="AC34">
            <v>3499</v>
          </cell>
          <cell r="AD34">
            <v>3499</v>
          </cell>
          <cell r="AE34">
            <v>3499</v>
          </cell>
          <cell r="AF34">
            <v>3499</v>
          </cell>
          <cell r="AG34">
            <v>3499</v>
          </cell>
          <cell r="AH34">
            <v>3499</v>
          </cell>
        </row>
        <row r="35"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80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79</v>
          </cell>
          <cell r="W38">
            <v>79</v>
          </cell>
          <cell r="X38">
            <v>79</v>
          </cell>
          <cell r="Y38">
            <v>79</v>
          </cell>
          <cell r="Z38">
            <v>79</v>
          </cell>
          <cell r="AA38">
            <v>79</v>
          </cell>
          <cell r="AB38">
            <v>79</v>
          </cell>
          <cell r="AC38">
            <v>79</v>
          </cell>
          <cell r="AD38">
            <v>79</v>
          </cell>
          <cell r="AE38">
            <v>79</v>
          </cell>
          <cell r="AF38">
            <v>79</v>
          </cell>
          <cell r="AG38">
            <v>79</v>
          </cell>
          <cell r="AH38">
            <v>79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11</v>
          </cell>
          <cell r="O57">
            <v>11</v>
          </cell>
          <cell r="P57">
            <v>11</v>
          </cell>
          <cell r="Q57">
            <v>10</v>
          </cell>
          <cell r="R57">
            <v>10</v>
          </cell>
          <cell r="S57">
            <v>10</v>
          </cell>
          <cell r="T57">
            <v>10</v>
          </cell>
          <cell r="U57">
            <v>10</v>
          </cell>
          <cell r="V57">
            <v>10</v>
          </cell>
          <cell r="W57">
            <v>10</v>
          </cell>
          <cell r="X57">
            <v>10</v>
          </cell>
          <cell r="Y57">
            <v>10</v>
          </cell>
          <cell r="Z57">
            <v>10</v>
          </cell>
          <cell r="AA57">
            <v>10</v>
          </cell>
          <cell r="AB57">
            <v>10</v>
          </cell>
          <cell r="AC57">
            <v>10</v>
          </cell>
          <cell r="AD57">
            <v>10</v>
          </cell>
          <cell r="AE57">
            <v>10</v>
          </cell>
          <cell r="AF57">
            <v>10</v>
          </cell>
          <cell r="AG57">
            <v>10</v>
          </cell>
          <cell r="AH57">
            <v>10</v>
          </cell>
        </row>
        <row r="58"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5">
          <cell r="N65">
            <v>-193</v>
          </cell>
          <cell r="O65">
            <v>-299</v>
          </cell>
          <cell r="P65">
            <v>-308</v>
          </cell>
          <cell r="Q65">
            <v>-318</v>
          </cell>
          <cell r="R65">
            <v>-328</v>
          </cell>
          <cell r="S65">
            <v>-339</v>
          </cell>
          <cell r="T65">
            <v>-350</v>
          </cell>
          <cell r="U65">
            <v>-362</v>
          </cell>
          <cell r="V65">
            <v>-374</v>
          </cell>
          <cell r="W65">
            <v>-386</v>
          </cell>
          <cell r="X65">
            <v>-399</v>
          </cell>
          <cell r="Y65">
            <v>-399</v>
          </cell>
          <cell r="Z65">
            <v>-399</v>
          </cell>
          <cell r="AA65">
            <v>-399</v>
          </cell>
          <cell r="AB65">
            <v>-399</v>
          </cell>
          <cell r="AC65">
            <v>-399</v>
          </cell>
          <cell r="AD65">
            <v>-399</v>
          </cell>
          <cell r="AE65">
            <v>-399</v>
          </cell>
          <cell r="AF65">
            <v>-399</v>
          </cell>
          <cell r="AG65">
            <v>-399</v>
          </cell>
          <cell r="AH65">
            <v>-399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-2259</v>
          </cell>
          <cell r="O67">
            <v>-2509</v>
          </cell>
          <cell r="P67">
            <v>-2577</v>
          </cell>
          <cell r="Q67">
            <v>-2647</v>
          </cell>
          <cell r="R67">
            <v>-2718</v>
          </cell>
          <cell r="S67">
            <v>-2791</v>
          </cell>
          <cell r="T67">
            <v>-2866</v>
          </cell>
          <cell r="U67">
            <v>-2943</v>
          </cell>
          <cell r="V67">
            <v>-3022</v>
          </cell>
          <cell r="W67">
            <v>-3104</v>
          </cell>
          <cell r="X67">
            <v>-3188</v>
          </cell>
          <cell r="Y67">
            <v>-3188</v>
          </cell>
          <cell r="Z67">
            <v>-3188</v>
          </cell>
          <cell r="AA67">
            <v>-3188</v>
          </cell>
          <cell r="AB67">
            <v>-3188</v>
          </cell>
          <cell r="AC67">
            <v>-3188</v>
          </cell>
          <cell r="AD67">
            <v>-3188</v>
          </cell>
          <cell r="AE67">
            <v>-3188</v>
          </cell>
          <cell r="AF67">
            <v>-3188</v>
          </cell>
          <cell r="AG67">
            <v>-3188</v>
          </cell>
          <cell r="AH67">
            <v>-3188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2">
          <cell r="N112">
            <v>0</v>
          </cell>
          <cell r="O112">
            <v>4</v>
          </cell>
          <cell r="P112">
            <v>2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</row>
        <row r="119">
          <cell r="N119">
            <v>69</v>
          </cell>
          <cell r="O119">
            <v>291.12780821917801</v>
          </cell>
          <cell r="P119">
            <v>299.19575342465794</v>
          </cell>
          <cell r="Q119">
            <v>306.39575342465793</v>
          </cell>
          <cell r="R119">
            <v>313.6839344262296</v>
          </cell>
          <cell r="S119">
            <v>321.15575342465803</v>
          </cell>
          <cell r="T119">
            <v>328.80575342465801</v>
          </cell>
          <cell r="U119">
            <v>336.63575342465782</v>
          </cell>
          <cell r="V119">
            <v>344.64393442623009</v>
          </cell>
          <cell r="W119">
            <v>352.92575342465898</v>
          </cell>
          <cell r="X119">
            <v>361.38575342465867</v>
          </cell>
          <cell r="Y119">
            <v>362.28575342465865</v>
          </cell>
          <cell r="Z119">
            <v>363.18393442623</v>
          </cell>
          <cell r="AA119">
            <v>364.08575342465826</v>
          </cell>
          <cell r="AB119">
            <v>364.98575342465824</v>
          </cell>
          <cell r="AC119">
            <v>365.88575342465828</v>
          </cell>
          <cell r="AD119">
            <v>366.78393442622962</v>
          </cell>
          <cell r="AE119">
            <v>367.68575342465783</v>
          </cell>
          <cell r="AF119">
            <v>368.58575342465787</v>
          </cell>
          <cell r="AG119">
            <v>369.48575342465784</v>
          </cell>
          <cell r="AH119">
            <v>370.38393442622919</v>
          </cell>
        </row>
        <row r="120">
          <cell r="N120">
            <v>219</v>
          </cell>
          <cell r="O120">
            <v>230.21917808219177</v>
          </cell>
          <cell r="P120">
            <v>236.38356164383561</v>
          </cell>
          <cell r="Q120">
            <v>242.95890410958904</v>
          </cell>
          <cell r="R120">
            <v>248.9344262295082</v>
          </cell>
          <cell r="S120">
            <v>256.52054794520546</v>
          </cell>
          <cell r="T120">
            <v>263.58904109589042</v>
          </cell>
          <cell r="U120">
            <v>270.90410958904107</v>
          </cell>
          <cell r="V120">
            <v>277.62295081967216</v>
          </cell>
          <cell r="W120">
            <v>286.10958904109589</v>
          </cell>
          <cell r="X120">
            <v>294.08219178082192</v>
          </cell>
          <cell r="Y120">
            <v>294.08219178082192</v>
          </cell>
          <cell r="Z120">
            <v>293.27868852459017</v>
          </cell>
          <cell r="AA120">
            <v>294.08219178082192</v>
          </cell>
          <cell r="AB120">
            <v>294.08219178082192</v>
          </cell>
          <cell r="AC120">
            <v>294.08219178082192</v>
          </cell>
          <cell r="AD120">
            <v>293.27868852459017</v>
          </cell>
          <cell r="AE120">
            <v>294.08219178082192</v>
          </cell>
          <cell r="AF120">
            <v>294.08219178082192</v>
          </cell>
          <cell r="AG120">
            <v>294.08219178082192</v>
          </cell>
          <cell r="AH120">
            <v>293.27868852459017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32">
          <cell r="N132">
            <v>0</v>
          </cell>
          <cell r="O132">
            <v>32.347534246575336</v>
          </cell>
          <cell r="P132">
            <v>33.243972602739767</v>
          </cell>
          <cell r="Q132">
            <v>34.043972602739771</v>
          </cell>
          <cell r="R132">
            <v>34.853770491803289</v>
          </cell>
          <cell r="S132">
            <v>35.683972602739779</v>
          </cell>
          <cell r="T132">
            <v>36.53397260273978</v>
          </cell>
          <cell r="U132">
            <v>37.403972602739763</v>
          </cell>
          <cell r="V132">
            <v>38.293770491803343</v>
          </cell>
          <cell r="W132">
            <v>39.213972602739886</v>
          </cell>
          <cell r="X132">
            <v>40.153972602739856</v>
          </cell>
          <cell r="Y132">
            <v>40.25397260273985</v>
          </cell>
          <cell r="Z132">
            <v>40.353770491803338</v>
          </cell>
          <cell r="AA132">
            <v>40.45397260273981</v>
          </cell>
          <cell r="AB132">
            <v>40.553972602739805</v>
          </cell>
          <cell r="AC132">
            <v>40.653972602739806</v>
          </cell>
          <cell r="AD132">
            <v>40.753770491803294</v>
          </cell>
          <cell r="AE132">
            <v>40.853972602739759</v>
          </cell>
          <cell r="AF132">
            <v>40.953972602739761</v>
          </cell>
          <cell r="AG132">
            <v>41.053972602739762</v>
          </cell>
          <cell r="AH132">
            <v>41.153770491803243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N148">
            <v>220</v>
          </cell>
          <cell r="O148">
            <v>230.79452054794521</v>
          </cell>
          <cell r="P148">
            <v>237.12328767123287</v>
          </cell>
          <cell r="Q148">
            <v>243.69863013698631</v>
          </cell>
          <cell r="R148">
            <v>249.67213114754099</v>
          </cell>
          <cell r="S148">
            <v>257.26027397260276</v>
          </cell>
          <cell r="T148">
            <v>264.32876712328766</v>
          </cell>
          <cell r="U148">
            <v>271.64383561643837</v>
          </cell>
          <cell r="V148">
            <v>278.36065573770492</v>
          </cell>
          <cell r="W148">
            <v>286.84931506849313</v>
          </cell>
          <cell r="X148">
            <v>294.82191780821915</v>
          </cell>
          <cell r="Y148">
            <v>294.82191780821915</v>
          </cell>
          <cell r="Z148">
            <v>294.01639344262293</v>
          </cell>
          <cell r="AA148">
            <v>294.82191780821915</v>
          </cell>
          <cell r="AB148">
            <v>294.82191780821915</v>
          </cell>
          <cell r="AC148">
            <v>294.82191780821915</v>
          </cell>
          <cell r="AD148">
            <v>294.01639344262293</v>
          </cell>
          <cell r="AE148">
            <v>294.82191780821915</v>
          </cell>
          <cell r="AF148">
            <v>294.82191780821915</v>
          </cell>
          <cell r="AG148">
            <v>294.82191780821915</v>
          </cell>
          <cell r="AH148">
            <v>294.01639344262293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N165">
            <v>0</v>
          </cell>
          <cell r="O165">
            <v>250.9</v>
          </cell>
          <cell r="P165">
            <v>257.7</v>
          </cell>
          <cell r="Q165">
            <v>264.7</v>
          </cell>
          <cell r="R165">
            <v>271.8</v>
          </cell>
          <cell r="S165">
            <v>279.10000000000002</v>
          </cell>
          <cell r="T165">
            <v>286.60000000000002</v>
          </cell>
          <cell r="U165">
            <v>294.3</v>
          </cell>
          <cell r="V165">
            <v>302.2</v>
          </cell>
          <cell r="W165">
            <v>310.40000000000003</v>
          </cell>
          <cell r="X165">
            <v>318.8</v>
          </cell>
          <cell r="Y165">
            <v>318.8</v>
          </cell>
          <cell r="Z165">
            <v>318.8</v>
          </cell>
          <cell r="AA165">
            <v>318.8</v>
          </cell>
          <cell r="AB165">
            <v>318.8</v>
          </cell>
          <cell r="AC165">
            <v>318.8</v>
          </cell>
          <cell r="AD165">
            <v>318.8</v>
          </cell>
          <cell r="AE165">
            <v>318.8</v>
          </cell>
          <cell r="AF165">
            <v>318.8</v>
          </cell>
          <cell r="AG165">
            <v>318.8</v>
          </cell>
          <cell r="AH165">
            <v>318.8</v>
          </cell>
        </row>
        <row r="170">
          <cell r="N170">
            <v>68</v>
          </cell>
          <cell r="O170">
            <v>71.999999999999886</v>
          </cell>
          <cell r="P170">
            <v>74.000000000000455</v>
          </cell>
          <cell r="Q170">
            <v>75.000000000000455</v>
          </cell>
          <cell r="R170">
            <v>76.000000000000114</v>
          </cell>
          <cell r="S170">
            <v>77.000000000000568</v>
          </cell>
          <cell r="T170">
            <v>78.000000000000568</v>
          </cell>
          <cell r="U170">
            <v>79.000000000000227</v>
          </cell>
          <cell r="V170">
            <v>80.000000000000682</v>
          </cell>
          <cell r="W170">
            <v>81.000000000001592</v>
          </cell>
          <cell r="X170">
            <v>82.000000000001251</v>
          </cell>
          <cell r="Y170">
            <v>83.000000000001137</v>
          </cell>
          <cell r="Z170">
            <v>84.000000000000455</v>
          </cell>
          <cell r="AA170">
            <v>85.000000000000796</v>
          </cell>
          <cell r="AB170">
            <v>86.000000000000682</v>
          </cell>
          <cell r="AC170">
            <v>87.000000000000796</v>
          </cell>
          <cell r="AD170">
            <v>88.000000000000114</v>
          </cell>
          <cell r="AE170">
            <v>89.000000000000227</v>
          </cell>
          <cell r="AF170">
            <v>90.000000000000341</v>
          </cell>
          <cell r="AG170">
            <v>91.000000000000341</v>
          </cell>
          <cell r="AH170">
            <v>91.999999999999659</v>
          </cell>
        </row>
        <row r="173">
          <cell r="N173">
            <v>68</v>
          </cell>
          <cell r="O173">
            <v>72</v>
          </cell>
          <cell r="P173">
            <v>74</v>
          </cell>
          <cell r="Q173">
            <v>75</v>
          </cell>
          <cell r="R173">
            <v>76</v>
          </cell>
          <cell r="S173">
            <v>77</v>
          </cell>
          <cell r="T173">
            <v>78</v>
          </cell>
          <cell r="U173">
            <v>79</v>
          </cell>
          <cell r="V173">
            <v>80</v>
          </cell>
          <cell r="W173">
            <v>81</v>
          </cell>
          <cell r="X173">
            <v>82</v>
          </cell>
          <cell r="Y173">
            <v>83</v>
          </cell>
          <cell r="Z173">
            <v>84</v>
          </cell>
          <cell r="AA173">
            <v>85</v>
          </cell>
          <cell r="AB173">
            <v>86</v>
          </cell>
          <cell r="AC173">
            <v>87</v>
          </cell>
          <cell r="AD173">
            <v>88</v>
          </cell>
          <cell r="AE173">
            <v>89</v>
          </cell>
          <cell r="AF173">
            <v>90</v>
          </cell>
          <cell r="AG173">
            <v>91</v>
          </cell>
          <cell r="AH173">
            <v>92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14">
          <cell r="O214">
            <v>2954.9208130168777</v>
          </cell>
          <cell r="P214">
            <v>2797.6181568769412</v>
          </cell>
          <cell r="Q214">
            <v>2877.4133084323503</v>
          </cell>
          <cell r="R214">
            <v>2959.0952273853404</v>
          </cell>
          <cell r="S214">
            <v>3041.7211207115829</v>
          </cell>
          <cell r="T214">
            <v>3128.420877276164</v>
          </cell>
          <cell r="U214">
            <v>3217.3757052965821</v>
          </cell>
          <cell r="V214">
            <v>3309.1536088600747</v>
          </cell>
          <cell r="W214">
            <v>3401.7198669263767</v>
          </cell>
          <cell r="X214">
            <v>3499.4179605963382</v>
          </cell>
          <cell r="Y214">
            <v>3499</v>
          </cell>
          <cell r="Z214">
            <v>3499.7857624073654</v>
          </cell>
          <cell r="AA214">
            <v>3498.2142375926342</v>
          </cell>
          <cell r="AB214">
            <v>3499</v>
          </cell>
          <cell r="AC214">
            <v>3499</v>
          </cell>
          <cell r="AD214">
            <v>3499.7857624073654</v>
          </cell>
          <cell r="AE214">
            <v>3498.2142375926342</v>
          </cell>
          <cell r="AF214">
            <v>3499</v>
          </cell>
          <cell r="AG214">
            <v>3499</v>
          </cell>
          <cell r="AH214">
            <v>3499.7857624073654</v>
          </cell>
        </row>
        <row r="215">
          <cell r="O215">
            <v>85.760008900930686</v>
          </cell>
          <cell r="P215">
            <v>79.017459561415222</v>
          </cell>
          <cell r="Q215">
            <v>79.0113491018963</v>
          </cell>
          <cell r="R215">
            <v>79.029250494740324</v>
          </cell>
          <cell r="S215">
            <v>78.992757572720265</v>
          </cell>
          <cell r="T215">
            <v>79.010629573151192</v>
          </cell>
          <cell r="U215">
            <v>79.009226210267315</v>
          </cell>
          <cell r="V215">
            <v>79.027549909294407</v>
          </cell>
          <cell r="W215">
            <v>78.993494852199817</v>
          </cell>
          <cell r="X215">
            <v>79.009436663935617</v>
          </cell>
          <cell r="Y215">
            <v>79</v>
          </cell>
          <cell r="Z215">
            <v>79.017740848865927</v>
          </cell>
          <cell r="AA215">
            <v>78.982259151134073</v>
          </cell>
          <cell r="AB215">
            <v>79</v>
          </cell>
          <cell r="AC215">
            <v>79</v>
          </cell>
          <cell r="AD215">
            <v>79.017740848865927</v>
          </cell>
          <cell r="AE215">
            <v>78.982259151134073</v>
          </cell>
          <cell r="AF215">
            <v>79</v>
          </cell>
          <cell r="AG215">
            <v>79</v>
          </cell>
          <cell r="AH215">
            <v>79.017740848865927</v>
          </cell>
        </row>
        <row r="216"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O217">
            <v>11</v>
          </cell>
          <cell r="P217">
            <v>11</v>
          </cell>
          <cell r="Q217">
            <v>10</v>
          </cell>
          <cell r="R217">
            <v>10</v>
          </cell>
          <cell r="S217">
            <v>10</v>
          </cell>
          <cell r="T217">
            <v>10</v>
          </cell>
          <cell r="U217">
            <v>10</v>
          </cell>
          <cell r="V217">
            <v>10</v>
          </cell>
          <cell r="W217">
            <v>10</v>
          </cell>
          <cell r="X217">
            <v>10</v>
          </cell>
          <cell r="Y217">
            <v>10</v>
          </cell>
          <cell r="Z217">
            <v>10</v>
          </cell>
          <cell r="AA217">
            <v>10</v>
          </cell>
          <cell r="AB217">
            <v>10</v>
          </cell>
          <cell r="AC217">
            <v>10</v>
          </cell>
          <cell r="AD217">
            <v>10</v>
          </cell>
          <cell r="AE217">
            <v>10</v>
          </cell>
          <cell r="AF217">
            <v>10</v>
          </cell>
          <cell r="AG217">
            <v>10</v>
          </cell>
          <cell r="AH217">
            <v>10</v>
          </cell>
        </row>
        <row r="218"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O221">
            <v>-297.85058346017252</v>
          </cell>
          <cell r="P221">
            <v>-307.32434652548613</v>
          </cell>
          <cell r="Q221">
            <v>-317.29478620434753</v>
          </cell>
          <cell r="R221">
            <v>-327.35676023261266</v>
          </cell>
          <cell r="S221">
            <v>-338.17815322118338</v>
          </cell>
          <cell r="T221">
            <v>-349.23072991208346</v>
          </cell>
          <cell r="U221">
            <v>-361.19877313327669</v>
          </cell>
          <cell r="V221">
            <v>-373.260279527281</v>
          </cell>
          <cell r="W221">
            <v>-385.06113968433118</v>
          </cell>
          <cell r="X221">
            <v>-398.11316741200147</v>
          </cell>
          <cell r="Y221">
            <v>-399</v>
          </cell>
          <cell r="Z221">
            <v>-399.08960251515833</v>
          </cell>
          <cell r="AA221">
            <v>-398.91039748484167</v>
          </cell>
          <cell r="AB221">
            <v>-399</v>
          </cell>
          <cell r="AC221">
            <v>-399</v>
          </cell>
          <cell r="AD221">
            <v>-399.08960251515833</v>
          </cell>
          <cell r="AE221">
            <v>-398.91039748484167</v>
          </cell>
          <cell r="AF221">
            <v>-399</v>
          </cell>
          <cell r="AG221">
            <v>-399</v>
          </cell>
          <cell r="AH221">
            <v>-399.08960251515833</v>
          </cell>
        </row>
        <row r="222">
          <cell r="O222">
            <v>-2499.3548959918826</v>
          </cell>
          <cell r="P222">
            <v>-2571.3468863512262</v>
          </cell>
          <cell r="Q222">
            <v>-2641.1298713298993</v>
          </cell>
          <cell r="R222">
            <v>-2712.6697387568329</v>
          </cell>
          <cell r="S222">
            <v>-2784.2337039537547</v>
          </cell>
          <cell r="T222">
            <v>-2859.7007769372317</v>
          </cell>
          <cell r="U222">
            <v>-2936.4861583735728</v>
          </cell>
          <cell r="V222">
            <v>-3016.0229003514523</v>
          </cell>
          <cell r="W222">
            <v>-3096.4502009848802</v>
          </cell>
          <cell r="X222">
            <v>-3180.9142298482725</v>
          </cell>
          <cell r="Y222">
            <v>-3188</v>
          </cell>
          <cell r="Z222">
            <v>-3188.715921850438</v>
          </cell>
          <cell r="AA222">
            <v>-3187.284078149562</v>
          </cell>
          <cell r="AB222">
            <v>-3188</v>
          </cell>
          <cell r="AC222">
            <v>-3188</v>
          </cell>
          <cell r="AD222">
            <v>-3188.715921850438</v>
          </cell>
          <cell r="AE222">
            <v>-3187.284078149562</v>
          </cell>
          <cell r="AF222">
            <v>-3188</v>
          </cell>
          <cell r="AG222">
            <v>-3188</v>
          </cell>
          <cell r="AH222">
            <v>-3188.715921850438</v>
          </cell>
        </row>
        <row r="223"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32"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5"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</row>
        <row r="246"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1">
          <cell r="O251">
            <v>254.47534246575333</v>
          </cell>
          <cell r="P251">
            <v>8.9643835616443539</v>
          </cell>
          <cell r="Q251">
            <v>8</v>
          </cell>
          <cell r="R251">
            <v>8.0979788906352042</v>
          </cell>
          <cell r="S251">
            <v>8.3020211093648868</v>
          </cell>
          <cell r="T251">
            <v>8.5</v>
          </cell>
          <cell r="U251">
            <v>8.6999999999998181</v>
          </cell>
          <cell r="V251">
            <v>8.8979788906358408</v>
          </cell>
          <cell r="W251">
            <v>9.2020211093654325</v>
          </cell>
          <cell r="X251">
            <v>9.3999999999996362</v>
          </cell>
          <cell r="Y251">
            <v>1</v>
          </cell>
          <cell r="Z251">
            <v>0.99797889063484035</v>
          </cell>
          <cell r="AA251">
            <v>1.0020211093647049</v>
          </cell>
          <cell r="AB251">
            <v>1</v>
          </cell>
          <cell r="AC251">
            <v>1</v>
          </cell>
          <cell r="AD251">
            <v>0.99797889063484035</v>
          </cell>
          <cell r="AE251">
            <v>1.0020211093647049</v>
          </cell>
          <cell r="AF251">
            <v>1</v>
          </cell>
          <cell r="AG251">
            <v>1</v>
          </cell>
          <cell r="AH251">
            <v>0.99797889063484035</v>
          </cell>
        </row>
        <row r="1358"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</row>
        <row r="1359"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</row>
        <row r="1360"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</row>
      </sheetData>
      <sheetData sheetId="20" refreshError="1"/>
      <sheetData sheetId="21"/>
      <sheetData sheetId="22"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5"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6"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9"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10"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7"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8"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6"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1291"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</row>
        <row r="1292"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</row>
        <row r="1293"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</row>
      </sheetData>
      <sheetData sheetId="23" refreshError="1"/>
      <sheetData sheetId="24">
        <row r="39">
          <cell r="N39">
            <v>19806</v>
          </cell>
          <cell r="O39">
            <v>22559</v>
          </cell>
          <cell r="P39">
            <v>20636</v>
          </cell>
          <cell r="Q39">
            <v>21508</v>
          </cell>
          <cell r="R39">
            <v>22539</v>
          </cell>
          <cell r="S39">
            <v>23629</v>
          </cell>
          <cell r="T39">
            <v>24780</v>
          </cell>
          <cell r="U39">
            <v>25998</v>
          </cell>
          <cell r="V39">
            <v>27287</v>
          </cell>
          <cell r="W39">
            <v>28652</v>
          </cell>
          <cell r="X39">
            <v>30097</v>
          </cell>
          <cell r="Y39">
            <v>30575</v>
          </cell>
          <cell r="Z39">
            <v>30575</v>
          </cell>
          <cell r="AA39">
            <v>30575</v>
          </cell>
          <cell r="AB39">
            <v>30575</v>
          </cell>
          <cell r="AC39">
            <v>30575</v>
          </cell>
          <cell r="AD39">
            <v>30575</v>
          </cell>
          <cell r="AE39">
            <v>30575</v>
          </cell>
          <cell r="AF39">
            <v>30575</v>
          </cell>
          <cell r="AG39">
            <v>30575</v>
          </cell>
          <cell r="AH39">
            <v>30575</v>
          </cell>
        </row>
        <row r="40">
          <cell r="N40">
            <v>9626</v>
          </cell>
          <cell r="O40">
            <v>10301</v>
          </cell>
          <cell r="P40">
            <v>10386</v>
          </cell>
          <cell r="Q40">
            <v>11013</v>
          </cell>
          <cell r="R40">
            <v>11250</v>
          </cell>
          <cell r="S40">
            <v>11774</v>
          </cell>
          <cell r="T40">
            <v>12324</v>
          </cell>
          <cell r="U40">
            <v>12904</v>
          </cell>
          <cell r="V40">
            <v>13512</v>
          </cell>
          <cell r="W40">
            <v>14150</v>
          </cell>
          <cell r="X40">
            <v>14821</v>
          </cell>
          <cell r="Y40">
            <v>14998</v>
          </cell>
          <cell r="Z40">
            <v>14998</v>
          </cell>
          <cell r="AA40">
            <v>14998</v>
          </cell>
          <cell r="AB40">
            <v>14998</v>
          </cell>
          <cell r="AC40">
            <v>14998</v>
          </cell>
          <cell r="AD40">
            <v>14998</v>
          </cell>
          <cell r="AE40">
            <v>14998</v>
          </cell>
          <cell r="AF40">
            <v>14998</v>
          </cell>
          <cell r="AG40">
            <v>14998</v>
          </cell>
          <cell r="AH40">
            <v>14998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14114</v>
          </cell>
          <cell r="O43">
            <v>16427</v>
          </cell>
          <cell r="P43">
            <v>16350</v>
          </cell>
          <cell r="Q43">
            <v>16521</v>
          </cell>
          <cell r="R43">
            <v>14335</v>
          </cell>
          <cell r="S43">
            <v>14509</v>
          </cell>
          <cell r="T43">
            <v>14686</v>
          </cell>
          <cell r="U43">
            <v>14866</v>
          </cell>
          <cell r="V43">
            <v>15050</v>
          </cell>
          <cell r="W43">
            <v>15237</v>
          </cell>
          <cell r="X43">
            <v>15427</v>
          </cell>
          <cell r="Y43">
            <v>15619</v>
          </cell>
          <cell r="Z43">
            <v>15619</v>
          </cell>
          <cell r="AA43">
            <v>15619</v>
          </cell>
          <cell r="AB43">
            <v>15619</v>
          </cell>
          <cell r="AC43">
            <v>15619</v>
          </cell>
          <cell r="AD43">
            <v>15619</v>
          </cell>
          <cell r="AE43">
            <v>15619</v>
          </cell>
          <cell r="AF43">
            <v>15619</v>
          </cell>
          <cell r="AG43">
            <v>15619</v>
          </cell>
          <cell r="AH43">
            <v>15619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522</v>
          </cell>
          <cell r="O45">
            <v>60</v>
          </cell>
          <cell r="P45">
            <v>62</v>
          </cell>
          <cell r="Q45">
            <v>64</v>
          </cell>
          <cell r="R45">
            <v>67</v>
          </cell>
          <cell r="S45">
            <v>69</v>
          </cell>
          <cell r="T45">
            <v>72</v>
          </cell>
          <cell r="U45">
            <v>74</v>
          </cell>
          <cell r="V45">
            <v>77</v>
          </cell>
          <cell r="W45">
            <v>79</v>
          </cell>
          <cell r="X45">
            <v>80</v>
          </cell>
          <cell r="Y45">
            <v>80</v>
          </cell>
          <cell r="Z45">
            <v>80</v>
          </cell>
          <cell r="AA45">
            <v>80</v>
          </cell>
          <cell r="AB45">
            <v>80</v>
          </cell>
          <cell r="AC45">
            <v>80</v>
          </cell>
          <cell r="AD45">
            <v>80</v>
          </cell>
          <cell r="AE45">
            <v>80</v>
          </cell>
          <cell r="AF45">
            <v>80</v>
          </cell>
          <cell r="AG45">
            <v>80</v>
          </cell>
          <cell r="AH45">
            <v>80</v>
          </cell>
        </row>
        <row r="46">
          <cell r="N46">
            <v>330</v>
          </cell>
          <cell r="O46">
            <v>1053.25</v>
          </cell>
          <cell r="P46">
            <v>0</v>
          </cell>
          <cell r="Q46">
            <v>0</v>
          </cell>
          <cell r="R46">
            <v>0</v>
          </cell>
          <cell r="S46">
            <v>3870</v>
          </cell>
          <cell r="T46">
            <v>5550</v>
          </cell>
          <cell r="U46">
            <v>9600</v>
          </cell>
          <cell r="V46">
            <v>9750</v>
          </cell>
          <cell r="W46">
            <v>6810</v>
          </cell>
          <cell r="X46">
            <v>5280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6">
          <cell r="N86">
            <v>435</v>
          </cell>
          <cell r="O86">
            <v>1551</v>
          </cell>
          <cell r="P86">
            <v>809</v>
          </cell>
          <cell r="Q86">
            <v>820</v>
          </cell>
          <cell r="R86">
            <v>870</v>
          </cell>
          <cell r="S86">
            <v>844</v>
          </cell>
          <cell r="T86">
            <v>809</v>
          </cell>
          <cell r="U86">
            <v>704</v>
          </cell>
          <cell r="V86">
            <v>628</v>
          </cell>
          <cell r="W86">
            <v>641</v>
          </cell>
          <cell r="X86">
            <v>747</v>
          </cell>
          <cell r="Y86">
            <v>747</v>
          </cell>
          <cell r="Z86">
            <v>747</v>
          </cell>
          <cell r="AA86">
            <v>747</v>
          </cell>
          <cell r="AB86">
            <v>747</v>
          </cell>
          <cell r="AC86">
            <v>747</v>
          </cell>
          <cell r="AD86">
            <v>747</v>
          </cell>
          <cell r="AE86">
            <v>747</v>
          </cell>
          <cell r="AF86">
            <v>747</v>
          </cell>
          <cell r="AG86">
            <v>747</v>
          </cell>
          <cell r="AH86">
            <v>747</v>
          </cell>
        </row>
        <row r="87">
          <cell r="N87">
            <v>407</v>
          </cell>
          <cell r="O87">
            <v>410</v>
          </cell>
          <cell r="P87">
            <v>448</v>
          </cell>
          <cell r="Q87">
            <v>465</v>
          </cell>
          <cell r="R87">
            <v>481</v>
          </cell>
          <cell r="S87">
            <v>497</v>
          </cell>
          <cell r="T87">
            <v>514</v>
          </cell>
          <cell r="U87">
            <v>532</v>
          </cell>
          <cell r="V87">
            <v>551</v>
          </cell>
          <cell r="W87">
            <v>570</v>
          </cell>
          <cell r="X87">
            <v>590</v>
          </cell>
          <cell r="Y87">
            <v>606</v>
          </cell>
          <cell r="Z87">
            <v>606</v>
          </cell>
          <cell r="AA87">
            <v>606</v>
          </cell>
          <cell r="AB87">
            <v>606</v>
          </cell>
          <cell r="AC87">
            <v>606</v>
          </cell>
          <cell r="AD87">
            <v>606</v>
          </cell>
          <cell r="AE87">
            <v>606</v>
          </cell>
          <cell r="AF87">
            <v>606</v>
          </cell>
          <cell r="AG87">
            <v>606</v>
          </cell>
          <cell r="AH87">
            <v>606</v>
          </cell>
        </row>
        <row r="94">
          <cell r="N94">
            <v>-17578</v>
          </cell>
          <cell r="O94">
            <v>-19195</v>
          </cell>
          <cell r="P94">
            <v>-19511</v>
          </cell>
          <cell r="Q94">
            <v>-19819</v>
          </cell>
          <cell r="R94">
            <v>-19754</v>
          </cell>
          <cell r="S94">
            <v>-20354</v>
          </cell>
          <cell r="T94">
            <v>-20974</v>
          </cell>
          <cell r="U94">
            <v>-21618</v>
          </cell>
          <cell r="V94">
            <v>-22283</v>
          </cell>
          <cell r="W94">
            <v>-22971</v>
          </cell>
          <cell r="X94">
            <v>-23684</v>
          </cell>
          <cell r="Y94">
            <v>-24204</v>
          </cell>
          <cell r="Z94">
            <v>-24204</v>
          </cell>
          <cell r="AA94">
            <v>-24204</v>
          </cell>
          <cell r="AB94">
            <v>-24204</v>
          </cell>
          <cell r="AC94">
            <v>-24204</v>
          </cell>
          <cell r="AD94">
            <v>-24204</v>
          </cell>
          <cell r="AE94">
            <v>-24204</v>
          </cell>
          <cell r="AF94">
            <v>-24204</v>
          </cell>
          <cell r="AG94">
            <v>-24204</v>
          </cell>
          <cell r="AH94">
            <v>-24204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-18024</v>
          </cell>
          <cell r="O96">
            <v>-19285</v>
          </cell>
          <cell r="P96">
            <v>-18500</v>
          </cell>
          <cell r="Q96">
            <v>-18790</v>
          </cell>
          <cell r="R96">
            <v>-17532</v>
          </cell>
          <cell r="S96">
            <v>-18377</v>
          </cell>
          <cell r="T96">
            <v>-18449</v>
          </cell>
          <cell r="U96">
            <v>-18973</v>
          </cell>
          <cell r="V96">
            <v>-19429</v>
          </cell>
          <cell r="W96">
            <v>-20350</v>
          </cell>
          <cell r="X96">
            <v>-20476</v>
          </cell>
          <cell r="Y96">
            <v>-20361</v>
          </cell>
          <cell r="Z96">
            <v>-20361</v>
          </cell>
          <cell r="AA96">
            <v>-20361</v>
          </cell>
          <cell r="AB96">
            <v>-20361</v>
          </cell>
          <cell r="AC96">
            <v>-20361</v>
          </cell>
          <cell r="AD96">
            <v>-20361</v>
          </cell>
          <cell r="AE96">
            <v>-20361</v>
          </cell>
          <cell r="AF96">
            <v>-20361</v>
          </cell>
          <cell r="AG96">
            <v>-20361</v>
          </cell>
          <cell r="AH96">
            <v>-20361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-14491</v>
          </cell>
          <cell r="O99">
            <v>-15421.123233333334</v>
          </cell>
          <cell r="P99">
            <v>-15654.261399999999</v>
          </cell>
          <cell r="Q99">
            <v>-15879.436887499998</v>
          </cell>
          <cell r="R99">
            <v>-16114.7904824125</v>
          </cell>
          <cell r="S99">
            <v>-16554.72159940852</v>
          </cell>
          <cell r="T99">
            <v>-17099.414730977143</v>
          </cell>
          <cell r="U99">
            <v>-17867.602515759056</v>
          </cell>
          <cell r="V99">
            <v>-18634.157601610066</v>
          </cell>
          <cell r="W99">
            <v>-19279.603286145793</v>
          </cell>
          <cell r="X99">
            <v>-20100.717974546344</v>
          </cell>
          <cell r="Y99">
            <v>-17974.249399366327</v>
          </cell>
          <cell r="Z99">
            <v>-6053.2135833081156</v>
          </cell>
          <cell r="AA99">
            <v>-6053.2135833081156</v>
          </cell>
          <cell r="AB99">
            <v>-6053.2135833081156</v>
          </cell>
          <cell r="AC99">
            <v>-6053.2135833081156</v>
          </cell>
          <cell r="AD99">
            <v>-6053.2135833081156</v>
          </cell>
          <cell r="AE99">
            <v>-6053.2135833081156</v>
          </cell>
          <cell r="AF99">
            <v>-6053.2135833081156</v>
          </cell>
          <cell r="AG99">
            <v>-6053.2135833081156</v>
          </cell>
          <cell r="AH99">
            <v>-6053.2135833081156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-696</v>
          </cell>
          <cell r="O103">
            <v>-620</v>
          </cell>
          <cell r="P103">
            <v>-641.69999999999993</v>
          </cell>
          <cell r="Q103">
            <v>-664.15949999999987</v>
          </cell>
          <cell r="R103">
            <v>-687.40508249999982</v>
          </cell>
          <cell r="S103">
            <v>-711.46426038749985</v>
          </cell>
          <cell r="T103">
            <v>-736.36550950106221</v>
          </cell>
          <cell r="U103">
            <v>-762.13830233359931</v>
          </cell>
          <cell r="V103">
            <v>-788.81314291527519</v>
          </cell>
          <cell r="W103">
            <v>-816.42160291730977</v>
          </cell>
          <cell r="X103">
            <v>-844.99635901941554</v>
          </cell>
          <cell r="Y103">
            <v>-874.57123158509501</v>
          </cell>
          <cell r="Z103">
            <v>-905.18122469057323</v>
          </cell>
          <cell r="AA103">
            <v>-936.86256755474324</v>
          </cell>
          <cell r="AB103">
            <v>-969.65275741915923</v>
          </cell>
          <cell r="AC103">
            <v>-1003.5906039288296</v>
          </cell>
          <cell r="AD103">
            <v>-1038.7162750663385</v>
          </cell>
          <cell r="AE103">
            <v>-1075.0713446936602</v>
          </cell>
          <cell r="AF103">
            <v>-1075.0713446936602</v>
          </cell>
          <cell r="AG103">
            <v>-1075.0713446936602</v>
          </cell>
          <cell r="AH103">
            <v>-1075.0713446936602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-520</v>
          </cell>
          <cell r="O107">
            <v>-524.02760477910886</v>
          </cell>
          <cell r="P107">
            <v>-487.99522866066832</v>
          </cell>
          <cell r="Q107">
            <v>-450.13099249818396</v>
          </cell>
          <cell r="R107">
            <v>-410.3269263470134</v>
          </cell>
          <cell r="S107">
            <v>-368.46822651324953</v>
          </cell>
          <cell r="T107">
            <v>-324.43280515376614</v>
          </cell>
          <cell r="U107">
            <v>-279.87335754736682</v>
          </cell>
          <cell r="V107">
            <v>-235.76553803684143</v>
          </cell>
          <cell r="W107">
            <v>-189.17470108673922</v>
          </cell>
          <cell r="X107">
            <v>-141.6969349374516</v>
          </cell>
          <cell r="Y107">
            <v>-112.91929836217295</v>
          </cell>
          <cell r="Z107">
            <v>-83.040696226365526</v>
          </cell>
          <cell r="AA107">
            <v>-53.64117111427997</v>
          </cell>
          <cell r="AB107">
            <v>-25.708388852422495</v>
          </cell>
          <cell r="AC107">
            <v>-14.870151932284857</v>
          </cell>
          <cell r="AD107">
            <v>-8.531337580906829</v>
          </cell>
          <cell r="AE107">
            <v>-2.1858951707258742</v>
          </cell>
          <cell r="AF107">
            <v>5.9814908581756771E-14</v>
          </cell>
          <cell r="AG107">
            <v>5.9814908581756771E-14</v>
          </cell>
          <cell r="AH107">
            <v>5.9814908581756771E-14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2"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51">
          <cell r="N151">
            <v>1040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0</v>
          </cell>
          <cell r="O152">
            <v>270</v>
          </cell>
          <cell r="P152">
            <v>270</v>
          </cell>
          <cell r="Q152">
            <v>270</v>
          </cell>
          <cell r="R152">
            <v>270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6"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8">
          <cell r="N168">
            <v>-5029</v>
          </cell>
          <cell r="O168">
            <v>-2413.900838112444</v>
          </cell>
          <cell r="P168">
            <v>-5833.9566286606714</v>
          </cell>
          <cell r="Q168">
            <v>-4941.7273799981849</v>
          </cell>
          <cell r="R168">
            <v>-4686.5224912595149</v>
          </cell>
          <cell r="S168">
            <v>-1173.6540863092669</v>
          </cell>
          <cell r="T168">
            <v>1151.7869543680281</v>
          </cell>
          <cell r="U168">
            <v>5177.3858243599752</v>
          </cell>
          <cell r="V168">
            <v>5484.2637174378178</v>
          </cell>
          <cell r="W168">
            <v>2532.8004098501551</v>
          </cell>
          <cell r="X168">
            <v>1794.5887314967913</v>
          </cell>
          <cell r="Y168">
            <v>-901.7399293135968</v>
          </cell>
          <cell r="Z168">
            <v>11018.564495774946</v>
          </cell>
          <cell r="AA168">
            <v>11016.282678022864</v>
          </cell>
          <cell r="AB168">
            <v>11011.42527042031</v>
          </cell>
          <cell r="AC168">
            <v>10988.325660830771</v>
          </cell>
          <cell r="AD168">
            <v>10959.538804044641</v>
          </cell>
          <cell r="AE168">
            <v>10929.529176827506</v>
          </cell>
          <cell r="AF168">
            <v>10931.715071998231</v>
          </cell>
          <cell r="AG168">
            <v>10931.715071998231</v>
          </cell>
          <cell r="AH168">
            <v>10931.715071998231</v>
          </cell>
        </row>
        <row r="175">
          <cell r="N175">
            <v>29859</v>
          </cell>
          <cell r="O175">
            <v>22696.229160199935</v>
          </cell>
          <cell r="P175">
            <v>23943.084087523162</v>
          </cell>
          <cell r="Q175">
            <v>26112.593127517623</v>
          </cell>
          <cell r="R175">
            <v>27985.367343531056</v>
          </cell>
          <cell r="S175">
            <v>28043.150110008883</v>
          </cell>
          <cell r="T175">
            <v>27292.469018591302</v>
          </cell>
          <cell r="U175">
            <v>24838.670493209091</v>
          </cell>
          <cell r="V175">
            <v>23087.36053985477</v>
          </cell>
          <cell r="W175">
            <v>22958.074141731129</v>
          </cell>
          <cell r="X175">
            <v>17393.472656202593</v>
          </cell>
          <cell r="Y175">
            <v>8730.0076144971936</v>
          </cell>
          <cell r="Z175">
            <v>24149.443246802737</v>
          </cell>
          <cell r="AA175">
            <v>39530.368898575376</v>
          </cell>
          <cell r="AB175">
            <v>55061.319454988727</v>
          </cell>
          <cell r="AC175">
            <v>70727.346446155963</v>
          </cell>
          <cell r="AD175">
            <v>86361.773754853697</v>
          </cell>
          <cell r="AE175">
            <v>102024.9322771991</v>
          </cell>
          <cell r="AF175">
            <v>117927.36093250544</v>
          </cell>
          <cell r="AG175">
            <v>133829.7895878118</v>
          </cell>
          <cell r="AH175">
            <v>149735.63843819004</v>
          </cell>
        </row>
        <row r="176">
          <cell r="N176">
            <v>3912</v>
          </cell>
          <cell r="O176">
            <v>4176.1849315068494</v>
          </cell>
          <cell r="P176">
            <v>3935.5068493150684</v>
          </cell>
          <cell r="Q176">
            <v>4074.3287671232879</v>
          </cell>
          <cell r="R176">
            <v>3989.5081967213114</v>
          </cell>
          <cell r="S176">
            <v>4466.9589041095887</v>
          </cell>
          <cell r="T176">
            <v>4761.0410958904104</v>
          </cell>
          <cell r="U176">
            <v>5258.1369863013697</v>
          </cell>
          <cell r="V176">
            <v>5428.4426229508199</v>
          </cell>
          <cell r="W176">
            <v>5383.3972602739732</v>
          </cell>
          <cell r="X176">
            <v>5448.9041095890407</v>
          </cell>
          <cell r="Y176">
            <v>5085.8630136986294</v>
          </cell>
          <cell r="Z176">
            <v>5071.9672131147545</v>
          </cell>
          <cell r="AA176">
            <v>5085.8630136986294</v>
          </cell>
          <cell r="AB176">
            <v>5085.8630136986294</v>
          </cell>
          <cell r="AC176">
            <v>5085.8630136986294</v>
          </cell>
          <cell r="AD176">
            <v>5071.9672131147545</v>
          </cell>
          <cell r="AE176">
            <v>5085.8630136986294</v>
          </cell>
          <cell r="AF176">
            <v>5085.8630136986294</v>
          </cell>
          <cell r="AG176">
            <v>5085.8630136986294</v>
          </cell>
          <cell r="AH176">
            <v>5071.9672131147545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212</v>
          </cell>
          <cell r="O178">
            <v>212</v>
          </cell>
          <cell r="P178">
            <v>212</v>
          </cell>
          <cell r="Q178">
            <v>212</v>
          </cell>
          <cell r="R178">
            <v>212</v>
          </cell>
          <cell r="S178">
            <v>212</v>
          </cell>
          <cell r="T178">
            <v>212</v>
          </cell>
          <cell r="U178">
            <v>212</v>
          </cell>
          <cell r="V178">
            <v>212</v>
          </cell>
          <cell r="W178">
            <v>212</v>
          </cell>
          <cell r="X178">
            <v>212</v>
          </cell>
          <cell r="Y178">
            <v>212</v>
          </cell>
          <cell r="Z178">
            <v>212</v>
          </cell>
          <cell r="AA178">
            <v>212</v>
          </cell>
          <cell r="AB178">
            <v>212</v>
          </cell>
          <cell r="AC178">
            <v>212</v>
          </cell>
          <cell r="AD178">
            <v>212</v>
          </cell>
          <cell r="AE178">
            <v>212</v>
          </cell>
          <cell r="AF178">
            <v>212</v>
          </cell>
          <cell r="AG178">
            <v>212</v>
          </cell>
          <cell r="AH178">
            <v>212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1623</v>
          </cell>
          <cell r="O182">
            <v>1423</v>
          </cell>
          <cell r="P182">
            <v>1223</v>
          </cell>
          <cell r="Q182">
            <v>1023</v>
          </cell>
          <cell r="R182">
            <v>823</v>
          </cell>
          <cell r="S182">
            <v>823</v>
          </cell>
          <cell r="T182">
            <v>823</v>
          </cell>
          <cell r="U182">
            <v>823</v>
          </cell>
          <cell r="V182">
            <v>823</v>
          </cell>
          <cell r="W182">
            <v>823</v>
          </cell>
          <cell r="X182">
            <v>823</v>
          </cell>
          <cell r="Y182">
            <v>823</v>
          </cell>
          <cell r="Z182">
            <v>823</v>
          </cell>
          <cell r="AA182">
            <v>823</v>
          </cell>
          <cell r="AB182">
            <v>823</v>
          </cell>
          <cell r="AC182">
            <v>823</v>
          </cell>
          <cell r="AD182">
            <v>823</v>
          </cell>
          <cell r="AE182">
            <v>823</v>
          </cell>
          <cell r="AF182">
            <v>823</v>
          </cell>
          <cell r="AG182">
            <v>823</v>
          </cell>
          <cell r="AH182">
            <v>823</v>
          </cell>
        </row>
        <row r="183">
          <cell r="N183">
            <v>190</v>
          </cell>
          <cell r="O183">
            <v>190</v>
          </cell>
          <cell r="P183">
            <v>190</v>
          </cell>
          <cell r="Q183">
            <v>190</v>
          </cell>
          <cell r="R183">
            <v>190</v>
          </cell>
          <cell r="S183">
            <v>190</v>
          </cell>
          <cell r="T183">
            <v>190</v>
          </cell>
          <cell r="U183">
            <v>190</v>
          </cell>
          <cell r="V183">
            <v>190</v>
          </cell>
          <cell r="W183">
            <v>190</v>
          </cell>
          <cell r="X183">
            <v>190</v>
          </cell>
          <cell r="Y183">
            <v>190</v>
          </cell>
          <cell r="Z183">
            <v>190</v>
          </cell>
          <cell r="AA183">
            <v>190</v>
          </cell>
          <cell r="AB183">
            <v>190</v>
          </cell>
          <cell r="AC183">
            <v>190</v>
          </cell>
          <cell r="AD183">
            <v>190</v>
          </cell>
          <cell r="AE183">
            <v>190</v>
          </cell>
          <cell r="AF183">
            <v>190</v>
          </cell>
          <cell r="AG183">
            <v>190</v>
          </cell>
          <cell r="AH183">
            <v>190</v>
          </cell>
        </row>
        <row r="188">
          <cell r="N188">
            <v>0</v>
          </cell>
          <cell r="O188">
            <v>1393.9139017578229</v>
          </cell>
          <cell r="P188">
            <v>1538.614036392358</v>
          </cell>
          <cell r="Q188">
            <v>1763.0429381501808</v>
          </cell>
          <cell r="R188">
            <v>2066.7966501482906</v>
          </cell>
          <cell r="S188">
            <v>2174.0171800219905</v>
          </cell>
          <cell r="T188">
            <v>2246.31279410858</v>
          </cell>
          <cell r="U188">
            <v>2124.6075862773619</v>
          </cell>
          <cell r="V188">
            <v>2145.5504314441223</v>
          </cell>
          <cell r="W188">
            <v>2467.4026500669797</v>
          </cell>
          <cell r="X188">
            <v>2945.3679773207818</v>
          </cell>
          <cell r="Y188">
            <v>2041.3160336768194</v>
          </cell>
          <cell r="Z188">
            <v>3099.4003471931492</v>
          </cell>
          <cell r="AA188">
            <v>4157.0320220389203</v>
          </cell>
          <cell r="AB188">
            <v>5223.1040181596209</v>
          </cell>
          <cell r="AC188">
            <v>6305.6040181596209</v>
          </cell>
          <cell r="AD188">
            <v>7388.3303374948991</v>
          </cell>
          <cell r="AE188">
            <v>8470.60401815962</v>
          </cell>
          <cell r="AF188">
            <v>9553.10401815962</v>
          </cell>
          <cell r="AG188">
            <v>10635.60401815962</v>
          </cell>
          <cell r="AH188">
            <v>11718.330337494899</v>
          </cell>
        </row>
        <row r="189">
          <cell r="N189">
            <v>585</v>
          </cell>
          <cell r="O189">
            <v>585</v>
          </cell>
          <cell r="P189">
            <v>585</v>
          </cell>
          <cell r="Q189">
            <v>585</v>
          </cell>
          <cell r="R189">
            <v>585</v>
          </cell>
          <cell r="S189">
            <v>585</v>
          </cell>
          <cell r="T189">
            <v>585</v>
          </cell>
          <cell r="U189">
            <v>585</v>
          </cell>
          <cell r="V189">
            <v>585</v>
          </cell>
          <cell r="W189">
            <v>585</v>
          </cell>
          <cell r="X189">
            <v>585</v>
          </cell>
          <cell r="Y189">
            <v>585</v>
          </cell>
          <cell r="Z189">
            <v>585</v>
          </cell>
          <cell r="AA189">
            <v>585</v>
          </cell>
          <cell r="AB189">
            <v>585</v>
          </cell>
          <cell r="AC189">
            <v>585</v>
          </cell>
          <cell r="AD189">
            <v>585</v>
          </cell>
          <cell r="AE189">
            <v>585</v>
          </cell>
          <cell r="AF189">
            <v>585</v>
          </cell>
          <cell r="AG189">
            <v>585</v>
          </cell>
          <cell r="AH189">
            <v>585</v>
          </cell>
        </row>
        <row r="190">
          <cell r="N190">
            <v>814901</v>
          </cell>
          <cell r="O190">
            <v>801726</v>
          </cell>
          <cell r="P190">
            <v>787755.99</v>
          </cell>
          <cell r="Q190">
            <v>773810.77905000001</v>
          </cell>
          <cell r="R190">
            <v>760286.27839512506</v>
          </cell>
          <cell r="S190">
            <v>746030.07517492073</v>
          </cell>
          <cell r="T190">
            <v>732414.01875757694</v>
          </cell>
          <cell r="U190">
            <v>718841.10281033348</v>
          </cell>
          <cell r="V190">
            <v>705839.47283446649</v>
          </cell>
          <cell r="W190">
            <v>692471.00945389969</v>
          </cell>
          <cell r="X190">
            <v>679167.144855013</v>
          </cell>
          <cell r="Y190">
            <v>669427.24709698872</v>
          </cell>
          <cell r="Z190">
            <v>669427.24709698872</v>
          </cell>
          <cell r="AA190">
            <v>669427.24709698872</v>
          </cell>
          <cell r="AB190">
            <v>669427.24709698872</v>
          </cell>
          <cell r="AC190">
            <v>669427.24709698872</v>
          </cell>
          <cell r="AD190">
            <v>669427.24709698872</v>
          </cell>
          <cell r="AE190">
            <v>669427.24709698872</v>
          </cell>
          <cell r="AF190">
            <v>669427.24709698872</v>
          </cell>
          <cell r="AG190">
            <v>669427.24709698872</v>
          </cell>
          <cell r="AH190">
            <v>669427.24709698872</v>
          </cell>
        </row>
        <row r="191">
          <cell r="N191">
            <v>0</v>
          </cell>
          <cell r="O191">
            <v>16359.573766666668</v>
          </cell>
          <cell r="P191">
            <v>22556.457366666666</v>
          </cell>
          <cell r="Q191">
            <v>28289.285104166665</v>
          </cell>
          <cell r="R191">
            <v>34092.102469129168</v>
          </cell>
          <cell r="S191">
            <v>45592.314379601274</v>
          </cell>
          <cell r="T191">
            <v>59690.693595682809</v>
          </cell>
          <cell r="U191">
            <v>79725.724623381073</v>
          </cell>
          <cell r="V191">
            <v>98945.219597301402</v>
          </cell>
          <cell r="W191">
            <v>113885.98684722738</v>
          </cell>
          <cell r="X191">
            <v>133275.70952469751</v>
          </cell>
          <cell r="Y191">
            <v>151507.36420424262</v>
          </cell>
          <cell r="Z191">
            <v>145454.1506209345</v>
          </cell>
          <cell r="AA191">
            <v>139400.9370376264</v>
          </cell>
          <cell r="AB191">
            <v>133347.72345431827</v>
          </cell>
          <cell r="AC191">
            <v>127294.50987101017</v>
          </cell>
          <cell r="AD191">
            <v>121241.29628770205</v>
          </cell>
          <cell r="AE191">
            <v>115188.08270439392</v>
          </cell>
          <cell r="AF191">
            <v>109134.86912108582</v>
          </cell>
          <cell r="AG191">
            <v>103081.6555377777</v>
          </cell>
          <cell r="AH191">
            <v>97028.44195446957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60</v>
          </cell>
          <cell r="O195">
            <v>60</v>
          </cell>
          <cell r="P195">
            <v>60</v>
          </cell>
          <cell r="Q195">
            <v>60</v>
          </cell>
          <cell r="R195">
            <v>60</v>
          </cell>
          <cell r="S195">
            <v>60</v>
          </cell>
          <cell r="T195">
            <v>60</v>
          </cell>
          <cell r="U195">
            <v>60</v>
          </cell>
          <cell r="V195">
            <v>60</v>
          </cell>
          <cell r="W195">
            <v>60</v>
          </cell>
          <cell r="X195">
            <v>60</v>
          </cell>
          <cell r="Y195">
            <v>60</v>
          </cell>
          <cell r="Z195">
            <v>60</v>
          </cell>
          <cell r="AA195">
            <v>60</v>
          </cell>
          <cell r="AB195">
            <v>60</v>
          </cell>
          <cell r="AC195">
            <v>60</v>
          </cell>
          <cell r="AD195">
            <v>60</v>
          </cell>
          <cell r="AE195">
            <v>60</v>
          </cell>
          <cell r="AF195">
            <v>60</v>
          </cell>
          <cell r="AG195">
            <v>60</v>
          </cell>
          <cell r="AH195">
            <v>60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4">
          <cell r="N204">
            <v>3123</v>
          </cell>
          <cell r="O204">
            <v>3213.6986301369861</v>
          </cell>
          <cell r="P204">
            <v>3176.9342465753421</v>
          </cell>
          <cell r="Q204">
            <v>3227.930917808219</v>
          </cell>
          <cell r="R204">
            <v>3112.5741870901638</v>
          </cell>
          <cell r="S204">
            <v>3241.8463775660957</v>
          </cell>
          <cell r="T204">
            <v>3300.7697679041967</v>
          </cell>
          <cell r="U204">
            <v>3398.888079643858</v>
          </cell>
          <cell r="V204">
            <v>3483.6732084356781</v>
          </cell>
          <cell r="W204">
            <v>3627.7332824315599</v>
          </cell>
          <cell r="X204">
            <v>3699.0407966317325</v>
          </cell>
          <cell r="Y204">
            <v>3734.7592793083641</v>
          </cell>
          <cell r="Z204">
            <v>3727.0640348107027</v>
          </cell>
          <cell r="AA204">
            <v>3739.8791151414857</v>
          </cell>
          <cell r="AB204">
            <v>3742.5741992399307</v>
          </cell>
          <cell r="AC204">
            <v>3745.3636112818217</v>
          </cell>
          <cell r="AD204">
            <v>3738.009530743142</v>
          </cell>
          <cell r="AE204">
            <v>3751.2387406597527</v>
          </cell>
          <cell r="AF204">
            <v>3751.2387406597527</v>
          </cell>
          <cell r="AG204">
            <v>3751.2387406597527</v>
          </cell>
          <cell r="AH204">
            <v>3740.9894544830868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N209">
            <v>3428</v>
          </cell>
          <cell r="O209">
            <v>3428</v>
          </cell>
          <cell r="P209">
            <v>3428</v>
          </cell>
          <cell r="Q209">
            <v>3428</v>
          </cell>
          <cell r="R209">
            <v>3428</v>
          </cell>
          <cell r="S209">
            <v>3428</v>
          </cell>
          <cell r="T209">
            <v>3428</v>
          </cell>
          <cell r="U209">
            <v>3428</v>
          </cell>
          <cell r="V209">
            <v>3428</v>
          </cell>
          <cell r="W209">
            <v>3428</v>
          </cell>
          <cell r="X209">
            <v>3428</v>
          </cell>
          <cell r="Y209">
            <v>3428</v>
          </cell>
          <cell r="Z209">
            <v>3428</v>
          </cell>
          <cell r="AA209">
            <v>3428</v>
          </cell>
          <cell r="AB209">
            <v>3428</v>
          </cell>
          <cell r="AC209">
            <v>3428</v>
          </cell>
          <cell r="AD209">
            <v>3428</v>
          </cell>
          <cell r="AE209">
            <v>3428</v>
          </cell>
          <cell r="AF209">
            <v>3428</v>
          </cell>
          <cell r="AG209">
            <v>3428</v>
          </cell>
          <cell r="AH209">
            <v>3428</v>
          </cell>
        </row>
        <row r="210">
          <cell r="N210">
            <v>944</v>
          </cell>
          <cell r="O210">
            <v>970.32840801170732</v>
          </cell>
          <cell r="P210">
            <v>1008.1926441741914</v>
          </cell>
          <cell r="Q210">
            <v>1047.9967103253628</v>
          </cell>
          <cell r="R210">
            <v>1089.8554101591255</v>
          </cell>
          <cell r="S210">
            <v>1133.8908315186095</v>
          </cell>
          <cell r="T210">
            <v>913.79689844730387</v>
          </cell>
          <cell r="U210">
            <v>933.84531971440174</v>
          </cell>
          <cell r="V210">
            <v>980.43615666450387</v>
          </cell>
          <cell r="W210">
            <v>825.36747607317261</v>
          </cell>
          <cell r="X210">
            <v>572.77971308199039</v>
          </cell>
          <cell r="Y210">
            <v>600.45868934739303</v>
          </cell>
          <cell r="Z210">
            <v>629.8582144594784</v>
          </cell>
          <cell r="AA210">
            <v>470.31138529280793</v>
          </cell>
          <cell r="AB210">
            <v>295.80166501354432</v>
          </cell>
          <cell r="AC210">
            <v>302.14047936492244</v>
          </cell>
          <cell r="AD210">
            <v>236.64396645821392</v>
          </cell>
          <cell r="AE210">
            <v>-2.1307400288606004E-12</v>
          </cell>
          <cell r="AF210">
            <v>-2.1307400288606004E-12</v>
          </cell>
          <cell r="AG210">
            <v>-2.1307400288606004E-12</v>
          </cell>
          <cell r="AH210">
            <v>-2.1307400288606004E-12</v>
          </cell>
        </row>
        <row r="211"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6">
          <cell r="N216">
            <v>419</v>
          </cell>
          <cell r="O216">
            <v>419</v>
          </cell>
          <cell r="P216">
            <v>419</v>
          </cell>
          <cell r="Q216">
            <v>419</v>
          </cell>
          <cell r="R216">
            <v>419</v>
          </cell>
          <cell r="S216">
            <v>419</v>
          </cell>
          <cell r="T216">
            <v>419</v>
          </cell>
          <cell r="U216">
            <v>419</v>
          </cell>
          <cell r="V216">
            <v>419</v>
          </cell>
          <cell r="W216">
            <v>419</v>
          </cell>
          <cell r="X216">
            <v>419</v>
          </cell>
          <cell r="Y216">
            <v>419</v>
          </cell>
          <cell r="Z216">
            <v>419</v>
          </cell>
          <cell r="AA216">
            <v>419</v>
          </cell>
          <cell r="AB216">
            <v>419</v>
          </cell>
          <cell r="AC216">
            <v>419</v>
          </cell>
          <cell r="AD216">
            <v>419</v>
          </cell>
          <cell r="AE216">
            <v>419</v>
          </cell>
          <cell r="AF216">
            <v>419</v>
          </cell>
          <cell r="AG216">
            <v>419</v>
          </cell>
          <cell r="AH216">
            <v>419</v>
          </cell>
        </row>
        <row r="217">
          <cell r="N217">
            <v>1419</v>
          </cell>
          <cell r="O217">
            <v>1419</v>
          </cell>
          <cell r="P217">
            <v>1419</v>
          </cell>
          <cell r="Q217">
            <v>1419</v>
          </cell>
          <cell r="R217">
            <v>1419</v>
          </cell>
          <cell r="S217">
            <v>1419</v>
          </cell>
          <cell r="T217">
            <v>1419</v>
          </cell>
          <cell r="U217">
            <v>1419</v>
          </cell>
          <cell r="V217">
            <v>1419</v>
          </cell>
          <cell r="W217">
            <v>1419</v>
          </cell>
          <cell r="X217">
            <v>1419</v>
          </cell>
          <cell r="Y217">
            <v>1419</v>
          </cell>
          <cell r="Z217">
            <v>1419</v>
          </cell>
          <cell r="AA217">
            <v>1419</v>
          </cell>
          <cell r="AB217">
            <v>1419</v>
          </cell>
          <cell r="AC217">
            <v>1419</v>
          </cell>
          <cell r="AD217">
            <v>1419</v>
          </cell>
          <cell r="AE217">
            <v>1419</v>
          </cell>
          <cell r="AF217">
            <v>1419</v>
          </cell>
          <cell r="AG217">
            <v>1419</v>
          </cell>
          <cell r="AH217">
            <v>1419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N219">
            <v>12002</v>
          </cell>
          <cell r="O219">
            <v>11041.375560095024</v>
          </cell>
          <cell r="P219">
            <v>10033.18291592083</v>
          </cell>
          <cell r="Q219">
            <v>8985.186205595468</v>
          </cell>
          <cell r="R219">
            <v>7895.3307954363427</v>
          </cell>
          <cell r="S219">
            <v>6761.4399639177318</v>
          </cell>
          <cell r="T219">
            <v>5847.6430654704291</v>
          </cell>
          <cell r="U219">
            <v>4913.7977457560282</v>
          </cell>
          <cell r="V219">
            <v>3933.3615890915235</v>
          </cell>
          <cell r="W219">
            <v>3107.9941130183506</v>
          </cell>
          <cell r="X219">
            <v>2535.2143999363607</v>
          </cell>
          <cell r="Y219">
            <v>1934.7557105889678</v>
          </cell>
          <cell r="Z219">
            <v>1304.8974961294894</v>
          </cell>
          <cell r="AA219">
            <v>834.58611083668143</v>
          </cell>
          <cell r="AB219">
            <v>538.78444582313682</v>
          </cell>
          <cell r="AC219">
            <v>236.64396645821421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N221">
            <v>0</v>
          </cell>
          <cell r="O221">
            <v>737.4</v>
          </cell>
          <cell r="P221">
            <v>756.2</v>
          </cell>
          <cell r="Q221">
            <v>775.5</v>
          </cell>
          <cell r="R221">
            <v>795.40000000000009</v>
          </cell>
          <cell r="S221">
            <v>816.1</v>
          </cell>
          <cell r="T221">
            <v>837.30000000000007</v>
          </cell>
          <cell r="U221">
            <v>859.3</v>
          </cell>
          <cell r="V221">
            <v>881.90000000000009</v>
          </cell>
          <cell r="W221">
            <v>905.30000000000018</v>
          </cell>
          <cell r="X221">
            <v>929.5</v>
          </cell>
          <cell r="Y221">
            <v>929.5</v>
          </cell>
          <cell r="Z221">
            <v>929.5</v>
          </cell>
          <cell r="AA221">
            <v>929.5</v>
          </cell>
          <cell r="AB221">
            <v>929.5</v>
          </cell>
          <cell r="AC221">
            <v>929.5</v>
          </cell>
          <cell r="AD221">
            <v>929.5</v>
          </cell>
          <cell r="AE221">
            <v>929.5</v>
          </cell>
          <cell r="AF221">
            <v>929.5</v>
          </cell>
          <cell r="AG221">
            <v>929.5</v>
          </cell>
          <cell r="AH221">
            <v>929.5</v>
          </cell>
        </row>
        <row r="226">
          <cell r="N226">
            <v>830007</v>
          </cell>
          <cell r="O226">
            <v>827593.09916188754</v>
          </cell>
          <cell r="P226">
            <v>821759.14253322675</v>
          </cell>
          <cell r="Q226">
            <v>816817.41515322879</v>
          </cell>
          <cell r="R226">
            <v>812130.89266196929</v>
          </cell>
          <cell r="S226">
            <v>810957.23857565993</v>
          </cell>
          <cell r="T226">
            <v>812109.02553002804</v>
          </cell>
          <cell r="U226">
            <v>817286.41135438811</v>
          </cell>
          <cell r="V226">
            <v>822770.67507182597</v>
          </cell>
          <cell r="W226">
            <v>825303.47548167594</v>
          </cell>
          <cell r="X226">
            <v>827098.06421317288</v>
          </cell>
          <cell r="Y226">
            <v>826196.32428385923</v>
          </cell>
          <cell r="Z226">
            <v>837214.88877963426</v>
          </cell>
          <cell r="AA226">
            <v>848231.17145765712</v>
          </cell>
          <cell r="AB226">
            <v>859242.59672807727</v>
          </cell>
          <cell r="AC226">
            <v>870230.92238890834</v>
          </cell>
          <cell r="AD226">
            <v>881190.4611929527</v>
          </cell>
          <cell r="AE226">
            <v>892119.99036978022</v>
          </cell>
          <cell r="AF226">
            <v>903051.70544177853</v>
          </cell>
          <cell r="AG226">
            <v>913983.42051377671</v>
          </cell>
          <cell r="AH226">
            <v>924915.1355857749</v>
          </cell>
        </row>
        <row r="229">
          <cell r="N229">
            <v>520847</v>
          </cell>
          <cell r="O229">
            <v>518433.0991618876</v>
          </cell>
          <cell r="P229">
            <v>512599.14253322693</v>
          </cell>
          <cell r="Q229">
            <v>507657.41515322868</v>
          </cell>
          <cell r="R229">
            <v>502970.89266196924</v>
          </cell>
          <cell r="S229">
            <v>501797.23857565998</v>
          </cell>
          <cell r="T229">
            <v>502949.02553002798</v>
          </cell>
          <cell r="U229">
            <v>508126.41135438794</v>
          </cell>
          <cell r="V229">
            <v>513610.67507182574</v>
          </cell>
          <cell r="W229">
            <v>516143.47548167594</v>
          </cell>
          <cell r="X229">
            <v>517938.06421317265</v>
          </cell>
          <cell r="Y229">
            <v>517036.32428385911</v>
          </cell>
          <cell r="Z229">
            <v>528054.88877963403</v>
          </cell>
          <cell r="AA229">
            <v>539071.17145765689</v>
          </cell>
          <cell r="AB229">
            <v>550082.59672807716</v>
          </cell>
          <cell r="AC229">
            <v>561070.92238890799</v>
          </cell>
          <cell r="AD229">
            <v>572030.46119295259</v>
          </cell>
          <cell r="AE229">
            <v>582959.99036977999</v>
          </cell>
          <cell r="AF229">
            <v>593891.70544177829</v>
          </cell>
          <cell r="AG229">
            <v>604823.42051377648</v>
          </cell>
          <cell r="AH229">
            <v>615755.13558577467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5"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</row>
        <row r="246"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</row>
        <row r="254"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</row>
        <row r="258"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0"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</row>
        <row r="261">
          <cell r="N261">
            <v>309160</v>
          </cell>
          <cell r="O261">
            <v>309160</v>
          </cell>
          <cell r="P261">
            <v>309160</v>
          </cell>
          <cell r="Q261">
            <v>309160</v>
          </cell>
          <cell r="R261">
            <v>309160</v>
          </cell>
          <cell r="S261">
            <v>309160</v>
          </cell>
          <cell r="T261">
            <v>309160</v>
          </cell>
          <cell r="U261">
            <v>309160</v>
          </cell>
          <cell r="V261">
            <v>309160</v>
          </cell>
          <cell r="W261">
            <v>309160</v>
          </cell>
          <cell r="X261">
            <v>309160</v>
          </cell>
          <cell r="Y261">
            <v>309160</v>
          </cell>
          <cell r="Z261">
            <v>309160</v>
          </cell>
          <cell r="AA261">
            <v>309160</v>
          </cell>
          <cell r="AB261">
            <v>309160</v>
          </cell>
          <cell r="AC261">
            <v>309160</v>
          </cell>
          <cell r="AD261">
            <v>309160</v>
          </cell>
          <cell r="AE261">
            <v>309160</v>
          </cell>
          <cell r="AF261">
            <v>309160</v>
          </cell>
          <cell r="AG261">
            <v>309160</v>
          </cell>
          <cell r="AH261">
            <v>309160</v>
          </cell>
        </row>
        <row r="270">
          <cell r="O270">
            <v>33385.192883030715</v>
          </cell>
          <cell r="P270">
            <v>31163.070847627594</v>
          </cell>
          <cell r="Q270">
            <v>32438.232598857125</v>
          </cell>
          <cell r="R270">
            <v>33815.949363321546</v>
          </cell>
          <cell r="S270">
            <v>35065.711531988614</v>
          </cell>
          <cell r="T270">
            <v>36919.98424455084</v>
          </cell>
          <cell r="U270">
            <v>38599.09555910065</v>
          </cell>
          <cell r="V270">
            <v>40715.548662572583</v>
          </cell>
          <cell r="W270">
            <v>42898.73237088399</v>
          </cell>
          <cell r="X270">
            <v>44898.582986228772</v>
          </cell>
          <cell r="Y270">
            <v>45959.666782792323</v>
          </cell>
          <cell r="Z270">
            <v>45583.234224118569</v>
          </cell>
          <cell r="AA270">
            <v>45562.765775881424</v>
          </cell>
          <cell r="AB270">
            <v>45573</v>
          </cell>
          <cell r="AC270">
            <v>45573</v>
          </cell>
          <cell r="AD270">
            <v>45583.234224118569</v>
          </cell>
          <cell r="AE270">
            <v>45562.765775881424</v>
          </cell>
          <cell r="AF270">
            <v>45573</v>
          </cell>
          <cell r="AG270">
            <v>45573</v>
          </cell>
          <cell r="AH270">
            <v>45583.234224118569</v>
          </cell>
        </row>
        <row r="271">
          <cell r="O271">
            <v>16342.938249896779</v>
          </cell>
          <cell r="P271">
            <v>16465.641972187259</v>
          </cell>
          <cell r="Q271">
            <v>16485.618916216561</v>
          </cell>
          <cell r="R271">
            <v>14411.536489857375</v>
          </cell>
          <cell r="S271">
            <v>14475.815904400501</v>
          </cell>
          <cell r="T271">
            <v>14656.793258500698</v>
          </cell>
          <cell r="U271">
            <v>14835.473079967642</v>
          </cell>
          <cell r="V271">
            <v>15023.826246630832</v>
          </cell>
          <cell r="W271">
            <v>15204.86223235714</v>
          </cell>
          <cell r="X271">
            <v>15396.924717986878</v>
          </cell>
          <cell r="Y271">
            <v>15590.956522292852</v>
          </cell>
          <cell r="Z271">
            <v>15622.507523018188</v>
          </cell>
          <cell r="AA271">
            <v>15615.49247698181</v>
          </cell>
          <cell r="AB271">
            <v>15619</v>
          </cell>
          <cell r="AC271">
            <v>15619</v>
          </cell>
          <cell r="AD271">
            <v>15622.507523018188</v>
          </cell>
          <cell r="AE271">
            <v>15615.49247698181</v>
          </cell>
          <cell r="AF271">
            <v>15619</v>
          </cell>
          <cell r="AG271">
            <v>15619</v>
          </cell>
          <cell r="AH271">
            <v>15622.507523018188</v>
          </cell>
        </row>
        <row r="272">
          <cell r="O272">
            <v>1143.4736394615154</v>
          </cell>
          <cell r="P272">
            <v>62.155434859588041</v>
          </cell>
          <cell r="Q272">
            <v>63.776610464771153</v>
          </cell>
          <cell r="R272">
            <v>66.744617615458353</v>
          </cell>
          <cell r="S272">
            <v>3855.7337420591193</v>
          </cell>
          <cell r="T272">
            <v>5564.1373481183291</v>
          </cell>
          <cell r="U272">
            <v>9535.3055323723365</v>
          </cell>
          <cell r="V272">
            <v>9790.2222361750064</v>
          </cell>
          <cell r="W272">
            <v>6893.1613805079323</v>
          </cell>
          <cell r="X272">
            <v>5368.8876549355</v>
          </cell>
          <cell r="Y272">
            <v>81.601551503970484</v>
          </cell>
          <cell r="Z272">
            <v>80.017965416573091</v>
          </cell>
          <cell r="AA272">
            <v>79.982034583426895</v>
          </cell>
          <cell r="AB272">
            <v>80</v>
          </cell>
          <cell r="AC272">
            <v>80</v>
          </cell>
          <cell r="AD272">
            <v>80.017965416573091</v>
          </cell>
          <cell r="AE272">
            <v>79.982034583426895</v>
          </cell>
          <cell r="AF272">
            <v>80</v>
          </cell>
          <cell r="AG272">
            <v>80</v>
          </cell>
          <cell r="AH272">
            <v>80.017965416573091</v>
          </cell>
        </row>
        <row r="273">
          <cell r="O273">
            <v>1551</v>
          </cell>
          <cell r="P273">
            <v>809</v>
          </cell>
          <cell r="Q273">
            <v>820</v>
          </cell>
          <cell r="R273">
            <v>870</v>
          </cell>
          <cell r="S273">
            <v>844</v>
          </cell>
          <cell r="T273">
            <v>809</v>
          </cell>
          <cell r="U273">
            <v>704</v>
          </cell>
          <cell r="V273">
            <v>628</v>
          </cell>
          <cell r="W273">
            <v>641</v>
          </cell>
          <cell r="X273">
            <v>747</v>
          </cell>
          <cell r="Y273">
            <v>747</v>
          </cell>
          <cell r="Z273">
            <v>747</v>
          </cell>
          <cell r="AA273">
            <v>747</v>
          </cell>
          <cell r="AB273">
            <v>747</v>
          </cell>
          <cell r="AC273">
            <v>747</v>
          </cell>
          <cell r="AD273">
            <v>747</v>
          </cell>
          <cell r="AE273">
            <v>747</v>
          </cell>
          <cell r="AF273">
            <v>747</v>
          </cell>
          <cell r="AG273">
            <v>747</v>
          </cell>
          <cell r="AH273">
            <v>747</v>
          </cell>
        </row>
        <row r="274"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5"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</row>
        <row r="276">
          <cell r="O276">
            <v>411.86029610413817</v>
          </cell>
          <cell r="P276">
            <v>450.60982751734269</v>
          </cell>
          <cell r="Q276">
            <v>463.84995665332133</v>
          </cell>
          <cell r="R276">
            <v>482.49009960759861</v>
          </cell>
          <cell r="S276">
            <v>493.98811416348229</v>
          </cell>
          <cell r="T276">
            <v>512.20295704930663</v>
          </cell>
          <cell r="U276">
            <v>529.02993814841557</v>
          </cell>
          <cell r="V276">
            <v>549.69721797212821</v>
          </cell>
          <cell r="W276">
            <v>569.68937892778229</v>
          </cell>
          <cell r="X276">
            <v>589.29779153377285</v>
          </cell>
          <cell r="Y276">
            <v>608.81623930125795</v>
          </cell>
          <cell r="Z276">
            <v>606.13608803054126</v>
          </cell>
          <cell r="AA276">
            <v>605.86391196945874</v>
          </cell>
          <cell r="AB276">
            <v>606</v>
          </cell>
          <cell r="AC276">
            <v>606</v>
          </cell>
          <cell r="AD276">
            <v>606.13608803054126</v>
          </cell>
          <cell r="AE276">
            <v>605.86391196945874</v>
          </cell>
          <cell r="AF276">
            <v>606</v>
          </cell>
          <cell r="AG276">
            <v>606</v>
          </cell>
          <cell r="AH276">
            <v>606.13608803054126</v>
          </cell>
        </row>
        <row r="277">
          <cell r="O277">
            <v>-19150.663251310903</v>
          </cell>
          <cell r="P277">
            <v>-19534.375006518312</v>
          </cell>
          <cell r="Q277">
            <v>-19794.733134655078</v>
          </cell>
          <cell r="R277">
            <v>-19824.672368221345</v>
          </cell>
          <cell r="S277">
            <v>-20285.546633946942</v>
          </cell>
          <cell r="T277">
            <v>-20944.90012942073</v>
          </cell>
          <cell r="U277">
            <v>-21566.382504852332</v>
          </cell>
          <cell r="V277">
            <v>-22238.556887604675</v>
          </cell>
          <cell r="W277">
            <v>-22894.158395587481</v>
          </cell>
          <cell r="X277">
            <v>-23648.134138823974</v>
          </cell>
          <cell r="Y277">
            <v>-24182.887864906414</v>
          </cell>
          <cell r="Z277">
            <v>-24207.94992622616</v>
          </cell>
          <cell r="AA277">
            <v>-24197.032920699072</v>
          </cell>
          <cell r="AB277">
            <v>-24202.41218611327</v>
          </cell>
          <cell r="AC277">
            <v>-24202.358514287949</v>
          </cell>
          <cell r="AD277">
            <v>-24207.738531387433</v>
          </cell>
          <cell r="AE277">
            <v>-24196.81523059601</v>
          </cell>
          <cell r="AF277">
            <v>-24204</v>
          </cell>
          <cell r="AG277">
            <v>-24204</v>
          </cell>
          <cell r="AH277">
            <v>-24209.435436784188</v>
          </cell>
        </row>
        <row r="278">
          <cell r="O278">
            <v>-19243.834388140647</v>
          </cell>
          <cell r="P278">
            <v>-18511.961210352314</v>
          </cell>
          <cell r="Q278">
            <v>-18763.886691372718</v>
          </cell>
          <cell r="R278">
            <v>-17572.640899850026</v>
          </cell>
          <cell r="S278">
            <v>-18318.842893908801</v>
          </cell>
          <cell r="T278">
            <v>-18419.938766618499</v>
          </cell>
          <cell r="U278">
            <v>-18928.357419272481</v>
          </cell>
          <cell r="V278">
            <v>-19390.216274442988</v>
          </cell>
          <cell r="W278">
            <v>-20285.799050675789</v>
          </cell>
          <cell r="X278">
            <v>-20441.564147489858</v>
          </cell>
          <cell r="Y278">
            <v>-20347.463474885823</v>
          </cell>
          <cell r="Z278">
            <v>-20364.619954238282</v>
          </cell>
          <cell r="AA278">
            <v>-20355.44552951365</v>
          </cell>
          <cell r="AB278">
            <v>-20359.981937049044</v>
          </cell>
          <cell r="AC278">
            <v>-20359.947524138734</v>
          </cell>
          <cell r="AD278">
            <v>-20364.484413634229</v>
          </cell>
          <cell r="AE278">
            <v>-20355.305952557832</v>
          </cell>
          <cell r="AF278">
            <v>-20361</v>
          </cell>
          <cell r="AG278">
            <v>-20361</v>
          </cell>
          <cell r="AH278">
            <v>-20365.572423085563</v>
          </cell>
        </row>
        <row r="279"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</row>
        <row r="280"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</row>
        <row r="281"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2">
          <cell r="O282">
            <v>-614.8037304114589</v>
          </cell>
          <cell r="P282">
            <v>-643.12816669101915</v>
          </cell>
          <cell r="Q282">
            <v>-663.5430027393262</v>
          </cell>
          <cell r="R282">
            <v>-691.44854514668157</v>
          </cell>
          <cell r="S282">
            <v>-708.80254205582526</v>
          </cell>
          <cell r="T282">
            <v>-735.60322312373216</v>
          </cell>
          <cell r="U282">
            <v>-760.28006646912877</v>
          </cell>
          <cell r="V282">
            <v>-787.25485207578674</v>
          </cell>
          <cell r="W282">
            <v>-813.40408265815404</v>
          </cell>
          <cell r="X282">
            <v>-843.99055850541208</v>
          </cell>
          <cell r="Y282">
            <v>-873.50140911622725</v>
          </cell>
          <cell r="Z282">
            <v>-905.30658872379809</v>
          </cell>
          <cell r="AA282">
            <v>-936.56903701123042</v>
          </cell>
          <cell r="AB282">
            <v>-969.56355015839483</v>
          </cell>
          <cell r="AC282">
            <v>-1003.4951534602567</v>
          </cell>
          <cell r="AD282">
            <v>-1038.8474105833586</v>
          </cell>
          <cell r="AE282">
            <v>-1074.7209516232078</v>
          </cell>
          <cell r="AF282">
            <v>-1075.0713446936602</v>
          </cell>
          <cell r="AG282">
            <v>-1075.0713446936602</v>
          </cell>
          <cell r="AH282">
            <v>-1075.3127710005754</v>
          </cell>
        </row>
        <row r="283"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8">
          <cell r="O288">
            <v>-19300.697</v>
          </cell>
          <cell r="P288">
            <v>-8768.1349999999984</v>
          </cell>
          <cell r="Q288">
            <v>-8617.0536749999992</v>
          </cell>
          <cell r="R288">
            <v>-9197.1071924999997</v>
          </cell>
          <cell r="S288">
            <v>-14658.730289676249</v>
          </cell>
          <cell r="T288">
            <v>-18371.737529714839</v>
          </cell>
          <cell r="U288">
            <v>-24788.717596213857</v>
          </cell>
          <cell r="V288">
            <v>-25302.022599663414</v>
          </cell>
          <cell r="W288">
            <v>-21551.90715550496</v>
          </cell>
          <cell r="X288">
            <v>-26898.576053129807</v>
          </cell>
          <cell r="Y288">
            <v>-27178.00632088714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</row>
        <row r="289">
          <cell r="O289">
            <v>1165</v>
          </cell>
          <cell r="P289">
            <v>1357</v>
          </cell>
          <cell r="Q289">
            <v>1420</v>
          </cell>
          <cell r="R289">
            <v>1274</v>
          </cell>
          <cell r="S289">
            <v>860</v>
          </cell>
          <cell r="T289">
            <v>790</v>
          </cell>
          <cell r="U289">
            <v>459</v>
          </cell>
          <cell r="V289">
            <v>450</v>
          </cell>
          <cell r="W289">
            <v>700</v>
          </cell>
          <cell r="X289">
            <v>712</v>
          </cell>
          <cell r="Y289">
            <v>712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</row>
        <row r="290"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</row>
        <row r="291"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</row>
        <row r="292"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</row>
        <row r="293"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</row>
        <row r="298"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</row>
        <row r="299">
          <cell r="O299">
            <v>-934.2960318932669</v>
          </cell>
          <cell r="P299">
            <v>-970.32840801170732</v>
          </cell>
          <cell r="Q299">
            <v>-1008.1926441741917</v>
          </cell>
          <cell r="R299">
            <v>-1047.9967103253621</v>
          </cell>
          <cell r="S299">
            <v>-1089.855410159126</v>
          </cell>
          <cell r="T299">
            <v>-1133.8908315186095</v>
          </cell>
          <cell r="U299">
            <v>-913.79689844730387</v>
          </cell>
          <cell r="V299">
            <v>-933.84531971440163</v>
          </cell>
          <cell r="W299">
            <v>-980.4361566645041</v>
          </cell>
          <cell r="X299">
            <v>-825.36747607317295</v>
          </cell>
          <cell r="Y299">
            <v>-572.77971308199017</v>
          </cell>
          <cell r="Z299">
            <v>-600.45868934739292</v>
          </cell>
          <cell r="AA299">
            <v>-629.85821445947852</v>
          </cell>
          <cell r="AB299">
            <v>-470.31138529280827</v>
          </cell>
          <cell r="AC299">
            <v>-295.80166501354461</v>
          </cell>
          <cell r="AD299">
            <v>-302.14047936492261</v>
          </cell>
          <cell r="AE299">
            <v>-236.64396645821608</v>
          </cell>
          <cell r="AF299">
            <v>0</v>
          </cell>
          <cell r="AG299">
            <v>0</v>
          </cell>
          <cell r="AH299">
            <v>0</v>
          </cell>
        </row>
        <row r="300">
          <cell r="O300">
            <v>-524.02760477910886</v>
          </cell>
          <cell r="P300">
            <v>-487.99522866066832</v>
          </cell>
          <cell r="Q300">
            <v>-450.13099249818396</v>
          </cell>
          <cell r="R300">
            <v>-410.3269263470134</v>
          </cell>
          <cell r="S300">
            <v>-368.46822651324953</v>
          </cell>
          <cell r="T300">
            <v>-324.43280515376614</v>
          </cell>
          <cell r="U300">
            <v>-279.87335754736682</v>
          </cell>
          <cell r="V300">
            <v>-235.76553803684143</v>
          </cell>
          <cell r="W300">
            <v>-189.17470108673922</v>
          </cell>
          <cell r="X300">
            <v>-141.6969349374516</v>
          </cell>
          <cell r="Y300">
            <v>-112.91929836217295</v>
          </cell>
          <cell r="Z300">
            <v>-83.040696226365526</v>
          </cell>
          <cell r="AA300">
            <v>-53.64117111427997</v>
          </cell>
          <cell r="AB300">
            <v>-25.708388852422495</v>
          </cell>
          <cell r="AC300">
            <v>-14.870151932284857</v>
          </cell>
          <cell r="AD300">
            <v>-8.531337580906829</v>
          </cell>
          <cell r="AE300">
            <v>-2.1858951707258742</v>
          </cell>
          <cell r="AF300">
            <v>5.9814908581756771E-14</v>
          </cell>
          <cell r="AG300">
            <v>5.9814908581756771E-14</v>
          </cell>
          <cell r="AH300">
            <v>5.9814908581756771E-14</v>
          </cell>
        </row>
        <row r="301"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</row>
        <row r="302"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</row>
        <row r="303"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</row>
        <row r="304"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</row>
        <row r="308">
          <cell r="O308">
            <v>-5768.8569380422341</v>
          </cell>
          <cell r="P308">
            <v>1391.5550619577682</v>
          </cell>
          <cell r="Q308">
            <v>2393.9379417522832</v>
          </cell>
          <cell r="R308">
            <v>2176.5279280115451</v>
          </cell>
          <cell r="S308">
            <v>165.00329635152639</v>
          </cell>
          <cell r="T308">
            <v>-678.38547733099745</v>
          </cell>
          <cell r="U308">
            <v>-2575.5037332134225</v>
          </cell>
          <cell r="V308">
            <v>-1730.3671081875589</v>
          </cell>
          <cell r="W308">
            <v>192.56582049920962</v>
          </cell>
          <cell r="X308">
            <v>-5086.6361582747541</v>
          </cell>
          <cell r="Y308">
            <v>-9567.5169853493626</v>
          </cell>
          <cell r="Z308">
            <v>16477.519945821874</v>
          </cell>
          <cell r="AA308">
            <v>16438.557326618407</v>
          </cell>
          <cell r="AB308">
            <v>16597.022552534054</v>
          </cell>
          <cell r="AC308">
            <v>16748.526991167237</v>
          </cell>
          <cell r="AD308">
            <v>16717.153628033022</v>
          </cell>
          <cell r="AE308">
            <v>16745.432203010128</v>
          </cell>
          <cell r="AF308">
            <v>16984.928655306339</v>
          </cell>
          <cell r="AG308">
            <v>16984.928655306339</v>
          </cell>
          <cell r="AH308">
            <v>16988.575169713546</v>
          </cell>
        </row>
      </sheetData>
      <sheetData sheetId="25"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O54">
            <v>2930</v>
          </cell>
          <cell r="P54">
            <v>3293.37</v>
          </cell>
          <cell r="Q54">
            <v>3408.6379499999998</v>
          </cell>
          <cell r="R54">
            <v>3527.9402782499992</v>
          </cell>
          <cell r="S54">
            <v>3651.4181879887492</v>
          </cell>
          <cell r="T54">
            <v>3779.2178245683544</v>
          </cell>
          <cell r="U54">
            <v>3911.4904484282465</v>
          </cell>
          <cell r="V54">
            <v>4048.392614123235</v>
          </cell>
          <cell r="W54">
            <v>4190.0863556175482</v>
          </cell>
          <cell r="X54">
            <v>4336.7393780641614</v>
          </cell>
          <cell r="Y54">
            <v>4733.9694406444823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O55">
            <v>0</v>
          </cell>
          <cell r="P55">
            <v>579.59999999999991</v>
          </cell>
          <cell r="Q55">
            <v>599.88599999999997</v>
          </cell>
          <cell r="R55">
            <v>620.88200999999981</v>
          </cell>
          <cell r="S55">
            <v>642.61288034999984</v>
          </cell>
          <cell r="T55">
            <v>665.10433116224976</v>
          </cell>
          <cell r="U55">
            <v>688.38298275292834</v>
          </cell>
          <cell r="V55">
            <v>712.47638714928087</v>
          </cell>
          <cell r="W55">
            <v>737.41306069950565</v>
          </cell>
          <cell r="X55">
            <v>763.22251782398826</v>
          </cell>
          <cell r="Y55">
            <v>1122.8366134544124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70.529938031056048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O58">
            <v>0</v>
          </cell>
          <cell r="P58">
            <v>51.749999999999993</v>
          </cell>
          <cell r="Q58">
            <v>53.561249999999994</v>
          </cell>
          <cell r="R58">
            <v>55.435893749999984</v>
          </cell>
          <cell r="S58">
            <v>57.376150031249985</v>
          </cell>
          <cell r="T58">
            <v>59.384315282343728</v>
          </cell>
          <cell r="U58">
            <v>61.46276631722575</v>
          </cell>
          <cell r="V58">
            <v>63.613963138328643</v>
          </cell>
          <cell r="W58">
            <v>65.840451848170147</v>
          </cell>
          <cell r="X58">
            <v>68.144867662856086</v>
          </cell>
          <cell r="Y58">
            <v>141.0598760621121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O59">
            <v>0</v>
          </cell>
          <cell r="P59">
            <v>439.87499999999994</v>
          </cell>
          <cell r="Q59">
            <v>455.27062499999994</v>
          </cell>
          <cell r="R59">
            <v>471.20509687499987</v>
          </cell>
          <cell r="S59">
            <v>487.69727526562485</v>
          </cell>
          <cell r="T59">
            <v>504.76667989992166</v>
          </cell>
          <cell r="U59">
            <v>522.4335136964188</v>
          </cell>
          <cell r="V59">
            <v>540.71868667579349</v>
          </cell>
          <cell r="W59">
            <v>559.64384070944618</v>
          </cell>
          <cell r="X59">
            <v>579.23137513427673</v>
          </cell>
          <cell r="Y59">
            <v>1445.8637296366489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O60">
            <v>91</v>
          </cell>
          <cell r="P60">
            <v>62.099999999999994</v>
          </cell>
          <cell r="Q60">
            <v>64.273499999999999</v>
          </cell>
          <cell r="R60">
            <v>66.523072499999984</v>
          </cell>
          <cell r="S60">
            <v>68.851380037499979</v>
          </cell>
          <cell r="T60">
            <v>71.261178338812471</v>
          </cell>
          <cell r="U60">
            <v>73.7553195806709</v>
          </cell>
          <cell r="V60">
            <v>76.336755765994369</v>
          </cell>
          <cell r="W60">
            <v>79.008542217804177</v>
          </cell>
          <cell r="X60">
            <v>81.773841195427309</v>
          </cell>
          <cell r="Y60">
            <v>564.23950424844838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O63">
            <v>5901</v>
          </cell>
          <cell r="P63">
            <v>1030</v>
          </cell>
          <cell r="Q63">
            <v>986</v>
          </cell>
          <cell r="R63">
            <v>768</v>
          </cell>
          <cell r="S63">
            <v>4877</v>
          </cell>
          <cell r="T63">
            <v>7468</v>
          </cell>
          <cell r="U63">
            <v>9351</v>
          </cell>
          <cell r="V63">
            <v>7315</v>
          </cell>
          <cell r="W63">
            <v>2400</v>
          </cell>
          <cell r="X63">
            <v>1941</v>
          </cell>
          <cell r="Y63">
            <v>2737.9721943655959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O64">
            <v>5577</v>
          </cell>
          <cell r="P64">
            <v>1051</v>
          </cell>
          <cell r="Q64">
            <v>772</v>
          </cell>
          <cell r="R64">
            <v>912</v>
          </cell>
          <cell r="S64">
            <v>3032</v>
          </cell>
          <cell r="T64">
            <v>3413</v>
          </cell>
          <cell r="U64">
            <v>8088</v>
          </cell>
          <cell r="V64">
            <v>10048</v>
          </cell>
          <cell r="W64">
            <v>10299</v>
          </cell>
          <cell r="X64">
            <v>8919</v>
          </cell>
          <cell r="Y64">
            <v>12581.130345979778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O65">
            <v>2377</v>
          </cell>
          <cell r="P65">
            <v>1773.99</v>
          </cell>
          <cell r="Q65">
            <v>1861.7890499999999</v>
          </cell>
          <cell r="R65">
            <v>2136.4993451249993</v>
          </cell>
          <cell r="S65">
            <v>1460.7967797956246</v>
          </cell>
          <cell r="T65">
            <v>2030.9435826561553</v>
          </cell>
          <cell r="U65">
            <v>1743.0840527565224</v>
          </cell>
          <cell r="V65">
            <v>2305.3700241330303</v>
          </cell>
          <cell r="W65">
            <v>2188.5366194331755</v>
          </cell>
          <cell r="X65">
            <v>2265.1354011133362</v>
          </cell>
          <cell r="Y65">
            <v>2893.1380580339192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O67">
            <v>279.697</v>
          </cell>
          <cell r="P67">
            <v>227.7</v>
          </cell>
          <cell r="Q67">
            <v>201.39029999999997</v>
          </cell>
          <cell r="R67">
            <v>638.62149599999987</v>
          </cell>
          <cell r="S67">
            <v>151.47303608249996</v>
          </cell>
          <cell r="T67">
            <v>380.05961780699982</v>
          </cell>
          <cell r="U67">
            <v>103.25744741293926</v>
          </cell>
          <cell r="V67">
            <v>192.1141686777525</v>
          </cell>
          <cell r="W67">
            <v>769.01647758662727</v>
          </cell>
          <cell r="X67">
            <v>857.26243519872958</v>
          </cell>
          <cell r="Y67">
            <v>887.26662043068507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O72">
            <v>415</v>
          </cell>
          <cell r="P72">
            <v>258.75</v>
          </cell>
          <cell r="Q72">
            <v>214.24499999999998</v>
          </cell>
          <cell r="R72">
            <v>0</v>
          </cell>
          <cell r="S72">
            <v>229.50460012499994</v>
          </cell>
          <cell r="T72">
            <v>0</v>
          </cell>
          <cell r="U72">
            <v>245.851065268903</v>
          </cell>
          <cell r="V72">
            <v>0</v>
          </cell>
          <cell r="W72">
            <v>263.36180739268059</v>
          </cell>
          <cell r="X72">
            <v>7087.066236937033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O74">
            <v>1730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8">
          <cell r="O78">
            <v>19300.697</v>
          </cell>
          <cell r="P78">
            <v>8768.1350000000002</v>
          </cell>
          <cell r="Q78">
            <v>8617.0536749999992</v>
          </cell>
          <cell r="R78">
            <v>9197.1071924999997</v>
          </cell>
          <cell r="S78">
            <v>14658.730289676247</v>
          </cell>
          <cell r="T78">
            <v>18371.737529714839</v>
          </cell>
          <cell r="U78">
            <v>24788.717596213857</v>
          </cell>
          <cell r="V78">
            <v>25302.022599663414</v>
          </cell>
          <cell r="W78">
            <v>21551.90715550496</v>
          </cell>
          <cell r="X78">
            <v>26898.576053129807</v>
          </cell>
          <cell r="Y78">
            <v>27178.00632088714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82">
          <cell r="K82">
            <v>16297</v>
          </cell>
          <cell r="L82">
            <v>11592</v>
          </cell>
          <cell r="M82">
            <v>19471</v>
          </cell>
          <cell r="N82">
            <v>10386</v>
          </cell>
          <cell r="O82">
            <v>19300.697</v>
          </cell>
          <cell r="P82">
            <v>8768.1350000000002</v>
          </cell>
          <cell r="Q82">
            <v>8617.0536749999992</v>
          </cell>
          <cell r="R82">
            <v>9197.1071924999997</v>
          </cell>
          <cell r="S82">
            <v>14658.730289676247</v>
          </cell>
          <cell r="T82">
            <v>18371.737529714839</v>
          </cell>
          <cell r="U82">
            <v>24788.717596213857</v>
          </cell>
          <cell r="V82">
            <v>25302.022599663414</v>
          </cell>
          <cell r="W82">
            <v>21551.90715550496</v>
          </cell>
          <cell r="X82">
            <v>26898.576053129807</v>
          </cell>
          <cell r="Y82">
            <v>27178.00632088714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0"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9">
          <cell r="D99" t="str">
            <v xml:space="preserve">Property Plant and Equipment -  Land 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D100" t="str">
            <v xml:space="preserve">Property Plant and Equipment -  Land improvements 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D101" t="str">
            <v xml:space="preserve">Property Plant and Equipment -  Sealed Roads 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D102" t="str">
            <v xml:space="preserve">Property Plant and Equipment -  Unsealed Roads 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D103" t="str">
            <v xml:space="preserve">Property Plant and Equipment -  Bridges 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D104" t="str">
            <v xml:space="preserve">Property Plant and Equipment -  Kerb and Channel 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D105" t="str">
            <v xml:space="preserve">Property Plant and Equipment -  Footpaths and Pathways 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D106" t="str">
            <v xml:space="preserve">Property Plant and Equipment -  Buildings 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D107" t="str">
            <v xml:space="preserve">Property Plant and Equipment -  Stormwater Drainage 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D108" t="str">
            <v xml:space="preserve">Property Plant and Equipment -  Recreation, Parks and Streetscapes 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D109" t="str">
            <v xml:space="preserve">Property Plant and Equipment -  Swimming Pools 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</row>
        <row r="110">
          <cell r="D110" t="str">
            <v xml:space="preserve">Property Plant and Equipment -  Sewerage 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</row>
        <row r="111">
          <cell r="D111" t="str">
            <v xml:space="preserve">Property Plant and Equipment -  Water 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2">
          <cell r="D112" t="str">
            <v xml:space="preserve">Property Plant and Equipment -  Plant, machinery and equipment </v>
          </cell>
          <cell r="O112">
            <v>2377</v>
          </cell>
          <cell r="P112">
            <v>1773.99</v>
          </cell>
          <cell r="Q112">
            <v>1861.7890499999999</v>
          </cell>
          <cell r="R112">
            <v>2136.4993451249993</v>
          </cell>
          <cell r="S112">
            <v>1460.7967797956246</v>
          </cell>
          <cell r="T112">
            <v>2030.9435826561553</v>
          </cell>
          <cell r="U112">
            <v>1743.0840527565224</v>
          </cell>
          <cell r="V112">
            <v>2305.3700241330303</v>
          </cell>
          <cell r="W112">
            <v>2188.5366194331755</v>
          </cell>
          <cell r="X112">
            <v>2265.1354011133362</v>
          </cell>
          <cell r="Y112">
            <v>2893.1380580339192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D113" t="str">
            <v xml:space="preserve">Property Plant and Equipment -  Fixutres, fittings and furniture 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D114" t="str">
            <v xml:space="preserve">Property Plant and Equipment -  Computers and telecommunications 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D115" t="str">
            <v xml:space="preserve">Property Plant and Equipment -  Other 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D116" t="str">
            <v xml:space="preserve">Property Plant and Equipment -  Capital Work in Progress 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D117" t="str">
            <v xml:space="preserve">Property Plant and Equipment -  LED Lighting 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D118" t="str">
            <v xml:space="preserve">Property Plant and Equipment -  Cemetery 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D119" t="str">
            <v xml:space="preserve">Property Plant and Equipment -  Landfill cells 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D120" t="str">
            <v xml:space="preserve">Property Plant and Equipment -  Capital Works Sustainability Adjustment 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D121" t="str">
            <v xml:space="preserve">Property Plant and Equipment -  Additional Capital Works due to SRV 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D122" t="str">
            <v>Property Plant and Equipment -  Floodplain Risk Management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D123" t="str">
            <v xml:space="preserve">Property Plant and Equipment -  Spare capex 7 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6">
          <cell r="D126" t="str">
            <v xml:space="preserve">Infrastructure Assets -  Land 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D127" t="str">
            <v xml:space="preserve">Infrastructure Assets -  Land improvements 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28">
          <cell r="D128" t="str">
            <v xml:space="preserve">Infrastructure Assets -  Sealed Roads </v>
          </cell>
          <cell r="O128">
            <v>2930</v>
          </cell>
          <cell r="P128">
            <v>3293.37</v>
          </cell>
          <cell r="Q128">
            <v>3408.6379499999998</v>
          </cell>
          <cell r="R128">
            <v>3527.9402782499992</v>
          </cell>
          <cell r="S128">
            <v>3651.4181879887492</v>
          </cell>
          <cell r="T128">
            <v>3779.2178245683544</v>
          </cell>
          <cell r="U128">
            <v>3911.4904484282465</v>
          </cell>
          <cell r="V128">
            <v>4048.392614123235</v>
          </cell>
          <cell r="W128">
            <v>4190.0863556175482</v>
          </cell>
          <cell r="X128">
            <v>4336.7393780641614</v>
          </cell>
          <cell r="Y128">
            <v>4733.9694406444823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D129" t="str">
            <v xml:space="preserve">Infrastructure Assets -  Unsealed Roads </v>
          </cell>
          <cell r="O129">
            <v>0</v>
          </cell>
          <cell r="P129">
            <v>579.59999999999991</v>
          </cell>
          <cell r="Q129">
            <v>599.88599999999997</v>
          </cell>
          <cell r="R129">
            <v>620.88200999999981</v>
          </cell>
          <cell r="S129">
            <v>642.61288034999984</v>
          </cell>
          <cell r="T129">
            <v>665.10433116224976</v>
          </cell>
          <cell r="U129">
            <v>688.38298275292834</v>
          </cell>
          <cell r="V129">
            <v>712.47638714928087</v>
          </cell>
          <cell r="W129">
            <v>737.41306069950565</v>
          </cell>
          <cell r="X129">
            <v>763.22251782398826</v>
          </cell>
          <cell r="Y129">
            <v>1122.8366134544124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D130" t="str">
            <v xml:space="preserve">Infrastructure Assets -  Bridges 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</row>
        <row r="131">
          <cell r="D131" t="str">
            <v xml:space="preserve">Infrastructure Assets -  Kerb and Channel 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70.529938031056048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2">
          <cell r="D132" t="str">
            <v xml:space="preserve">Infrastructure Assets -  Footpaths and Pathways </v>
          </cell>
          <cell r="O132">
            <v>0</v>
          </cell>
          <cell r="P132">
            <v>51.749999999999993</v>
          </cell>
          <cell r="Q132">
            <v>53.561249999999994</v>
          </cell>
          <cell r="R132">
            <v>55.435893749999984</v>
          </cell>
          <cell r="S132">
            <v>57.376150031249985</v>
          </cell>
          <cell r="T132">
            <v>59.384315282343728</v>
          </cell>
          <cell r="U132">
            <v>61.46276631722575</v>
          </cell>
          <cell r="V132">
            <v>63.613963138328643</v>
          </cell>
          <cell r="W132">
            <v>65.840451848170147</v>
          </cell>
          <cell r="X132">
            <v>68.144867662856086</v>
          </cell>
          <cell r="Y132">
            <v>141.0598760621121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D133" t="str">
            <v xml:space="preserve">Infrastructure Assets -  Buildings </v>
          </cell>
          <cell r="O133">
            <v>0</v>
          </cell>
          <cell r="P133">
            <v>439.87499999999994</v>
          </cell>
          <cell r="Q133">
            <v>455.27062499999994</v>
          </cell>
          <cell r="R133">
            <v>471.20509687499987</v>
          </cell>
          <cell r="S133">
            <v>487.69727526562485</v>
          </cell>
          <cell r="T133">
            <v>504.76667989992166</v>
          </cell>
          <cell r="U133">
            <v>522.4335136964188</v>
          </cell>
          <cell r="V133">
            <v>540.71868667579349</v>
          </cell>
          <cell r="W133">
            <v>559.64384070944618</v>
          </cell>
          <cell r="X133">
            <v>579.23137513427673</v>
          </cell>
          <cell r="Y133">
            <v>1445.8637296366489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D134" t="str">
            <v xml:space="preserve">Infrastructure Assets -  Stormwater Drainage </v>
          </cell>
          <cell r="O134">
            <v>91</v>
          </cell>
          <cell r="P134">
            <v>62.099999999999994</v>
          </cell>
          <cell r="Q134">
            <v>64.273499999999999</v>
          </cell>
          <cell r="R134">
            <v>66.523072499999984</v>
          </cell>
          <cell r="S134">
            <v>68.851380037499979</v>
          </cell>
          <cell r="T134">
            <v>71.261178338812471</v>
          </cell>
          <cell r="U134">
            <v>73.7553195806709</v>
          </cell>
          <cell r="V134">
            <v>76.336755765994369</v>
          </cell>
          <cell r="W134">
            <v>79.008542217804177</v>
          </cell>
          <cell r="X134">
            <v>81.773841195427309</v>
          </cell>
          <cell r="Y134">
            <v>564.23950424844838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D135" t="str">
            <v xml:space="preserve">Infrastructure Assets -  Recreation, Parks and Streetscapes 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D136" t="str">
            <v xml:space="preserve">Infrastructure Assets -  Swimming Pools 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D137" t="str">
            <v xml:space="preserve">Infrastructure Assets -  Sewerage </v>
          </cell>
          <cell r="O137">
            <v>5901</v>
          </cell>
          <cell r="P137">
            <v>1030</v>
          </cell>
          <cell r="Q137">
            <v>986</v>
          </cell>
          <cell r="R137">
            <v>768</v>
          </cell>
          <cell r="S137">
            <v>4877</v>
          </cell>
          <cell r="T137">
            <v>7468</v>
          </cell>
          <cell r="U137">
            <v>9351</v>
          </cell>
          <cell r="V137">
            <v>7315</v>
          </cell>
          <cell r="W137">
            <v>2400</v>
          </cell>
          <cell r="X137">
            <v>1941</v>
          </cell>
          <cell r="Y137">
            <v>2737.9721943655959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D138" t="str">
            <v xml:space="preserve">Infrastructure Assets -  Water </v>
          </cell>
          <cell r="O138">
            <v>5577</v>
          </cell>
          <cell r="P138">
            <v>1051</v>
          </cell>
          <cell r="Q138">
            <v>772</v>
          </cell>
          <cell r="R138">
            <v>912</v>
          </cell>
          <cell r="S138">
            <v>3032</v>
          </cell>
          <cell r="T138">
            <v>3413</v>
          </cell>
          <cell r="U138">
            <v>8088</v>
          </cell>
          <cell r="V138">
            <v>10048</v>
          </cell>
          <cell r="W138">
            <v>10299</v>
          </cell>
          <cell r="X138">
            <v>8919</v>
          </cell>
          <cell r="Y138">
            <v>12581.130345979778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D139" t="str">
            <v xml:space="preserve">Infrastructure Assets -  Plant, machinery and equipment 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D140" t="str">
            <v xml:space="preserve">Infrastructure Assets -  Fixutres, fittings and furniture 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D141" t="str">
            <v xml:space="preserve">Infrastructure Assets -  Computers and telecommunications </v>
          </cell>
          <cell r="O141">
            <v>279.697</v>
          </cell>
          <cell r="P141">
            <v>227.7</v>
          </cell>
          <cell r="Q141">
            <v>201.39029999999997</v>
          </cell>
          <cell r="R141">
            <v>638.62149599999987</v>
          </cell>
          <cell r="S141">
            <v>151.47303608249996</v>
          </cell>
          <cell r="T141">
            <v>380.05961780699982</v>
          </cell>
          <cell r="U141">
            <v>103.25744741293926</v>
          </cell>
          <cell r="V141">
            <v>192.1141686777525</v>
          </cell>
          <cell r="W141">
            <v>769.01647758662727</v>
          </cell>
          <cell r="X141">
            <v>857.26243519872958</v>
          </cell>
          <cell r="Y141">
            <v>887.26662043068507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D142" t="str">
            <v xml:space="preserve">Infrastructure Assets -  Other 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D143" t="str">
            <v xml:space="preserve">Infrastructure Assets -  Capital Work in Progress 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</row>
        <row r="144">
          <cell r="D144" t="str">
            <v xml:space="preserve">Infrastructure Assets -  LED Lighting 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5">
          <cell r="D145" t="str">
            <v xml:space="preserve">Infrastructure Assets -  Cemetery 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D146" t="str">
            <v xml:space="preserve">Infrastructure Assets -  Landfill cells </v>
          </cell>
          <cell r="O146">
            <v>415</v>
          </cell>
          <cell r="P146">
            <v>258.75</v>
          </cell>
          <cell r="Q146">
            <v>214.24499999999998</v>
          </cell>
          <cell r="R146">
            <v>0</v>
          </cell>
          <cell r="S146">
            <v>229.50460012499994</v>
          </cell>
          <cell r="T146">
            <v>0</v>
          </cell>
          <cell r="U146">
            <v>245.851065268903</v>
          </cell>
          <cell r="V146">
            <v>0</v>
          </cell>
          <cell r="W146">
            <v>263.36180739268059</v>
          </cell>
          <cell r="X146">
            <v>7087.066236937033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7">
          <cell r="D147" t="str">
            <v xml:space="preserve">Infrastructure Assets -  Capital Works Sustainability Adjustment 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D148" t="str">
            <v xml:space="preserve">Infrastructure Assets -  Additional Capital Works due to SRV </v>
          </cell>
          <cell r="O148">
            <v>1730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D149" t="str">
            <v>Infrastructure Assets -  Floodplain Risk Management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D150" t="str">
            <v xml:space="preserve">Infrastructure Assets -  Spare capex 7 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</sheetData>
      <sheetData sheetId="26" refreshError="1"/>
      <sheetData sheetId="27">
        <row r="282">
          <cell r="D282" t="str">
            <v>All Reserves</v>
          </cell>
        </row>
        <row r="283">
          <cell r="D283" t="str">
            <v>Reserve - Spare 1</v>
          </cell>
        </row>
        <row r="284">
          <cell r="D284" t="str">
            <v>Reserve - Spare 2</v>
          </cell>
        </row>
        <row r="285">
          <cell r="D285" t="str">
            <v>Reserve - Spare 3</v>
          </cell>
        </row>
        <row r="286">
          <cell r="D286" t="str">
            <v>Reserve - Spare 4</v>
          </cell>
        </row>
        <row r="287">
          <cell r="D287" t="str">
            <v>Reserve - Spare 5</v>
          </cell>
        </row>
        <row r="288">
          <cell r="D288" t="str">
            <v>Reserve - Spare 6</v>
          </cell>
        </row>
        <row r="289">
          <cell r="D289" t="str">
            <v>Reserve - Spare 7</v>
          </cell>
        </row>
        <row r="290">
          <cell r="D290" t="str">
            <v>Reserve - Spare 8</v>
          </cell>
        </row>
        <row r="291">
          <cell r="D291" t="str">
            <v>Reserve - Spare 9</v>
          </cell>
        </row>
        <row r="292">
          <cell r="D292" t="str">
            <v>Reserve - Spare 10</v>
          </cell>
        </row>
        <row r="293">
          <cell r="D293" t="str">
            <v>Reserve - Spare 11</v>
          </cell>
        </row>
        <row r="294">
          <cell r="D294" t="str">
            <v>Reserve - Spare 12</v>
          </cell>
        </row>
        <row r="295">
          <cell r="D295" t="str">
            <v>Reserve - Spare 13</v>
          </cell>
        </row>
        <row r="296">
          <cell r="D296" t="str">
            <v>Reserve - Spare 14</v>
          </cell>
        </row>
        <row r="297">
          <cell r="D297" t="str">
            <v>Reserve - Spare 15</v>
          </cell>
        </row>
        <row r="298">
          <cell r="D298" t="str">
            <v>Reserve - Spare 16</v>
          </cell>
        </row>
        <row r="299">
          <cell r="D299" t="str">
            <v>Reserve - Spare 17</v>
          </cell>
        </row>
        <row r="300">
          <cell r="D300" t="str">
            <v>Reserve - Spare 18</v>
          </cell>
        </row>
        <row r="301">
          <cell r="D301" t="str">
            <v>Reserve - Spare 19</v>
          </cell>
        </row>
        <row r="302">
          <cell r="D302" t="str">
            <v>Reserve - Spare 20</v>
          </cell>
        </row>
        <row r="303">
          <cell r="D303" t="str">
            <v>Reserve - Spare 21</v>
          </cell>
        </row>
        <row r="304">
          <cell r="D304" t="str">
            <v>Reserve - Spare 22</v>
          </cell>
        </row>
        <row r="305">
          <cell r="D305" t="str">
            <v>Reserve - Spare 23</v>
          </cell>
        </row>
        <row r="306">
          <cell r="D306" t="str">
            <v>Reserve - Spare 24</v>
          </cell>
        </row>
        <row r="307">
          <cell r="D307" t="str">
            <v>Reserve - Spare 25</v>
          </cell>
        </row>
        <row r="308">
          <cell r="D308" t="str">
            <v>Reserve - Spare 26</v>
          </cell>
        </row>
        <row r="309">
          <cell r="D309" t="str">
            <v>Reserve - Spare 27</v>
          </cell>
        </row>
        <row r="310">
          <cell r="D310" t="str">
            <v>Reserve - Spare 28</v>
          </cell>
        </row>
        <row r="311">
          <cell r="D311" t="str">
            <v>Reserve - Spare 29</v>
          </cell>
        </row>
        <row r="312">
          <cell r="D312" t="str">
            <v>Landfill Rehabilitation Reserve</v>
          </cell>
        </row>
        <row r="313">
          <cell r="D313" t="str">
            <v>Asset Revaluation Reserve</v>
          </cell>
        </row>
      </sheetData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>
        <row r="3">
          <cell r="E3">
            <v>0</v>
          </cell>
        </row>
        <row r="4">
          <cell r="E4">
            <v>0</v>
          </cell>
        </row>
        <row r="9">
          <cell r="D9" t="str">
            <v>Error check breaches: 0. Active error alerts: 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11">
          <cell r="C11" t="str">
            <v>January</v>
          </cell>
          <cell r="F11" t="str">
            <v>Annual</v>
          </cell>
          <cell r="I11">
            <v>1</v>
          </cell>
          <cell r="K11" t="str">
            <v>Calc</v>
          </cell>
        </row>
        <row r="12">
          <cell r="C12" t="str">
            <v>February</v>
          </cell>
          <cell r="F12" t="str">
            <v>Semi-annual</v>
          </cell>
          <cell r="I12">
            <v>0</v>
          </cell>
          <cell r="K12" t="str">
            <v>Manual</v>
          </cell>
        </row>
        <row r="13">
          <cell r="C13" t="str">
            <v>March</v>
          </cell>
          <cell r="F13" t="str">
            <v>Quarterly</v>
          </cell>
        </row>
        <row r="14">
          <cell r="C14" t="str">
            <v>April</v>
          </cell>
          <cell r="F14" t="str">
            <v>Monthly</v>
          </cell>
        </row>
        <row r="15">
          <cell r="C15" t="str">
            <v>May</v>
          </cell>
          <cell r="I15">
            <v>44377</v>
          </cell>
        </row>
        <row r="16">
          <cell r="C16" t="str">
            <v>June</v>
          </cell>
          <cell r="I16">
            <v>44196</v>
          </cell>
        </row>
        <row r="17">
          <cell r="C17" t="str">
            <v>July</v>
          </cell>
        </row>
        <row r="18">
          <cell r="C18" t="str">
            <v>August</v>
          </cell>
        </row>
        <row r="19">
          <cell r="C19" t="str">
            <v>September</v>
          </cell>
          <cell r="I19">
            <v>44377</v>
          </cell>
        </row>
        <row r="20">
          <cell r="C20" t="str">
            <v>October</v>
          </cell>
          <cell r="I20">
            <v>44286</v>
          </cell>
        </row>
        <row r="21">
          <cell r="C21" t="str">
            <v>November</v>
          </cell>
          <cell r="I21">
            <v>44196</v>
          </cell>
        </row>
        <row r="22">
          <cell r="C22" t="str">
            <v>December</v>
          </cell>
          <cell r="I22">
            <v>44104</v>
          </cell>
        </row>
        <row r="23">
          <cell r="K23" t="str">
            <v xml:space="preserve">Rate Setting Statement </v>
          </cell>
        </row>
        <row r="24">
          <cell r="K24" t="str">
            <v>Rate Determination Statement</v>
          </cell>
        </row>
        <row r="25">
          <cell r="F25" t="str">
            <v>Y</v>
          </cell>
        </row>
        <row r="26">
          <cell r="F26" t="str">
            <v>HY</v>
          </cell>
          <cell r="I26" t="str">
            <v>Income Statement</v>
          </cell>
        </row>
        <row r="27">
          <cell r="F27" t="str">
            <v>Q</v>
          </cell>
          <cell r="I27" t="str">
            <v>Comprehensive Income Statement</v>
          </cell>
        </row>
        <row r="28">
          <cell r="F28" t="str">
            <v>M</v>
          </cell>
          <cell r="I28" t="str">
            <v>Statement of Financial Performance</v>
          </cell>
        </row>
        <row r="29">
          <cell r="I29" t="str">
            <v>Profit and Loss</v>
          </cell>
          <cell r="K29" t="str">
            <v>General Fund</v>
          </cell>
        </row>
        <row r="30">
          <cell r="K30" t="str">
            <v>Water</v>
          </cell>
        </row>
        <row r="31">
          <cell r="K31" t="str">
            <v>Sewerage</v>
          </cell>
        </row>
        <row r="32">
          <cell r="F32">
            <v>12</v>
          </cell>
          <cell r="K32" t="str">
            <v>Waste</v>
          </cell>
        </row>
        <row r="33">
          <cell r="F33">
            <v>6</v>
          </cell>
          <cell r="I33" t="str">
            <v>Cash Flow Statement</v>
          </cell>
          <cell r="K33" t="str">
            <v>Other Business</v>
          </cell>
        </row>
        <row r="34">
          <cell r="F34">
            <v>3</v>
          </cell>
          <cell r="I34" t="str">
            <v>Statement of Cash Flows</v>
          </cell>
        </row>
        <row r="35">
          <cell r="F35">
            <v>1</v>
          </cell>
        </row>
        <row r="38">
          <cell r="D38" t="str">
            <v>Low Scenario</v>
          </cell>
          <cell r="I38" t="str">
            <v>Balance Sheet</v>
          </cell>
          <cell r="K38" t="str">
            <v>Operating Activities</v>
          </cell>
        </row>
        <row r="39">
          <cell r="D39" t="str">
            <v>Medium Scenario</v>
          </cell>
          <cell r="I39" t="str">
            <v>Statement of Financial Position</v>
          </cell>
          <cell r="K39" t="str">
            <v>Financing Activities</v>
          </cell>
        </row>
        <row r="40">
          <cell r="D40" t="str">
            <v>High Scenario</v>
          </cell>
        </row>
        <row r="42">
          <cell r="D42">
            <v>1</v>
          </cell>
          <cell r="F42">
            <v>1</v>
          </cell>
        </row>
        <row r="43">
          <cell r="D43">
            <v>2</v>
          </cell>
          <cell r="F43">
            <v>0</v>
          </cell>
        </row>
        <row r="44">
          <cell r="K44" t="str">
            <v>Fixed</v>
          </cell>
        </row>
        <row r="45">
          <cell r="K45" t="str">
            <v>Variable</v>
          </cell>
        </row>
        <row r="50">
          <cell r="F50">
            <v>1</v>
          </cell>
        </row>
        <row r="52">
          <cell r="F52">
            <v>100</v>
          </cell>
        </row>
        <row r="53">
          <cell r="F53">
            <v>1</v>
          </cell>
        </row>
        <row r="54">
          <cell r="F54">
            <v>0.01</v>
          </cell>
        </row>
        <row r="57">
          <cell r="F57">
            <v>365.25</v>
          </cell>
        </row>
        <row r="59">
          <cell r="F59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10E5B-8287-407A-86E7-40AF0F6D6573}">
  <sheetPr codeName="Sheet67">
    <tabColor theme="1"/>
    <pageSetUpPr fitToPage="1"/>
  </sheetPr>
  <dimension ref="A1:AP1015"/>
  <sheetViews>
    <sheetView showGridLines="0" zoomScaleNormal="100" zoomScaleSheetLayoutView="85" workbookViewId="0">
      <pane xSplit="4" ySplit="30" topLeftCell="E31" activePane="bottomRight" state="frozen"/>
      <selection activeCell="A2" sqref="A2"/>
      <selection pane="topRight" activeCell="A2" sqref="A2"/>
      <selection pane="bottomLeft" activeCell="A2" sqref="A2"/>
      <selection pane="bottomRight" activeCell="D313" sqref="D313"/>
    </sheetView>
  </sheetViews>
  <sheetFormatPr defaultColWidth="2.28515625" defaultRowHeight="12.75" customHeight="1" outlineLevelRow="4" outlineLevelCol="1" x14ac:dyDescent="0.2"/>
  <cols>
    <col min="1" max="1" width="10.42578125" style="168" hidden="1" customWidth="1"/>
    <col min="2" max="2" width="12.85546875" style="172" hidden="1" customWidth="1"/>
    <col min="3" max="3" width="3.140625" style="173" customWidth="1"/>
    <col min="4" max="4" width="52" style="37" customWidth="1"/>
    <col min="5" max="5" width="9.140625" style="170" hidden="1" customWidth="1" outlineLevel="1"/>
    <col min="6" max="6" width="4.85546875" style="170" hidden="1" customWidth="1" outlineLevel="1"/>
    <col min="7" max="8" width="4.28515625" style="170" hidden="1" customWidth="1" outlineLevel="1"/>
    <col min="9" max="9" width="9" style="170" hidden="1" customWidth="1" outlineLevel="1"/>
    <col min="10" max="10" width="4.28515625" style="170" hidden="1" customWidth="1" outlineLevel="1"/>
    <col min="11" max="11" width="17.7109375" style="171" hidden="1" customWidth="1" outlineLevel="1"/>
    <col min="12" max="12" width="14" style="171" hidden="1" customWidth="1" outlineLevel="1"/>
    <col min="13" max="13" width="14" style="171" customWidth="1" collapsed="1"/>
    <col min="14" max="24" width="14" style="171" customWidth="1"/>
    <col min="25" max="25" width="14" style="171" customWidth="1" outlineLevel="1"/>
    <col min="26" max="34" width="14" style="171" hidden="1" customWidth="1" outlineLevel="1"/>
    <col min="35" max="35" width="9.140625" style="26" hidden="1" customWidth="1"/>
    <col min="36" max="38" width="2.28515625" style="26"/>
    <col min="39" max="40" width="7.85546875" style="26" hidden="1" customWidth="1" outlineLevel="1"/>
    <col min="41" max="41" width="11.85546875" style="26" hidden="1" customWidth="1" outlineLevel="1"/>
    <col min="42" max="42" width="2.28515625" style="26" collapsed="1"/>
    <col min="43" max="16384" width="2.28515625" style="26"/>
  </cols>
  <sheetData>
    <row r="1" spans="1:39" s="5" customFormat="1" ht="15.6" x14ac:dyDescent="0.2">
      <c r="A1" s="1" t="str">
        <f>[1]Gen_WC!$K$10</f>
        <v>Long Term Financial Plan</v>
      </c>
      <c r="B1" s="2"/>
      <c r="C1" s="2"/>
      <c r="D1" s="2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9" s="10" customFormat="1" ht="13.8" hidden="1" x14ac:dyDescent="0.2">
      <c r="A2" s="6">
        <v>23</v>
      </c>
      <c r="B2" s="7" t="s">
        <v>0</v>
      </c>
      <c r="C2" s="7"/>
      <c r="D2" s="7"/>
      <c r="E2" s="8"/>
      <c r="F2" s="8"/>
      <c r="G2" s="8"/>
      <c r="H2" s="8"/>
      <c r="I2" s="8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9" s="19" customFormat="1" ht="13.8" hidden="1" x14ac:dyDescent="0.2">
      <c r="A3" s="11" t="s">
        <v>1</v>
      </c>
      <c r="B3" s="12" t="str">
        <f>[1]Checks!D9</f>
        <v>Error check breaches: 0. Active error alerts: 0</v>
      </c>
      <c r="C3" s="13"/>
      <c r="D3" s="13"/>
      <c r="E3" s="14">
        <f>[1]Checks!E3</f>
        <v>0</v>
      </c>
      <c r="F3" s="15"/>
      <c r="G3" s="15"/>
      <c r="H3" s="15"/>
      <c r="I3" s="16"/>
      <c r="J3" s="8"/>
      <c r="K3" s="17"/>
      <c r="L3" s="17"/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9" s="19" customFormat="1" ht="13.8" hidden="1" x14ac:dyDescent="0.3">
      <c r="A4" s="20" t="str">
        <f ca="1">(RIGHT(CELL("filename",A2),LEN(CELL("filename",A2))-FIND("]",CELL("filename",A2))))</f>
        <v>FinStmts_O (Planned)</v>
      </c>
      <c r="B4" s="13" t="s">
        <v>2</v>
      </c>
      <c r="C4" s="13"/>
      <c r="D4" s="13"/>
      <c r="E4" s="21">
        <f>[1]Checks!E4</f>
        <v>0</v>
      </c>
      <c r="F4" s="22" t="str">
        <f ca="1">(RIGHT(CELL("filename",F2),LEN(CELL("filename",F2))-FIND("]",CELL("filename",F2))))</f>
        <v>FinStmts_O (Planned)</v>
      </c>
      <c r="G4" s="15"/>
      <c r="H4" s="15"/>
      <c r="I4" s="15"/>
      <c r="J4" s="8"/>
      <c r="K4" s="17"/>
      <c r="L4" s="17"/>
      <c r="M4" s="17"/>
      <c r="N4" s="17"/>
      <c r="O4" s="17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9" ht="10.199999999999999" hidden="1" x14ac:dyDescent="0.2">
      <c r="A5" s="24"/>
      <c r="B5" s="24"/>
      <c r="C5" s="24"/>
      <c r="D5" s="24"/>
      <c r="E5" s="25"/>
      <c r="F5" s="25"/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9" s="10" customFormat="1" ht="13.8" hidden="1" x14ac:dyDescent="0.2">
      <c r="A6" s="27" t="s">
        <v>3</v>
      </c>
      <c r="B6" s="28"/>
      <c r="C6" s="29"/>
      <c r="E6" s="30"/>
      <c r="F6" s="31"/>
      <c r="G6" s="30"/>
      <c r="H6" s="30"/>
      <c r="I6" s="30"/>
      <c r="J6" s="30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9" s="10" customFormat="1" ht="13.8" hidden="1" x14ac:dyDescent="0.2">
      <c r="A7" s="33">
        <f ca="1">MAX(MAX($A$2:A6),$A$2*[1]Tables_A!$F$52)+Sxn</f>
        <v>2301</v>
      </c>
      <c r="B7" s="34" t="s">
        <v>4</v>
      </c>
      <c r="C7" s="7"/>
      <c r="D7" s="7"/>
      <c r="E7" s="8"/>
      <c r="F7" s="8"/>
      <c r="G7" s="8"/>
      <c r="H7" s="8"/>
      <c r="I7" s="8" t="s">
        <v>5</v>
      </c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9" s="38" customFormat="1" ht="11.25" hidden="1" customHeight="1" x14ac:dyDescent="0.2">
      <c r="A8" s="35"/>
      <c r="B8" s="36"/>
      <c r="C8" s="26"/>
      <c r="D8" s="37"/>
      <c r="E8" s="25"/>
      <c r="F8" s="25"/>
      <c r="G8" s="25"/>
      <c r="H8" s="25"/>
      <c r="I8" s="25"/>
      <c r="J8" s="25"/>
      <c r="AM8" s="38" t="s">
        <v>6</v>
      </c>
    </row>
    <row r="9" spans="1:39" s="44" customFormat="1" ht="12" hidden="1" customHeight="1" outlineLevel="3" x14ac:dyDescent="0.2">
      <c r="A9" s="39"/>
      <c r="B9" s="40"/>
      <c r="C9" s="41"/>
      <c r="D9" s="42" t="s">
        <v>7</v>
      </c>
      <c r="E9" s="43"/>
      <c r="F9" s="43"/>
      <c r="G9" s="43"/>
      <c r="H9" s="43"/>
      <c r="I9" s="43"/>
      <c r="J9" s="43"/>
    </row>
    <row r="10" spans="1:39" s="44" customFormat="1" ht="12" hidden="1" customHeight="1" outlineLevel="3" x14ac:dyDescent="0.2">
      <c r="A10" s="39"/>
      <c r="B10" s="40"/>
      <c r="C10" s="41"/>
      <c r="D10" s="42" t="s">
        <v>8</v>
      </c>
      <c r="E10" s="43"/>
      <c r="F10" s="43"/>
      <c r="G10" s="43"/>
      <c r="H10" s="43"/>
      <c r="I10" s="43"/>
      <c r="J10" s="43"/>
    </row>
    <row r="11" spans="1:39" s="44" customFormat="1" ht="12" hidden="1" customHeight="1" outlineLevel="3" x14ac:dyDescent="0.2">
      <c r="A11" s="39"/>
      <c r="B11" s="40"/>
      <c r="C11" s="41"/>
      <c r="D11" s="42" t="s">
        <v>9</v>
      </c>
      <c r="E11" s="43"/>
      <c r="F11" s="43"/>
      <c r="G11" s="43"/>
      <c r="H11" s="43"/>
      <c r="I11" s="43"/>
      <c r="J11" s="43"/>
    </row>
    <row r="12" spans="1:39" s="44" customFormat="1" ht="12" hidden="1" customHeight="1" outlineLevel="3" x14ac:dyDescent="0.2">
      <c r="A12" s="39"/>
      <c r="B12" s="40"/>
      <c r="C12" s="41"/>
      <c r="D12" s="42" t="s">
        <v>10</v>
      </c>
      <c r="E12" s="43"/>
      <c r="F12" s="43"/>
      <c r="G12" s="43"/>
      <c r="H12" s="43"/>
      <c r="I12" s="43"/>
      <c r="J12" s="43"/>
    </row>
    <row r="13" spans="1:39" s="44" customFormat="1" ht="12" hidden="1" customHeight="1" outlineLevel="3" x14ac:dyDescent="0.2">
      <c r="A13" s="39"/>
      <c r="B13" s="40"/>
      <c r="C13" s="41"/>
      <c r="D13" s="42" t="s">
        <v>11</v>
      </c>
      <c r="E13" s="43"/>
      <c r="F13" s="43"/>
      <c r="G13" s="43"/>
      <c r="H13" s="43"/>
      <c r="I13" s="43"/>
      <c r="J13" s="43"/>
    </row>
    <row r="14" spans="1:39" s="44" customFormat="1" ht="12" hidden="1" customHeight="1" outlineLevel="3" x14ac:dyDescent="0.2">
      <c r="A14" s="39"/>
      <c r="B14" s="40"/>
      <c r="C14" s="41"/>
      <c r="D14" s="42" t="s">
        <v>12</v>
      </c>
      <c r="E14" s="43"/>
      <c r="F14" s="43"/>
      <c r="G14" s="43"/>
      <c r="H14" s="43"/>
      <c r="I14" s="43"/>
      <c r="J14" s="43"/>
    </row>
    <row r="15" spans="1:39" s="44" customFormat="1" ht="12" hidden="1" customHeight="1" outlineLevel="3" x14ac:dyDescent="0.2">
      <c r="A15" s="39"/>
      <c r="B15" s="40"/>
      <c r="C15" s="41"/>
      <c r="D15" s="42" t="s">
        <v>13</v>
      </c>
      <c r="E15" s="43"/>
      <c r="F15" s="43"/>
      <c r="G15" s="43"/>
      <c r="H15" s="43"/>
      <c r="I15" s="43"/>
      <c r="J15" s="43"/>
    </row>
    <row r="16" spans="1:39" s="44" customFormat="1" ht="12" hidden="1" customHeight="1" outlineLevel="3" x14ac:dyDescent="0.2">
      <c r="A16" s="39"/>
      <c r="B16" s="40"/>
      <c r="C16" s="41"/>
      <c r="D16" s="42" t="s">
        <v>14</v>
      </c>
      <c r="E16" s="43"/>
      <c r="F16" s="43"/>
      <c r="G16" s="43"/>
      <c r="H16" s="43"/>
      <c r="I16" s="43"/>
      <c r="J16" s="43"/>
    </row>
    <row r="17" spans="1:42" s="44" customFormat="1" ht="12" hidden="1" customHeight="1" outlineLevel="3" x14ac:dyDescent="0.2">
      <c r="A17" s="39"/>
      <c r="B17" s="40"/>
      <c r="C17" s="41"/>
      <c r="D17" s="42" t="s">
        <v>15</v>
      </c>
      <c r="E17" s="43"/>
      <c r="F17" s="43"/>
      <c r="G17" s="43"/>
      <c r="H17" s="43"/>
      <c r="I17" s="43"/>
      <c r="J17" s="43"/>
      <c r="K17" s="45">
        <f>[1]Forecast_Gen!L17</f>
        <v>0</v>
      </c>
      <c r="L17" s="45">
        <f>[1]Forecast_Gen!M17</f>
        <v>0</v>
      </c>
      <c r="M17" s="45">
        <f>[1]Forecast_Gen!N17</f>
        <v>0</v>
      </c>
      <c r="N17" s="45">
        <f>[1]Forecast_Gen!O17</f>
        <v>0</v>
      </c>
      <c r="O17" s="45">
        <f>[1]Forecast_Gen!P17</f>
        <v>0</v>
      </c>
      <c r="P17" s="45">
        <f>[1]Forecast_Gen!Q17</f>
        <v>0</v>
      </c>
      <c r="Q17" s="45">
        <f>[1]Forecast_Gen!R17</f>
        <v>0</v>
      </c>
      <c r="R17" s="45">
        <f>[1]Forecast_Gen!S17</f>
        <v>0</v>
      </c>
      <c r="S17" s="45">
        <f>[1]Forecast_Gen!T17</f>
        <v>0</v>
      </c>
      <c r="T17" s="45">
        <f>[1]Forecast_Gen!U17</f>
        <v>0</v>
      </c>
      <c r="U17" s="45">
        <f>[1]Forecast_Gen!V17</f>
        <v>0</v>
      </c>
      <c r="V17" s="45">
        <f>[1]Forecast_Gen!W17</f>
        <v>0</v>
      </c>
      <c r="W17" s="45">
        <f>[1]Forecast_Gen!X17</f>
        <v>0</v>
      </c>
      <c r="X17" s="45">
        <f>[1]Forecast_Gen!Y17</f>
        <v>0</v>
      </c>
      <c r="Y17" s="45">
        <f>[1]Forecast_Gen!Z17</f>
        <v>0</v>
      </c>
      <c r="Z17" s="45">
        <f>[1]Forecast_Gen!AA17</f>
        <v>0</v>
      </c>
      <c r="AA17" s="45">
        <f>[1]Forecast_Gen!AB17</f>
        <v>0</v>
      </c>
      <c r="AB17" s="45">
        <f>[1]Forecast_Gen!AC17</f>
        <v>0</v>
      </c>
      <c r="AC17" s="45">
        <f>[1]Forecast_Gen!AD17</f>
        <v>0</v>
      </c>
      <c r="AD17" s="45">
        <f>[1]Forecast_Gen!AE17</f>
        <v>0</v>
      </c>
      <c r="AE17" s="45">
        <f>[1]Forecast_Gen!AF17</f>
        <v>0</v>
      </c>
      <c r="AF17" s="45">
        <f>[1]Forecast_Gen!AG17</f>
        <v>0</v>
      </c>
      <c r="AG17" s="45">
        <f>[1]Forecast_Gen!AH17</f>
        <v>0</v>
      </c>
      <c r="AH17" s="45">
        <f>[1]Forecast_Gen!AI17</f>
        <v>0</v>
      </c>
    </row>
    <row r="18" spans="1:42" s="44" customFormat="1" ht="12" hidden="1" customHeight="1" outlineLevel="3" x14ac:dyDescent="0.2">
      <c r="A18" s="39"/>
      <c r="B18" s="40"/>
      <c r="C18" s="41"/>
      <c r="D18" s="42" t="s">
        <v>16</v>
      </c>
      <c r="E18" s="43"/>
      <c r="F18" s="43"/>
      <c r="G18" s="43"/>
      <c r="H18" s="43"/>
      <c r="I18" s="43"/>
      <c r="J18" s="43"/>
      <c r="K18" s="45">
        <f>[1]Forecast_Gen!L18</f>
        <v>0</v>
      </c>
      <c r="L18" s="45">
        <f>[1]Forecast_Gen!M18</f>
        <v>0</v>
      </c>
      <c r="M18" s="45">
        <f>[1]Forecast_Gen!N18</f>
        <v>0</v>
      </c>
      <c r="N18" s="45">
        <f>[1]Forecast_Gen!O18</f>
        <v>0</v>
      </c>
      <c r="O18" s="45">
        <f>[1]Forecast_Gen!P18</f>
        <v>1</v>
      </c>
      <c r="P18" s="45">
        <f>[1]Forecast_Gen!Q18</f>
        <v>2</v>
      </c>
      <c r="Q18" s="45">
        <f>[1]Forecast_Gen!R18</f>
        <v>3</v>
      </c>
      <c r="R18" s="45">
        <f>[1]Forecast_Gen!S18</f>
        <v>4</v>
      </c>
      <c r="S18" s="45">
        <f>[1]Forecast_Gen!T18</f>
        <v>5</v>
      </c>
      <c r="T18" s="45">
        <f>[1]Forecast_Gen!U18</f>
        <v>6</v>
      </c>
      <c r="U18" s="45">
        <f>[1]Forecast_Gen!V18</f>
        <v>7</v>
      </c>
      <c r="V18" s="45">
        <f>[1]Forecast_Gen!W18</f>
        <v>8</v>
      </c>
      <c r="W18" s="45">
        <f>[1]Forecast_Gen!X18</f>
        <v>9</v>
      </c>
      <c r="X18" s="45">
        <f>[1]Forecast_Gen!Y18</f>
        <v>10</v>
      </c>
      <c r="Y18" s="45">
        <f>[1]Forecast_Gen!Z18</f>
        <v>11</v>
      </c>
      <c r="Z18" s="45">
        <f>[1]Forecast_Gen!AA18</f>
        <v>12</v>
      </c>
      <c r="AA18" s="45">
        <f>[1]Forecast_Gen!AB18</f>
        <v>13</v>
      </c>
      <c r="AB18" s="45">
        <f>[1]Forecast_Gen!AC18</f>
        <v>14</v>
      </c>
      <c r="AC18" s="45">
        <f>[1]Forecast_Gen!AD18</f>
        <v>15</v>
      </c>
      <c r="AD18" s="45">
        <f>[1]Forecast_Gen!AE18</f>
        <v>16</v>
      </c>
      <c r="AE18" s="45">
        <f>[1]Forecast_Gen!AF18</f>
        <v>17</v>
      </c>
      <c r="AF18" s="45">
        <f>[1]Forecast_Gen!AG18</f>
        <v>18</v>
      </c>
      <c r="AG18" s="45">
        <f>[1]Forecast_Gen!AH18</f>
        <v>19</v>
      </c>
      <c r="AH18" s="45">
        <f>[1]Forecast_Gen!AI18</f>
        <v>20</v>
      </c>
    </row>
    <row r="19" spans="1:42" s="44" customFormat="1" ht="12" hidden="1" customHeight="1" outlineLevel="3" x14ac:dyDescent="0.2">
      <c r="A19" s="39"/>
      <c r="B19" s="40"/>
      <c r="C19" s="41"/>
      <c r="D19" s="42" t="s">
        <v>17</v>
      </c>
      <c r="E19" s="43"/>
      <c r="F19" s="43"/>
      <c r="G19" s="43"/>
      <c r="H19" s="43"/>
      <c r="I19" s="43"/>
      <c r="J19" s="43"/>
      <c r="K19" s="45">
        <f>[1]Forecast_Gen!L19</f>
        <v>0</v>
      </c>
      <c r="L19" s="45">
        <f>[1]Forecast_Gen!M19</f>
        <v>0</v>
      </c>
      <c r="M19" s="45">
        <f>[1]Forecast_Gen!N19</f>
        <v>0</v>
      </c>
      <c r="N19" s="45">
        <f>[1]Forecast_Gen!O19</f>
        <v>0</v>
      </c>
      <c r="O19" s="45">
        <f>[1]Forecast_Gen!P19</f>
        <v>12</v>
      </c>
      <c r="P19" s="45">
        <f>[1]Forecast_Gen!Q19</f>
        <v>12</v>
      </c>
      <c r="Q19" s="45">
        <f>[1]Forecast_Gen!R19</f>
        <v>12</v>
      </c>
      <c r="R19" s="45">
        <f>[1]Forecast_Gen!S19</f>
        <v>12</v>
      </c>
      <c r="S19" s="45">
        <f>[1]Forecast_Gen!T19</f>
        <v>12</v>
      </c>
      <c r="T19" s="45">
        <f>[1]Forecast_Gen!U19</f>
        <v>12</v>
      </c>
      <c r="U19" s="45">
        <f>[1]Forecast_Gen!V19</f>
        <v>12</v>
      </c>
      <c r="V19" s="45">
        <f>[1]Forecast_Gen!W19</f>
        <v>12</v>
      </c>
      <c r="W19" s="45">
        <f>[1]Forecast_Gen!X19</f>
        <v>12</v>
      </c>
      <c r="X19" s="45">
        <f>[1]Forecast_Gen!Y19</f>
        <v>12</v>
      </c>
      <c r="Y19" s="45">
        <f>[1]Forecast_Gen!Z19</f>
        <v>12</v>
      </c>
      <c r="Z19" s="45">
        <f>[1]Forecast_Gen!AA19</f>
        <v>12</v>
      </c>
      <c r="AA19" s="45">
        <f>[1]Forecast_Gen!AB19</f>
        <v>12</v>
      </c>
      <c r="AB19" s="45">
        <f>[1]Forecast_Gen!AC19</f>
        <v>12</v>
      </c>
      <c r="AC19" s="45">
        <f>[1]Forecast_Gen!AD19</f>
        <v>12</v>
      </c>
      <c r="AD19" s="45">
        <f>[1]Forecast_Gen!AE19</f>
        <v>12</v>
      </c>
      <c r="AE19" s="45">
        <f>[1]Forecast_Gen!AF19</f>
        <v>12</v>
      </c>
      <c r="AF19" s="45">
        <f>[1]Forecast_Gen!AG19</f>
        <v>12</v>
      </c>
      <c r="AG19" s="45">
        <f>[1]Forecast_Gen!AH19</f>
        <v>12</v>
      </c>
      <c r="AH19" s="45">
        <f>[1]Forecast_Gen!AI19</f>
        <v>12</v>
      </c>
    </row>
    <row r="20" spans="1:42" s="44" customFormat="1" ht="12" hidden="1" customHeight="1" outlineLevel="3" x14ac:dyDescent="0.2">
      <c r="A20" s="39"/>
      <c r="B20" s="40"/>
      <c r="C20" s="41"/>
      <c r="D20" s="42" t="s">
        <v>18</v>
      </c>
      <c r="E20" s="43"/>
      <c r="F20" s="43"/>
      <c r="G20" s="43"/>
      <c r="H20" s="43"/>
      <c r="I20" s="43"/>
      <c r="J20" s="43"/>
      <c r="K20" s="45">
        <f>[1]Forecast_Gen!L20</f>
        <v>365</v>
      </c>
      <c r="L20" s="45">
        <f>[1]Forecast_Gen!M20</f>
        <v>365</v>
      </c>
      <c r="M20" s="45">
        <f>[1]Forecast_Gen!N20</f>
        <v>365</v>
      </c>
      <c r="N20" s="45">
        <f>[1]Forecast_Gen!O20</f>
        <v>366</v>
      </c>
      <c r="O20" s="45">
        <f>[1]Forecast_Gen!P20</f>
        <v>365</v>
      </c>
      <c r="P20" s="45">
        <f>[1]Forecast_Gen!Q20</f>
        <v>365</v>
      </c>
      <c r="Q20" s="45">
        <f>[1]Forecast_Gen!R20</f>
        <v>365</v>
      </c>
      <c r="R20" s="45">
        <f>[1]Forecast_Gen!S20</f>
        <v>366</v>
      </c>
      <c r="S20" s="45">
        <f>[1]Forecast_Gen!T20</f>
        <v>365</v>
      </c>
      <c r="T20" s="45">
        <f>[1]Forecast_Gen!U20</f>
        <v>365</v>
      </c>
      <c r="U20" s="45">
        <f>[1]Forecast_Gen!V20</f>
        <v>365</v>
      </c>
      <c r="V20" s="45">
        <f>[1]Forecast_Gen!W20</f>
        <v>366</v>
      </c>
      <c r="W20" s="45">
        <f>[1]Forecast_Gen!X20</f>
        <v>365</v>
      </c>
      <c r="X20" s="45">
        <f>[1]Forecast_Gen!Y20</f>
        <v>365</v>
      </c>
      <c r="Y20" s="45">
        <f>[1]Forecast_Gen!Z20</f>
        <v>365</v>
      </c>
      <c r="Z20" s="45">
        <f>[1]Forecast_Gen!AA20</f>
        <v>366</v>
      </c>
      <c r="AA20" s="45">
        <f>[1]Forecast_Gen!AB20</f>
        <v>365</v>
      </c>
      <c r="AB20" s="45">
        <f>[1]Forecast_Gen!AC20</f>
        <v>365</v>
      </c>
      <c r="AC20" s="45">
        <f>[1]Forecast_Gen!AD20</f>
        <v>365</v>
      </c>
      <c r="AD20" s="45">
        <f>[1]Forecast_Gen!AE20</f>
        <v>366</v>
      </c>
      <c r="AE20" s="45">
        <f>[1]Forecast_Gen!AF20</f>
        <v>365</v>
      </c>
      <c r="AF20" s="45">
        <f>[1]Forecast_Gen!AG20</f>
        <v>365</v>
      </c>
      <c r="AG20" s="45">
        <f>[1]Forecast_Gen!AH20</f>
        <v>365</v>
      </c>
      <c r="AH20" s="45">
        <f>[1]Forecast_Gen!AI20</f>
        <v>366</v>
      </c>
    </row>
    <row r="21" spans="1:42" s="44" customFormat="1" ht="12" hidden="1" customHeight="1" outlineLevel="3" x14ac:dyDescent="0.2">
      <c r="A21" s="39"/>
      <c r="B21" s="40"/>
      <c r="C21" s="41"/>
      <c r="D21" s="42" t="s">
        <v>19</v>
      </c>
      <c r="E21" s="43"/>
      <c r="F21" s="43"/>
      <c r="G21" s="43"/>
      <c r="H21" s="43"/>
      <c r="I21" s="43"/>
      <c r="J21" s="43"/>
      <c r="K21" s="45">
        <f>[1]Forecast_Gen!L21</f>
        <v>0</v>
      </c>
      <c r="L21" s="45">
        <f>[1]Forecast_Gen!M21</f>
        <v>0</v>
      </c>
      <c r="M21" s="45">
        <f>[1]Forecast_Gen!N21</f>
        <v>0</v>
      </c>
      <c r="N21" s="45">
        <f>[1]Forecast_Gen!O21</f>
        <v>0</v>
      </c>
      <c r="O21" s="45">
        <f>[1]Forecast_Gen!P21</f>
        <v>12</v>
      </c>
      <c r="P21" s="45">
        <f>[1]Forecast_Gen!Q21</f>
        <v>24</v>
      </c>
      <c r="Q21" s="45">
        <f>[1]Forecast_Gen!R21</f>
        <v>36</v>
      </c>
      <c r="R21" s="45">
        <f>[1]Forecast_Gen!S21</f>
        <v>48</v>
      </c>
      <c r="S21" s="45">
        <f>[1]Forecast_Gen!T21</f>
        <v>60</v>
      </c>
      <c r="T21" s="45">
        <f>[1]Forecast_Gen!U21</f>
        <v>72</v>
      </c>
      <c r="U21" s="45">
        <f>[1]Forecast_Gen!V21</f>
        <v>84</v>
      </c>
      <c r="V21" s="45">
        <f>[1]Forecast_Gen!W21</f>
        <v>96</v>
      </c>
      <c r="W21" s="45">
        <f>[1]Forecast_Gen!X21</f>
        <v>108</v>
      </c>
      <c r="X21" s="45">
        <f>[1]Forecast_Gen!Y21</f>
        <v>120</v>
      </c>
      <c r="Y21" s="45">
        <f>[1]Forecast_Gen!Z21</f>
        <v>132</v>
      </c>
      <c r="Z21" s="45">
        <f>[1]Forecast_Gen!AA21</f>
        <v>144</v>
      </c>
      <c r="AA21" s="45">
        <f>[1]Forecast_Gen!AB21</f>
        <v>156</v>
      </c>
      <c r="AB21" s="45">
        <f>[1]Forecast_Gen!AC21</f>
        <v>168</v>
      </c>
      <c r="AC21" s="45">
        <f>[1]Forecast_Gen!AD21</f>
        <v>180</v>
      </c>
      <c r="AD21" s="45">
        <f>[1]Forecast_Gen!AE21</f>
        <v>192</v>
      </c>
      <c r="AE21" s="45">
        <f>[1]Forecast_Gen!AF21</f>
        <v>204</v>
      </c>
      <c r="AF21" s="45">
        <f>[1]Forecast_Gen!AG21</f>
        <v>216</v>
      </c>
      <c r="AG21" s="45">
        <f>[1]Forecast_Gen!AH21</f>
        <v>228</v>
      </c>
      <c r="AH21" s="45">
        <f>[1]Forecast_Gen!AI21</f>
        <v>240</v>
      </c>
    </row>
    <row r="22" spans="1:42" s="44" customFormat="1" ht="12" hidden="1" customHeight="1" outlineLevel="3" x14ac:dyDescent="0.2">
      <c r="A22" s="39"/>
      <c r="B22" s="40"/>
      <c r="C22" s="41"/>
      <c r="D22" s="42" t="s">
        <v>20</v>
      </c>
      <c r="E22" s="43"/>
      <c r="F22" s="43"/>
      <c r="G22" s="43"/>
      <c r="H22" s="43"/>
      <c r="I22" s="43"/>
      <c r="J22" s="43"/>
      <c r="K22" s="45">
        <f>[1]Forecast_Gen!L22</f>
        <v>0</v>
      </c>
      <c r="L22" s="45">
        <f>[1]Forecast_Gen!M22</f>
        <v>0</v>
      </c>
      <c r="M22" s="45">
        <f>[1]Forecast_Gen!N22</f>
        <v>0</v>
      </c>
      <c r="N22" s="45">
        <f>[1]Forecast_Gen!O22</f>
        <v>0</v>
      </c>
      <c r="O22" s="45">
        <f>[1]Forecast_Gen!P22</f>
        <v>1</v>
      </c>
      <c r="P22" s="45">
        <f>[1]Forecast_Gen!Q22</f>
        <v>2</v>
      </c>
      <c r="Q22" s="45">
        <f>[1]Forecast_Gen!R22</f>
        <v>3</v>
      </c>
      <c r="R22" s="45">
        <f>[1]Forecast_Gen!S22</f>
        <v>4</v>
      </c>
      <c r="S22" s="45">
        <f>[1]Forecast_Gen!T22</f>
        <v>5</v>
      </c>
      <c r="T22" s="45">
        <f>[1]Forecast_Gen!U22</f>
        <v>6</v>
      </c>
      <c r="U22" s="45">
        <f>[1]Forecast_Gen!V22</f>
        <v>7</v>
      </c>
      <c r="V22" s="45">
        <f>[1]Forecast_Gen!W22</f>
        <v>8</v>
      </c>
      <c r="W22" s="45">
        <f>[1]Forecast_Gen!X22</f>
        <v>9</v>
      </c>
      <c r="X22" s="45">
        <f>[1]Forecast_Gen!Y22</f>
        <v>10</v>
      </c>
      <c r="Y22" s="45">
        <f>[1]Forecast_Gen!Z22</f>
        <v>11</v>
      </c>
      <c r="Z22" s="45">
        <f>[1]Forecast_Gen!AA22</f>
        <v>12</v>
      </c>
      <c r="AA22" s="45">
        <f>[1]Forecast_Gen!AB22</f>
        <v>13</v>
      </c>
      <c r="AB22" s="45">
        <f>[1]Forecast_Gen!AC22</f>
        <v>14</v>
      </c>
      <c r="AC22" s="45">
        <f>[1]Forecast_Gen!AD22</f>
        <v>15</v>
      </c>
      <c r="AD22" s="45">
        <f>[1]Forecast_Gen!AE22</f>
        <v>16</v>
      </c>
      <c r="AE22" s="45">
        <f>[1]Forecast_Gen!AF22</f>
        <v>17</v>
      </c>
      <c r="AF22" s="45">
        <f>[1]Forecast_Gen!AG22</f>
        <v>18</v>
      </c>
      <c r="AG22" s="45">
        <f>[1]Forecast_Gen!AH22</f>
        <v>19</v>
      </c>
      <c r="AH22" s="45">
        <f>[1]Forecast_Gen!AI22</f>
        <v>20</v>
      </c>
    </row>
    <row r="23" spans="1:42" s="44" customFormat="1" ht="12" hidden="1" customHeight="1" outlineLevel="3" x14ac:dyDescent="0.2">
      <c r="A23" s="39"/>
      <c r="B23" s="40"/>
      <c r="C23" s="41"/>
      <c r="D23" s="42" t="s">
        <v>21</v>
      </c>
      <c r="E23" s="43"/>
      <c r="F23" s="43"/>
      <c r="G23" s="43"/>
      <c r="H23" s="43"/>
      <c r="I23" s="43"/>
      <c r="J23" s="43"/>
      <c r="K23" s="45">
        <f>[1]Forecast_Gen!L23</f>
        <v>0</v>
      </c>
      <c r="L23" s="45">
        <f>[1]Forecast_Gen!M23</f>
        <v>0</v>
      </c>
      <c r="M23" s="45">
        <f>[1]Forecast_Gen!N23</f>
        <v>0</v>
      </c>
      <c r="N23" s="45">
        <f>[1]Forecast_Gen!O23</f>
        <v>0</v>
      </c>
      <c r="O23" s="45">
        <f>[1]Forecast_Gen!P23</f>
        <v>1</v>
      </c>
      <c r="P23" s="45">
        <f>[1]Forecast_Gen!Q23</f>
        <v>1</v>
      </c>
      <c r="Q23" s="45">
        <f>[1]Forecast_Gen!R23</f>
        <v>1</v>
      </c>
      <c r="R23" s="45">
        <f>[1]Forecast_Gen!S23</f>
        <v>1</v>
      </c>
      <c r="S23" s="45">
        <f>[1]Forecast_Gen!T23</f>
        <v>1</v>
      </c>
      <c r="T23" s="45">
        <f>[1]Forecast_Gen!U23</f>
        <v>1</v>
      </c>
      <c r="U23" s="45">
        <f>[1]Forecast_Gen!V23</f>
        <v>1</v>
      </c>
      <c r="V23" s="45">
        <f>[1]Forecast_Gen!W23</f>
        <v>1</v>
      </c>
      <c r="W23" s="45">
        <f>[1]Forecast_Gen!X23</f>
        <v>1</v>
      </c>
      <c r="X23" s="45">
        <f>[1]Forecast_Gen!Y23</f>
        <v>1</v>
      </c>
      <c r="Y23" s="45">
        <f>[1]Forecast_Gen!Z23</f>
        <v>1</v>
      </c>
      <c r="Z23" s="45">
        <f>[1]Forecast_Gen!AA23</f>
        <v>1</v>
      </c>
      <c r="AA23" s="45">
        <f>[1]Forecast_Gen!AB23</f>
        <v>1</v>
      </c>
      <c r="AB23" s="45">
        <f>[1]Forecast_Gen!AC23</f>
        <v>1</v>
      </c>
      <c r="AC23" s="45">
        <f>[1]Forecast_Gen!AD23</f>
        <v>1</v>
      </c>
      <c r="AD23" s="45">
        <f>[1]Forecast_Gen!AE23</f>
        <v>1</v>
      </c>
      <c r="AE23" s="45">
        <f>[1]Forecast_Gen!AF23</f>
        <v>1</v>
      </c>
      <c r="AF23" s="45">
        <f>[1]Forecast_Gen!AG23</f>
        <v>1</v>
      </c>
      <c r="AG23" s="45">
        <f>[1]Forecast_Gen!AH23</f>
        <v>1</v>
      </c>
      <c r="AH23" s="45">
        <f>[1]Forecast_Gen!AI23</f>
        <v>1</v>
      </c>
    </row>
    <row r="24" spans="1:42" s="44" customFormat="1" ht="12" hidden="1" customHeight="1" outlineLevel="3" x14ac:dyDescent="0.2">
      <c r="A24" s="39"/>
      <c r="B24" s="40"/>
      <c r="C24" s="41"/>
      <c r="D24" s="42" t="s">
        <v>22</v>
      </c>
      <c r="E24" s="43"/>
      <c r="F24" s="43"/>
      <c r="G24" s="43"/>
      <c r="H24" s="43"/>
      <c r="I24" s="43"/>
      <c r="J24" s="43"/>
      <c r="K24" s="46">
        <f>[1]Forecast_Gen!L24</f>
        <v>0</v>
      </c>
      <c r="L24" s="46">
        <f>[1]Forecast_Gen!M24</f>
        <v>0</v>
      </c>
      <c r="M24" s="46">
        <f>[1]Forecast_Gen!N24</f>
        <v>0</v>
      </c>
      <c r="N24" s="46">
        <f>[1]Forecast_Gen!O24</f>
        <v>0</v>
      </c>
      <c r="O24" s="46">
        <f>[1]Forecast_Gen!P24</f>
        <v>1</v>
      </c>
      <c r="P24" s="46">
        <f>[1]Forecast_Gen!Q24</f>
        <v>1</v>
      </c>
      <c r="Q24" s="46">
        <f>[1]Forecast_Gen!R24</f>
        <v>1</v>
      </c>
      <c r="R24" s="46">
        <f>[1]Forecast_Gen!S24</f>
        <v>1</v>
      </c>
      <c r="S24" s="46">
        <f>[1]Forecast_Gen!T24</f>
        <v>1</v>
      </c>
      <c r="T24" s="46">
        <f>[1]Forecast_Gen!U24</f>
        <v>1</v>
      </c>
      <c r="U24" s="46">
        <f>[1]Forecast_Gen!V24</f>
        <v>1</v>
      </c>
      <c r="V24" s="46">
        <f>[1]Forecast_Gen!W24</f>
        <v>1</v>
      </c>
      <c r="W24" s="46">
        <f>[1]Forecast_Gen!X24</f>
        <v>1</v>
      </c>
      <c r="X24" s="46">
        <f>[1]Forecast_Gen!Y24</f>
        <v>1</v>
      </c>
      <c r="Y24" s="46">
        <f>[1]Forecast_Gen!Z24</f>
        <v>1</v>
      </c>
      <c r="Z24" s="46">
        <f>[1]Forecast_Gen!AA24</f>
        <v>1</v>
      </c>
      <c r="AA24" s="46">
        <f>[1]Forecast_Gen!AB24</f>
        <v>1</v>
      </c>
      <c r="AB24" s="46">
        <f>[1]Forecast_Gen!AC24</f>
        <v>1</v>
      </c>
      <c r="AC24" s="46">
        <f>[1]Forecast_Gen!AD24</f>
        <v>1</v>
      </c>
      <c r="AD24" s="46">
        <f>[1]Forecast_Gen!AE24</f>
        <v>1</v>
      </c>
      <c r="AE24" s="46">
        <f>[1]Forecast_Gen!AF24</f>
        <v>1</v>
      </c>
      <c r="AF24" s="46">
        <f>[1]Forecast_Gen!AG24</f>
        <v>1</v>
      </c>
      <c r="AG24" s="46">
        <f>[1]Forecast_Gen!AH24</f>
        <v>1</v>
      </c>
      <c r="AH24" s="46">
        <f>[1]Forecast_Gen!AI24</f>
        <v>1</v>
      </c>
    </row>
    <row r="25" spans="1:42" s="44" customFormat="1" ht="12" hidden="1" customHeight="1" outlineLevel="3" x14ac:dyDescent="0.2">
      <c r="A25" s="39"/>
      <c r="B25" s="40"/>
      <c r="C25" s="41"/>
      <c r="D25" s="42" t="s">
        <v>23</v>
      </c>
      <c r="E25" s="43"/>
      <c r="F25" s="43"/>
      <c r="G25" s="43"/>
      <c r="H25" s="43"/>
      <c r="I25" s="43"/>
      <c r="J25" s="43"/>
      <c r="K25" s="47">
        <f>[1]Forecast_Gen!L25</f>
        <v>0</v>
      </c>
      <c r="L25" s="47">
        <f>[1]Forecast_Gen!M25</f>
        <v>0</v>
      </c>
      <c r="M25" s="47">
        <f>[1]Forecast_Gen!N25</f>
        <v>0</v>
      </c>
      <c r="N25" s="47">
        <f>[1]Forecast_Gen!O25</f>
        <v>0</v>
      </c>
      <c r="O25" s="47">
        <f>[1]Forecast_Gen!P25</f>
        <v>1</v>
      </c>
      <c r="P25" s="47">
        <f>[1]Forecast_Gen!Q25</f>
        <v>1</v>
      </c>
      <c r="Q25" s="47">
        <f>[1]Forecast_Gen!R25</f>
        <v>1</v>
      </c>
      <c r="R25" s="47">
        <f>[1]Forecast_Gen!S25</f>
        <v>1</v>
      </c>
      <c r="S25" s="47">
        <f>[1]Forecast_Gen!T25</f>
        <v>1</v>
      </c>
      <c r="T25" s="47">
        <f>[1]Forecast_Gen!U25</f>
        <v>1</v>
      </c>
      <c r="U25" s="47">
        <f>[1]Forecast_Gen!V25</f>
        <v>1</v>
      </c>
      <c r="V25" s="47">
        <f>[1]Forecast_Gen!W25</f>
        <v>1</v>
      </c>
      <c r="W25" s="47">
        <f>[1]Forecast_Gen!X25</f>
        <v>1</v>
      </c>
      <c r="X25" s="47">
        <f>[1]Forecast_Gen!Y25</f>
        <v>1</v>
      </c>
      <c r="Y25" s="47">
        <f>[1]Forecast_Gen!Z25</f>
        <v>1</v>
      </c>
      <c r="Z25" s="47">
        <f>[1]Forecast_Gen!AA25</f>
        <v>1</v>
      </c>
      <c r="AA25" s="47">
        <f>[1]Forecast_Gen!AB25</f>
        <v>1</v>
      </c>
      <c r="AB25" s="47">
        <f>[1]Forecast_Gen!AC25</f>
        <v>1</v>
      </c>
      <c r="AC25" s="47">
        <f>[1]Forecast_Gen!AD25</f>
        <v>1</v>
      </c>
      <c r="AD25" s="47">
        <f>[1]Forecast_Gen!AE25</f>
        <v>1</v>
      </c>
      <c r="AE25" s="47">
        <f>[1]Forecast_Gen!AF25</f>
        <v>1</v>
      </c>
      <c r="AF25" s="47">
        <f>[1]Forecast_Gen!AG25</f>
        <v>1</v>
      </c>
      <c r="AG25" s="47">
        <f>[1]Forecast_Gen!AH25</f>
        <v>1</v>
      </c>
      <c r="AH25" s="47">
        <f>[1]Forecast_Gen!AI25</f>
        <v>1</v>
      </c>
    </row>
    <row r="26" spans="1:42" s="44" customFormat="1" ht="12" hidden="1" customHeight="1" outlineLevel="3" x14ac:dyDescent="0.2">
      <c r="A26" s="39"/>
      <c r="B26" s="40"/>
      <c r="C26" s="41"/>
      <c r="D26" s="42" t="s">
        <v>24</v>
      </c>
      <c r="E26" s="43"/>
      <c r="F26" s="43"/>
      <c r="G26" s="43"/>
      <c r="H26" s="43"/>
      <c r="I26" s="43"/>
      <c r="J26" s="43"/>
      <c r="K26" s="48">
        <f>[1]Forecast_Gen!L26</f>
        <v>44377</v>
      </c>
      <c r="L26" s="48">
        <f>[1]Forecast_Gen!M26</f>
        <v>44742</v>
      </c>
      <c r="M26" s="48">
        <f>[1]Forecast_Gen!N26</f>
        <v>45107</v>
      </c>
      <c r="N26" s="48">
        <f>[1]Forecast_Gen!O26</f>
        <v>45473</v>
      </c>
      <c r="O26" s="48">
        <f>[1]Forecast_Gen!P26</f>
        <v>45838</v>
      </c>
      <c r="P26" s="48">
        <f>[1]Forecast_Gen!Q26</f>
        <v>46203</v>
      </c>
      <c r="Q26" s="48">
        <f>[1]Forecast_Gen!R26</f>
        <v>46568</v>
      </c>
      <c r="R26" s="48">
        <f>[1]Forecast_Gen!S26</f>
        <v>46934</v>
      </c>
      <c r="S26" s="48">
        <f>[1]Forecast_Gen!T26</f>
        <v>47299</v>
      </c>
      <c r="T26" s="48">
        <f>[1]Forecast_Gen!U26</f>
        <v>47664</v>
      </c>
      <c r="U26" s="48">
        <f>[1]Forecast_Gen!V26</f>
        <v>48029</v>
      </c>
      <c r="V26" s="48">
        <f>[1]Forecast_Gen!W26</f>
        <v>48395</v>
      </c>
      <c r="W26" s="48">
        <f>[1]Forecast_Gen!X26</f>
        <v>48760</v>
      </c>
      <c r="X26" s="48">
        <f>[1]Forecast_Gen!Y26</f>
        <v>49125</v>
      </c>
      <c r="Y26" s="48">
        <f>[1]Forecast_Gen!Z26</f>
        <v>49490</v>
      </c>
      <c r="Z26" s="48">
        <f>[1]Forecast_Gen!AA26</f>
        <v>49856</v>
      </c>
      <c r="AA26" s="48">
        <f>[1]Forecast_Gen!AB26</f>
        <v>50221</v>
      </c>
      <c r="AB26" s="48">
        <f>[1]Forecast_Gen!AC26</f>
        <v>50586</v>
      </c>
      <c r="AC26" s="48">
        <f>[1]Forecast_Gen!AD26</f>
        <v>50951</v>
      </c>
      <c r="AD26" s="48">
        <f>[1]Forecast_Gen!AE26</f>
        <v>51317</v>
      </c>
      <c r="AE26" s="48">
        <f>[1]Forecast_Gen!AF26</f>
        <v>51682</v>
      </c>
      <c r="AF26" s="48">
        <f>[1]Forecast_Gen!AG26</f>
        <v>52047</v>
      </c>
      <c r="AG26" s="48">
        <f>[1]Forecast_Gen!AH26</f>
        <v>52412</v>
      </c>
      <c r="AH26" s="48">
        <f>[1]Forecast_Gen!AI26</f>
        <v>52778</v>
      </c>
    </row>
    <row r="27" spans="1:42" s="44" customFormat="1" ht="12" hidden="1" customHeight="1" outlineLevel="3" x14ac:dyDescent="0.2">
      <c r="A27" s="39"/>
      <c r="B27" s="40"/>
      <c r="C27" s="41"/>
      <c r="D27" s="42" t="s">
        <v>25</v>
      </c>
      <c r="E27" s="43"/>
      <c r="F27" s="43"/>
      <c r="G27" s="43"/>
      <c r="H27" s="43"/>
      <c r="I27" s="43"/>
      <c r="J27" s="43"/>
      <c r="K27" s="48">
        <f>[1]Forecast_Gen!L27</f>
        <v>44195</v>
      </c>
      <c r="L27" s="48">
        <f>[1]Forecast_Gen!M27</f>
        <v>44560</v>
      </c>
      <c r="M27" s="48">
        <f>[1]Forecast_Gen!N27</f>
        <v>44925</v>
      </c>
      <c r="N27" s="48">
        <f>[1]Forecast_Gen!O27</f>
        <v>45290.5</v>
      </c>
      <c r="O27" s="48">
        <f>[1]Forecast_Gen!P27</f>
        <v>45656</v>
      </c>
      <c r="P27" s="48">
        <f>[1]Forecast_Gen!Q27</f>
        <v>46021</v>
      </c>
      <c r="Q27" s="48">
        <f>[1]Forecast_Gen!R27</f>
        <v>46386</v>
      </c>
      <c r="R27" s="48">
        <f>[1]Forecast_Gen!S27</f>
        <v>46751.5</v>
      </c>
      <c r="S27" s="48">
        <f>[1]Forecast_Gen!T27</f>
        <v>47117</v>
      </c>
      <c r="T27" s="48">
        <f>[1]Forecast_Gen!U27</f>
        <v>47482</v>
      </c>
      <c r="U27" s="48">
        <f>[1]Forecast_Gen!V27</f>
        <v>47847</v>
      </c>
      <c r="V27" s="48">
        <f>[1]Forecast_Gen!W27</f>
        <v>48212.5</v>
      </c>
      <c r="W27" s="48">
        <f>[1]Forecast_Gen!X27</f>
        <v>48578</v>
      </c>
      <c r="X27" s="48">
        <f>[1]Forecast_Gen!Y27</f>
        <v>48943</v>
      </c>
      <c r="Y27" s="48">
        <f>[1]Forecast_Gen!Z27</f>
        <v>49308</v>
      </c>
      <c r="Z27" s="48">
        <f>[1]Forecast_Gen!AA27</f>
        <v>49673.5</v>
      </c>
      <c r="AA27" s="48">
        <f>[1]Forecast_Gen!AB27</f>
        <v>50039</v>
      </c>
      <c r="AB27" s="48">
        <f>[1]Forecast_Gen!AC27</f>
        <v>50404</v>
      </c>
      <c r="AC27" s="48">
        <f>[1]Forecast_Gen!AD27</f>
        <v>50769</v>
      </c>
      <c r="AD27" s="48">
        <f>[1]Forecast_Gen!AE27</f>
        <v>51134.5</v>
      </c>
      <c r="AE27" s="48">
        <f>[1]Forecast_Gen!AF27</f>
        <v>51500</v>
      </c>
      <c r="AF27" s="48">
        <f>[1]Forecast_Gen!AG27</f>
        <v>51865</v>
      </c>
      <c r="AG27" s="48">
        <f>[1]Forecast_Gen!AH27</f>
        <v>52230</v>
      </c>
      <c r="AH27" s="48">
        <f>[1]Forecast_Gen!AI27</f>
        <v>52595.5</v>
      </c>
    </row>
    <row r="28" spans="1:42" s="44" customFormat="1" ht="12" collapsed="1" x14ac:dyDescent="0.2">
      <c r="A28" s="39"/>
      <c r="B28" s="40"/>
      <c r="C28" s="41"/>
      <c r="D28" s="42" t="s">
        <v>26</v>
      </c>
      <c r="E28" s="43"/>
      <c r="F28" s="43"/>
      <c r="G28" s="43"/>
      <c r="H28" s="43"/>
      <c r="I28" s="43"/>
      <c r="J28" s="43"/>
      <c r="K28" s="48">
        <f>[1]Forecast_Gen!L30</f>
        <v>44013</v>
      </c>
      <c r="L28" s="48">
        <f>[1]Forecast_Gen!M30</f>
        <v>44378</v>
      </c>
      <c r="M28" s="48">
        <f>[1]Forecast_Gen!N30</f>
        <v>44743</v>
      </c>
      <c r="N28" s="48">
        <f>[1]Forecast_Gen!O30</f>
        <v>45108</v>
      </c>
      <c r="O28" s="48">
        <f>[1]Forecast_Gen!P30</f>
        <v>45474</v>
      </c>
      <c r="P28" s="48">
        <f>[1]Forecast_Gen!Q30</f>
        <v>45839</v>
      </c>
      <c r="Q28" s="48">
        <f>[1]Forecast_Gen!R30</f>
        <v>46204</v>
      </c>
      <c r="R28" s="48">
        <f>[1]Forecast_Gen!S30</f>
        <v>46569</v>
      </c>
      <c r="S28" s="48">
        <f>[1]Forecast_Gen!T30</f>
        <v>46935</v>
      </c>
      <c r="T28" s="48">
        <f>[1]Forecast_Gen!U30</f>
        <v>47300</v>
      </c>
      <c r="U28" s="48">
        <f>[1]Forecast_Gen!V30</f>
        <v>47665</v>
      </c>
      <c r="V28" s="48">
        <f>[1]Forecast_Gen!W30</f>
        <v>48030</v>
      </c>
      <c r="W28" s="48">
        <f>[1]Forecast_Gen!X30</f>
        <v>48396</v>
      </c>
      <c r="X28" s="48">
        <f>[1]Forecast_Gen!Y30</f>
        <v>48761</v>
      </c>
      <c r="Y28" s="48">
        <f>[1]Forecast_Gen!Z30</f>
        <v>49126</v>
      </c>
      <c r="Z28" s="48">
        <f>[1]Forecast_Gen!AA30</f>
        <v>49491</v>
      </c>
      <c r="AA28" s="48">
        <f>[1]Forecast_Gen!AB30</f>
        <v>49857</v>
      </c>
      <c r="AB28" s="48">
        <f>[1]Forecast_Gen!AC30</f>
        <v>50222</v>
      </c>
      <c r="AC28" s="48">
        <f>[1]Forecast_Gen!AD30</f>
        <v>50587</v>
      </c>
      <c r="AD28" s="48">
        <f>[1]Forecast_Gen!AE30</f>
        <v>50952</v>
      </c>
      <c r="AE28" s="48">
        <f>[1]Forecast_Gen!AF30</f>
        <v>51318</v>
      </c>
      <c r="AF28" s="48">
        <f>[1]Forecast_Gen!AG30</f>
        <v>51683</v>
      </c>
      <c r="AG28" s="48">
        <f>[1]Forecast_Gen!AH30</f>
        <v>52048</v>
      </c>
      <c r="AH28" s="48">
        <f>[1]Forecast_Gen!AI30</f>
        <v>52413</v>
      </c>
      <c r="AL28" s="49"/>
      <c r="AM28" s="50">
        <v>1</v>
      </c>
      <c r="AN28" s="50"/>
      <c r="AO28" s="51" t="s">
        <v>27</v>
      </c>
      <c r="AP28" s="38"/>
    </row>
    <row r="29" spans="1:42" s="44" customFormat="1" ht="12" x14ac:dyDescent="0.2">
      <c r="A29" s="39"/>
      <c r="B29" s="40"/>
      <c r="C29" s="41"/>
      <c r="D29" s="42" t="s">
        <v>28</v>
      </c>
      <c r="E29" s="43"/>
      <c r="F29" s="43"/>
      <c r="G29" s="43"/>
      <c r="H29" s="43"/>
      <c r="I29" s="43"/>
      <c r="J29" s="43"/>
      <c r="K29" s="48">
        <f>[1]Forecast_Gen!L31</f>
        <v>44377</v>
      </c>
      <c r="L29" s="48">
        <f>[1]Forecast_Gen!M31</f>
        <v>44742</v>
      </c>
      <c r="M29" s="48">
        <f>[1]Forecast_Gen!N31</f>
        <v>45107</v>
      </c>
      <c r="N29" s="48">
        <f>[1]Forecast_Gen!O31</f>
        <v>45473</v>
      </c>
      <c r="O29" s="48">
        <f>[1]Forecast_Gen!P31</f>
        <v>45838</v>
      </c>
      <c r="P29" s="48">
        <f>[1]Forecast_Gen!Q31</f>
        <v>46203</v>
      </c>
      <c r="Q29" s="48">
        <f>[1]Forecast_Gen!R31</f>
        <v>46568</v>
      </c>
      <c r="R29" s="48">
        <f>[1]Forecast_Gen!S31</f>
        <v>46934</v>
      </c>
      <c r="S29" s="48">
        <f>[1]Forecast_Gen!T31</f>
        <v>47299</v>
      </c>
      <c r="T29" s="48">
        <f>[1]Forecast_Gen!U31</f>
        <v>47664</v>
      </c>
      <c r="U29" s="48">
        <f>[1]Forecast_Gen!V31</f>
        <v>48029</v>
      </c>
      <c r="V29" s="48">
        <f>[1]Forecast_Gen!W31</f>
        <v>48395</v>
      </c>
      <c r="W29" s="48">
        <f>[1]Forecast_Gen!X31</f>
        <v>48760</v>
      </c>
      <c r="X29" s="48">
        <f>[1]Forecast_Gen!Y31</f>
        <v>49125</v>
      </c>
      <c r="Y29" s="48">
        <f>[1]Forecast_Gen!Z31</f>
        <v>49490</v>
      </c>
      <c r="Z29" s="48">
        <f>[1]Forecast_Gen!AA31</f>
        <v>49856</v>
      </c>
      <c r="AA29" s="48">
        <f>[1]Forecast_Gen!AB31</f>
        <v>50221</v>
      </c>
      <c r="AB29" s="48">
        <f>[1]Forecast_Gen!AC31</f>
        <v>50586</v>
      </c>
      <c r="AC29" s="48">
        <f>[1]Forecast_Gen!AD31</f>
        <v>50951</v>
      </c>
      <c r="AD29" s="48">
        <f>[1]Forecast_Gen!AE31</f>
        <v>51317</v>
      </c>
      <c r="AE29" s="48">
        <f>[1]Forecast_Gen!AF31</f>
        <v>51682</v>
      </c>
      <c r="AF29" s="48">
        <f>[1]Forecast_Gen!AG31</f>
        <v>52047</v>
      </c>
      <c r="AG29" s="48">
        <f>[1]Forecast_Gen!AH31</f>
        <v>52412</v>
      </c>
      <c r="AH29" s="48">
        <f>[1]Forecast_Gen!AI31</f>
        <v>52778</v>
      </c>
      <c r="AL29" s="50"/>
      <c r="AM29" s="52" t="s">
        <v>29</v>
      </c>
      <c r="AN29" s="51" t="s">
        <v>30</v>
      </c>
      <c r="AO29" s="53">
        <f>SUM(AN:AN)</f>
        <v>139</v>
      </c>
      <c r="AP29" s="38"/>
    </row>
    <row r="30" spans="1:42" s="38" customFormat="1" ht="12" x14ac:dyDescent="0.2">
      <c r="A30" s="35"/>
      <c r="B30" s="40"/>
      <c r="C30" s="54"/>
      <c r="D30" s="42" t="s">
        <v>31</v>
      </c>
      <c r="E30" s="25"/>
      <c r="F30" s="25"/>
      <c r="G30" s="25"/>
      <c r="H30" s="25"/>
      <c r="I30" s="25"/>
      <c r="J30" s="25"/>
      <c r="K30" s="38" t="str">
        <f>YEAR(K28)&amp;"/"&amp;RIGHT(YEAR(K29),2)</f>
        <v>2020/21</v>
      </c>
      <c r="L30" s="38" t="str">
        <f t="shared" ref="L30:AG30" si="0">YEAR(L28)&amp;"/"&amp;RIGHT(YEAR(L29),2)</f>
        <v>2021/22</v>
      </c>
      <c r="M30" s="38" t="str">
        <f t="shared" si="0"/>
        <v>2022/23</v>
      </c>
      <c r="N30" s="38" t="str">
        <f t="shared" si="0"/>
        <v>2023/24</v>
      </c>
      <c r="O30" s="38" t="str">
        <f t="shared" si="0"/>
        <v>2024/25</v>
      </c>
      <c r="P30" s="38" t="str">
        <f t="shared" si="0"/>
        <v>2025/26</v>
      </c>
      <c r="Q30" s="38" t="str">
        <f t="shared" si="0"/>
        <v>2026/27</v>
      </c>
      <c r="R30" s="38" t="str">
        <f t="shared" si="0"/>
        <v>2027/28</v>
      </c>
      <c r="S30" s="38" t="str">
        <f t="shared" si="0"/>
        <v>2028/29</v>
      </c>
      <c r="T30" s="38" t="str">
        <f t="shared" si="0"/>
        <v>2029/30</v>
      </c>
      <c r="U30" s="38" t="str">
        <f t="shared" si="0"/>
        <v>2030/31</v>
      </c>
      <c r="V30" s="38" t="str">
        <f t="shared" si="0"/>
        <v>2031/32</v>
      </c>
      <c r="W30" s="38" t="str">
        <f t="shared" si="0"/>
        <v>2032/33</v>
      </c>
      <c r="X30" s="38" t="str">
        <f t="shared" si="0"/>
        <v>2033/34</v>
      </c>
      <c r="Y30" s="38" t="str">
        <f t="shared" si="0"/>
        <v>2034/35</v>
      </c>
      <c r="Z30" s="38" t="str">
        <f t="shared" si="0"/>
        <v>2035/36</v>
      </c>
      <c r="AA30" s="38" t="str">
        <f t="shared" si="0"/>
        <v>2036/37</v>
      </c>
      <c r="AB30" s="38" t="str">
        <f t="shared" si="0"/>
        <v>2037/38</v>
      </c>
      <c r="AC30" s="38" t="str">
        <f t="shared" si="0"/>
        <v>2038/39</v>
      </c>
      <c r="AD30" s="38" t="str">
        <f t="shared" si="0"/>
        <v>2039/40</v>
      </c>
      <c r="AE30" s="38" t="str">
        <f t="shared" si="0"/>
        <v>2040/41</v>
      </c>
      <c r="AF30" s="38" t="str">
        <f t="shared" si="0"/>
        <v>2041/42</v>
      </c>
      <c r="AG30" s="38" t="str">
        <f t="shared" si="0"/>
        <v>2042/43</v>
      </c>
      <c r="AH30" s="38" t="str">
        <f>YEAR(AH28)&amp;"/"&amp;RIGHT(YEAR(AH29),2)</f>
        <v>2043/44</v>
      </c>
      <c r="AL30" s="50"/>
      <c r="AM30" s="50"/>
      <c r="AN30" s="50"/>
      <c r="AO30" s="50"/>
    </row>
    <row r="31" spans="1:42" s="10" customFormat="1" ht="13.8" x14ac:dyDescent="0.2">
      <c r="A31" s="33">
        <f ca="1">MAX(MAX($A$2:A30),$A$2*[1]Tables_A!$F$52)+Sxn</f>
        <v>2302</v>
      </c>
      <c r="B31" s="55" t="s">
        <v>32</v>
      </c>
      <c r="C31" s="7"/>
      <c r="D31" s="7"/>
      <c r="E31" s="8"/>
      <c r="F31" s="8"/>
      <c r="G31" s="8"/>
      <c r="H31" s="8"/>
      <c r="I31" s="8"/>
      <c r="J31" s="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L31" s="50"/>
      <c r="AM31" s="50"/>
      <c r="AN31" s="50"/>
      <c r="AO31" s="50"/>
    </row>
    <row r="32" spans="1:42" s="38" customFormat="1" ht="12" hidden="1" outlineLevel="1" x14ac:dyDescent="0.2">
      <c r="A32" s="35"/>
      <c r="B32" s="40"/>
      <c r="C32" s="54"/>
      <c r="D32" s="56"/>
      <c r="E32" s="25"/>
      <c r="F32" s="25"/>
      <c r="G32" s="25"/>
      <c r="H32" s="25"/>
      <c r="I32" s="25"/>
      <c r="J32" s="25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L32" s="50"/>
      <c r="AM32" s="50"/>
      <c r="AN32" s="50"/>
      <c r="AO32" s="50"/>
    </row>
    <row r="33" spans="1:41" s="38" customFormat="1" ht="12" hidden="1" outlineLevel="1" x14ac:dyDescent="0.2">
      <c r="A33" s="35"/>
      <c r="B33" s="40">
        <f ca="1">MAX($A$7:B32)+Sbsxn</f>
        <v>2302.0100000000002</v>
      </c>
      <c r="C33" s="41" t="s">
        <v>33</v>
      </c>
      <c r="D33" s="58"/>
      <c r="E33" s="25"/>
      <c r="F33" s="25"/>
      <c r="G33" s="25"/>
      <c r="H33" s="25"/>
      <c r="I33" s="25"/>
      <c r="J33" s="25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L33" s="50"/>
      <c r="AM33" s="50"/>
      <c r="AN33" s="50"/>
      <c r="AO33" s="50"/>
    </row>
    <row r="34" spans="1:41" s="38" customFormat="1" ht="12" hidden="1" outlineLevel="1" x14ac:dyDescent="0.2">
      <c r="A34" s="35"/>
      <c r="B34" s="40"/>
      <c r="C34" s="41"/>
      <c r="D34" s="42" t="s">
        <v>34</v>
      </c>
      <c r="E34" s="25"/>
      <c r="F34" s="25"/>
      <c r="G34" s="25"/>
      <c r="H34" s="25"/>
      <c r="I34" s="25"/>
      <c r="J34" s="25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L34" s="50"/>
      <c r="AM34" s="50"/>
      <c r="AN34" s="50"/>
      <c r="AO34" s="50"/>
    </row>
    <row r="35" spans="1:41" s="38" customFormat="1" ht="12" hidden="1" outlineLevel="1" x14ac:dyDescent="0.2">
      <c r="A35" s="35"/>
      <c r="B35" s="40"/>
      <c r="C35" s="41"/>
      <c r="D35" s="56"/>
      <c r="E35" s="25"/>
      <c r="F35" s="25"/>
      <c r="G35" s="25"/>
      <c r="H35" s="25"/>
      <c r="I35" s="25"/>
      <c r="J35" s="25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L35" s="50"/>
      <c r="AM35" s="50"/>
      <c r="AN35" s="50"/>
      <c r="AO35" s="50"/>
    </row>
    <row r="36" spans="1:41" s="38" customFormat="1" ht="12" hidden="1" outlineLevel="1" x14ac:dyDescent="0.2">
      <c r="A36" s="35"/>
      <c r="B36" s="40"/>
      <c r="C36" s="41"/>
      <c r="D36" s="59" t="s">
        <v>35</v>
      </c>
      <c r="E36" s="25"/>
      <c r="F36" s="25"/>
      <c r="G36" s="25"/>
      <c r="H36" s="25"/>
      <c r="I36" s="25"/>
      <c r="J36" s="25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L36" s="50"/>
      <c r="AM36" s="50"/>
      <c r="AN36" s="50"/>
      <c r="AO36" s="50"/>
    </row>
    <row r="37" spans="1:41" s="38" customFormat="1" ht="12" hidden="1" outlineLevel="1" x14ac:dyDescent="0.2">
      <c r="A37" s="35"/>
      <c r="B37" s="40"/>
      <c r="C37" s="54"/>
      <c r="D37" s="60" t="s">
        <v>36</v>
      </c>
      <c r="E37" s="61">
        <v>2024</v>
      </c>
      <c r="H37" s="62">
        <f>E37-1</f>
        <v>2023</v>
      </c>
      <c r="I37" s="63" t="str">
        <f>H37&amp;"/"&amp;RIGHT(E37,2)</f>
        <v>2023/24</v>
      </c>
      <c r="J37" s="25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L37" s="50"/>
      <c r="AM37" s="50"/>
      <c r="AN37" s="50"/>
      <c r="AO37" s="50"/>
    </row>
    <row r="38" spans="1:41" s="38" customFormat="1" ht="12" hidden="1" outlineLevel="1" x14ac:dyDescent="0.2">
      <c r="A38" s="35"/>
      <c r="B38" s="40"/>
      <c r="C38" s="54"/>
      <c r="D38" s="60" t="s">
        <v>37</v>
      </c>
      <c r="E38" s="61">
        <v>2034</v>
      </c>
      <c r="H38" s="62">
        <f>E38-1</f>
        <v>2033</v>
      </c>
      <c r="I38" s="63" t="str">
        <f>H38&amp;"/"&amp;RIGHT(E38,2)</f>
        <v>2033/34</v>
      </c>
      <c r="J38" s="25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L38" s="50"/>
      <c r="AM38" s="50"/>
      <c r="AN38" s="50"/>
      <c r="AO38" s="50"/>
    </row>
    <row r="39" spans="1:41" s="38" customFormat="1" ht="12" hidden="1" outlineLevel="1" x14ac:dyDescent="0.2">
      <c r="A39" s="35"/>
      <c r="B39" s="40"/>
      <c r="C39" s="54"/>
      <c r="D39" s="60" t="s">
        <v>38</v>
      </c>
      <c r="E39" s="64" t="str">
        <f>I37&amp;" - "&amp;I38</f>
        <v>2023/24 - 2033/34</v>
      </c>
      <c r="F39" s="64"/>
      <c r="G39" s="64"/>
      <c r="H39" s="64"/>
      <c r="I39" s="65"/>
      <c r="J39" s="25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L39" s="50"/>
      <c r="AM39" s="50"/>
      <c r="AN39" s="50"/>
      <c r="AO39" s="50"/>
    </row>
    <row r="40" spans="1:41" s="38" customFormat="1" ht="12" hidden="1" outlineLevel="1" x14ac:dyDescent="0.2">
      <c r="A40" s="35"/>
      <c r="B40" s="40"/>
      <c r="C40" s="54"/>
      <c r="D40" s="56"/>
      <c r="E40" s="25"/>
      <c r="F40" s="25"/>
      <c r="G40" s="25"/>
      <c r="H40" s="25"/>
      <c r="I40" s="25"/>
      <c r="J40" s="25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L40" s="50"/>
      <c r="AM40" s="50"/>
      <c r="AN40" s="50"/>
      <c r="AO40" s="50"/>
    </row>
    <row r="41" spans="1:41" s="38" customFormat="1" ht="12" hidden="1" outlineLevel="1" x14ac:dyDescent="0.2">
      <c r="A41" s="35"/>
      <c r="B41" s="40"/>
      <c r="C41" s="54"/>
      <c r="D41" s="59" t="s">
        <v>39</v>
      </c>
      <c r="E41" s="66"/>
      <c r="F41" s="25"/>
      <c r="G41" s="25"/>
      <c r="H41" s="25"/>
      <c r="I41" s="25"/>
      <c r="J41" s="25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L41" s="50"/>
      <c r="AM41" s="50"/>
      <c r="AN41" s="50"/>
      <c r="AO41" s="50"/>
    </row>
    <row r="42" spans="1:41" s="38" customFormat="1" ht="12" hidden="1" outlineLevel="1" x14ac:dyDescent="0.2">
      <c r="A42" s="35"/>
      <c r="B42" s="40"/>
      <c r="C42" s="54"/>
      <c r="D42" s="67" t="s">
        <v>40</v>
      </c>
      <c r="E42" s="66" t="s">
        <v>41</v>
      </c>
      <c r="F42" s="25"/>
      <c r="G42" s="25"/>
      <c r="H42" s="25"/>
      <c r="I42" s="25"/>
      <c r="J42" s="25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L42" s="50"/>
      <c r="AM42" s="50"/>
      <c r="AN42" s="50"/>
      <c r="AO42" s="50"/>
    </row>
    <row r="43" spans="1:41" s="38" customFormat="1" ht="12" hidden="1" outlineLevel="1" x14ac:dyDescent="0.2">
      <c r="A43" s="35"/>
      <c r="B43" s="40"/>
      <c r="C43" s="54"/>
      <c r="D43" s="68" t="str">
        <f>[1]Struct_WC!D219</f>
        <v>Interest on Borrowings (Borrowing Costs)</v>
      </c>
      <c r="E43" s="69" t="s">
        <v>42</v>
      </c>
      <c r="F43" s="70"/>
      <c r="G43" s="71"/>
      <c r="H43" s="25"/>
      <c r="I43" s="63">
        <f>N(MATCH($E43,BCCF,0)=1)</f>
        <v>0</v>
      </c>
      <c r="J43" s="25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L43" s="50"/>
      <c r="AM43" s="50"/>
      <c r="AN43" s="50"/>
      <c r="AO43" s="50"/>
    </row>
    <row r="44" spans="1:41" s="38" customFormat="1" ht="12" hidden="1" outlineLevel="1" x14ac:dyDescent="0.2">
      <c r="A44" s="35"/>
      <c r="B44" s="40"/>
      <c r="C44" s="54"/>
      <c r="D44" s="68" t="str">
        <f>[1]Struct_WC!D222</f>
        <v>Debt Guarantee Fee</v>
      </c>
      <c r="E44" s="25"/>
      <c r="F44" s="25"/>
      <c r="G44" s="25"/>
      <c r="H44" s="25"/>
      <c r="I44" s="25"/>
      <c r="J44" s="25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L44" s="50"/>
      <c r="AM44" s="50"/>
      <c r="AN44" s="50"/>
      <c r="AO44" s="50"/>
    </row>
    <row r="45" spans="1:41" s="38" customFormat="1" ht="12" hidden="1" outlineLevel="1" x14ac:dyDescent="0.2">
      <c r="A45" s="35"/>
      <c r="B45" s="40"/>
      <c r="C45" s="54"/>
      <c r="D45" s="56"/>
      <c r="E45" s="25"/>
      <c r="F45" s="25"/>
      <c r="G45" s="25"/>
      <c r="H45" s="25"/>
      <c r="I45" s="25"/>
      <c r="J45" s="25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L45" s="50"/>
      <c r="AM45" s="50"/>
      <c r="AN45" s="50"/>
      <c r="AO45" s="50"/>
    </row>
    <row r="46" spans="1:41" s="38" customFormat="1" ht="12" hidden="1" outlineLevel="1" x14ac:dyDescent="0.2">
      <c r="A46" s="35"/>
      <c r="B46" s="40">
        <f ca="1">MAX($A$7:B40)+Sbsxn</f>
        <v>2302.0200000000004</v>
      </c>
      <c r="C46" s="41" t="s">
        <v>43</v>
      </c>
      <c r="D46" s="56"/>
      <c r="E46" s="25"/>
      <c r="F46" s="25"/>
      <c r="G46" s="25"/>
      <c r="H46" s="25"/>
      <c r="I46" s="25"/>
      <c r="J46" s="25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L46" s="50"/>
      <c r="AM46" s="50"/>
      <c r="AN46" s="50"/>
      <c r="AO46" s="50"/>
    </row>
    <row r="47" spans="1:41" s="38" customFormat="1" ht="12" hidden="1" outlineLevel="1" x14ac:dyDescent="0.2">
      <c r="A47" s="35"/>
      <c r="B47" s="40"/>
      <c r="C47" s="41"/>
      <c r="D47" s="72" t="str">
        <f>$B$54</f>
        <v>Whole Council</v>
      </c>
      <c r="E47" s="73"/>
      <c r="F47" s="25"/>
      <c r="G47" s="25"/>
      <c r="H47" s="25"/>
      <c r="I47" s="25"/>
      <c r="J47" s="25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L47" s="50"/>
      <c r="AM47" s="50"/>
      <c r="AN47" s="50"/>
      <c r="AO47" s="50"/>
    </row>
    <row r="48" spans="1:41" s="38" customFormat="1" ht="12" hidden="1" outlineLevel="1" x14ac:dyDescent="0.2">
      <c r="A48" s="35"/>
      <c r="B48" s="40"/>
      <c r="C48" s="74"/>
      <c r="D48" s="72" t="str">
        <f>$B$312</f>
        <v>General Fund</v>
      </c>
      <c r="E48" s="25"/>
      <c r="F48" s="25"/>
      <c r="G48" s="25"/>
      <c r="H48" s="25"/>
      <c r="I48" s="25"/>
      <c r="J48" s="25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L48" s="50"/>
    </row>
    <row r="49" spans="1:41" s="38" customFormat="1" ht="12" hidden="1" outlineLevel="1" x14ac:dyDescent="0.2">
      <c r="A49" s="35"/>
      <c r="B49" s="40"/>
      <c r="C49" s="41"/>
      <c r="D49" s="72" t="str">
        <f>$B$452</f>
        <v>Water</v>
      </c>
      <c r="E49" s="25"/>
      <c r="F49" s="25"/>
      <c r="G49" s="25"/>
      <c r="H49" s="25"/>
      <c r="I49" s="25"/>
      <c r="J49" s="25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L49" s="50"/>
    </row>
    <row r="50" spans="1:41" s="38" customFormat="1" ht="12" hidden="1" outlineLevel="1" x14ac:dyDescent="0.2">
      <c r="A50" s="35"/>
      <c r="B50" s="40"/>
      <c r="C50" s="41"/>
      <c r="D50" s="72" t="str">
        <f>$B$590</f>
        <v>Sewerage</v>
      </c>
      <c r="E50" s="25"/>
      <c r="F50" s="25"/>
      <c r="G50" s="25"/>
      <c r="H50" s="25"/>
      <c r="I50" s="25"/>
      <c r="J50" s="25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L50" s="49"/>
      <c r="AM50" s="49"/>
      <c r="AN50" s="49"/>
      <c r="AO50" s="49"/>
    </row>
    <row r="51" spans="1:41" s="38" customFormat="1" ht="13.2" hidden="1" outlineLevel="1" x14ac:dyDescent="0.2">
      <c r="A51" s="35"/>
      <c r="B51" s="40"/>
      <c r="C51" s="41"/>
      <c r="D51" s="72" t="str">
        <f>$B$728</f>
        <v>Waste</v>
      </c>
      <c r="E51" s="25"/>
      <c r="F51" s="25"/>
      <c r="G51" s="25"/>
      <c r="H51" s="25"/>
      <c r="I51" s="25"/>
      <c r="J51" s="25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L51" s="75"/>
      <c r="AM51" s="75"/>
      <c r="AN51" s="75"/>
      <c r="AO51" s="75"/>
    </row>
    <row r="52" spans="1:41" s="38" customFormat="1" ht="12" hidden="1" outlineLevel="1" x14ac:dyDescent="0.2">
      <c r="A52" s="35"/>
      <c r="B52" s="40"/>
      <c r="C52" s="41"/>
      <c r="D52" s="72" t="str">
        <f>$B$866</f>
        <v>Other Business</v>
      </c>
      <c r="E52" s="25"/>
      <c r="F52" s="25"/>
      <c r="G52" s="25"/>
      <c r="H52" s="25"/>
      <c r="I52" s="25"/>
      <c r="J52" s="25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L52"/>
      <c r="AM52"/>
      <c r="AN52"/>
      <c r="AO52"/>
    </row>
    <row r="53" spans="1:41" s="38" customFormat="1" ht="12" hidden="1" outlineLevel="1" x14ac:dyDescent="0.2">
      <c r="A53" s="35"/>
      <c r="B53" s="40"/>
      <c r="C53" s="41"/>
      <c r="D53" s="56"/>
      <c r="E53" s="25"/>
      <c r="F53" s="25"/>
      <c r="G53" s="25"/>
      <c r="H53" s="25"/>
      <c r="I53" s="25"/>
      <c r="J53" s="25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L53"/>
      <c r="AM53"/>
      <c r="AN53"/>
      <c r="AO53"/>
    </row>
    <row r="54" spans="1:41" s="10" customFormat="1" ht="13.8" collapsed="1" x14ac:dyDescent="0.2">
      <c r="A54" s="33">
        <f ca="1">MAX(MAX($A$2:A51),$A$2*[1]Tables_A!$F$52)+Sxn</f>
        <v>2303</v>
      </c>
      <c r="B54" s="55" t="str">
        <f>[1]Gen_WC!$D$48</f>
        <v>Whole Council</v>
      </c>
      <c r="C54" s="7"/>
      <c r="D54" s="7"/>
      <c r="E54" s="8"/>
      <c r="F54" s="8"/>
      <c r="G54" s="8"/>
      <c r="H54" s="8"/>
      <c r="I54" s="8"/>
      <c r="J54" s="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L54"/>
      <c r="AO54"/>
    </row>
    <row r="55" spans="1:41" s="38" customFormat="1" ht="12" hidden="1" outlineLevel="1" x14ac:dyDescent="0.2">
      <c r="A55" s="35"/>
      <c r="B55" s="40"/>
      <c r="C55" s="54"/>
      <c r="D55" s="56"/>
      <c r="E55" s="25"/>
      <c r="F55" s="25"/>
      <c r="G55" s="25"/>
      <c r="H55" s="25"/>
      <c r="I55" s="25"/>
      <c r="J55" s="25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</row>
    <row r="56" spans="1:41" s="38" customFormat="1" ht="12" hidden="1" outlineLevel="2" x14ac:dyDescent="0.2">
      <c r="A56" s="35"/>
      <c r="B56" s="40">
        <f ca="1">MAX($A$7:B55)+Sbsxn</f>
        <v>2303.0100000000002</v>
      </c>
      <c r="C56" s="41" t="str">
        <f>PLC</f>
        <v>Comprehensive Income Statement</v>
      </c>
      <c r="D56" s="56"/>
      <c r="E56" s="25"/>
      <c r="F56" s="25"/>
      <c r="G56" s="25"/>
      <c r="H56" s="25"/>
      <c r="I56" s="25"/>
      <c r="J56" s="25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1:41" s="38" customFormat="1" ht="12.6" hidden="1" outlineLevel="2" thickBot="1" x14ac:dyDescent="0.25">
      <c r="A57" s="35"/>
      <c r="B57" s="40"/>
      <c r="C57" s="54"/>
      <c r="D57" s="56"/>
      <c r="E57" s="25"/>
      <c r="F57" s="25"/>
      <c r="G57" s="25"/>
      <c r="H57" s="25"/>
      <c r="I57" s="25"/>
      <c r="J57" s="25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1:41" s="80" customFormat="1" ht="13.35" hidden="1" customHeight="1" outlineLevel="2" x14ac:dyDescent="0.25">
      <c r="A58" s="76"/>
      <c r="B58" s="40"/>
      <c r="C58" s="54"/>
      <c r="D58" s="77" t="str">
        <f>MdlClient&amp;" Long Term Financial Plan "&amp;$E$39</f>
        <v>Federation Council Long Term Financial Plan 2023/24 - 2033/34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9"/>
    </row>
    <row r="59" spans="1:41" s="80" customFormat="1" ht="13.35" hidden="1" customHeight="1" outlineLevel="2" thickBot="1" x14ac:dyDescent="0.3">
      <c r="A59" s="76"/>
      <c r="B59" s="40"/>
      <c r="C59" s="54"/>
      <c r="D59" s="81" t="s">
        <v>44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3"/>
    </row>
    <row r="60" spans="1:41" s="80" customFormat="1" ht="12.6" hidden="1" outlineLevel="2" thickBot="1" x14ac:dyDescent="0.3">
      <c r="A60" s="76"/>
      <c r="B60" s="40"/>
      <c r="C60" s="54"/>
      <c r="D60" s="84"/>
      <c r="E60" s="85"/>
      <c r="F60" s="85"/>
      <c r="G60" s="85"/>
      <c r="H60" s="85"/>
      <c r="I60" s="85"/>
      <c r="J60" s="85"/>
      <c r="K60" s="86" t="s">
        <v>45</v>
      </c>
      <c r="L60" s="86" t="s">
        <v>45</v>
      </c>
      <c r="M60" s="86" t="s">
        <v>45</v>
      </c>
      <c r="N60" s="87" t="s">
        <v>46</v>
      </c>
      <c r="O60" s="88" t="s">
        <v>47</v>
      </c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90"/>
    </row>
    <row r="61" spans="1:41" s="80" customFormat="1" ht="12" hidden="1" outlineLevel="2" x14ac:dyDescent="0.25">
      <c r="A61" s="76"/>
      <c r="B61" s="40"/>
      <c r="C61" s="54"/>
      <c r="D61" s="91" t="s">
        <v>48</v>
      </c>
      <c r="E61" s="92"/>
      <c r="F61" s="92"/>
      <c r="G61" s="92"/>
      <c r="H61" s="92"/>
      <c r="I61" s="92"/>
      <c r="J61" s="93"/>
      <c r="K61" s="94">
        <f>YEAR(K$29)</f>
        <v>2021</v>
      </c>
      <c r="L61" s="95">
        <f t="shared" ref="L61:AH61" si="1">YEAR(L$29)</f>
        <v>2022</v>
      </c>
      <c r="M61" s="95">
        <f t="shared" si="1"/>
        <v>2023</v>
      </c>
      <c r="N61" s="96">
        <f t="shared" si="1"/>
        <v>2024</v>
      </c>
      <c r="O61" s="97">
        <f t="shared" si="1"/>
        <v>2025</v>
      </c>
      <c r="P61" s="98">
        <f t="shared" si="1"/>
        <v>2026</v>
      </c>
      <c r="Q61" s="98">
        <f t="shared" si="1"/>
        <v>2027</v>
      </c>
      <c r="R61" s="98">
        <f t="shared" si="1"/>
        <v>2028</v>
      </c>
      <c r="S61" s="98">
        <f t="shared" si="1"/>
        <v>2029</v>
      </c>
      <c r="T61" s="98">
        <f t="shared" si="1"/>
        <v>2030</v>
      </c>
      <c r="U61" s="98">
        <f t="shared" si="1"/>
        <v>2031</v>
      </c>
      <c r="V61" s="98">
        <f t="shared" si="1"/>
        <v>2032</v>
      </c>
      <c r="W61" s="98">
        <f t="shared" si="1"/>
        <v>2033</v>
      </c>
      <c r="X61" s="98">
        <f t="shared" si="1"/>
        <v>2034</v>
      </c>
      <c r="Y61" s="98">
        <f t="shared" si="1"/>
        <v>2035</v>
      </c>
      <c r="Z61" s="98">
        <f t="shared" si="1"/>
        <v>2036</v>
      </c>
      <c r="AA61" s="98">
        <f t="shared" si="1"/>
        <v>2037</v>
      </c>
      <c r="AB61" s="98">
        <f t="shared" si="1"/>
        <v>2038</v>
      </c>
      <c r="AC61" s="98">
        <f t="shared" si="1"/>
        <v>2039</v>
      </c>
      <c r="AD61" s="98">
        <f t="shared" si="1"/>
        <v>2040</v>
      </c>
      <c r="AE61" s="98">
        <f t="shared" si="1"/>
        <v>2041</v>
      </c>
      <c r="AF61" s="98">
        <f t="shared" si="1"/>
        <v>2042</v>
      </c>
      <c r="AG61" s="98">
        <f t="shared" si="1"/>
        <v>2043</v>
      </c>
      <c r="AH61" s="99">
        <f t="shared" si="1"/>
        <v>2044</v>
      </c>
    </row>
    <row r="62" spans="1:41" s="80" customFormat="1" ht="12.6" hidden="1" outlineLevel="2" thickBot="1" x14ac:dyDescent="0.3">
      <c r="A62" s="76"/>
      <c r="B62" s="40"/>
      <c r="C62" s="54"/>
      <c r="D62" s="100"/>
      <c r="E62" s="101"/>
      <c r="F62" s="101"/>
      <c r="G62" s="101"/>
      <c r="H62" s="101"/>
      <c r="I62" s="101"/>
      <c r="J62" s="102"/>
      <c r="K62" s="103" t="s">
        <v>49</v>
      </c>
      <c r="L62" s="103" t="str">
        <f>$K$62</f>
        <v>$000s</v>
      </c>
      <c r="M62" s="103" t="str">
        <f t="shared" ref="M62:AH62" si="2">$K$62</f>
        <v>$000s</v>
      </c>
      <c r="N62" s="104" t="str">
        <f t="shared" si="2"/>
        <v>$000s</v>
      </c>
      <c r="O62" s="105" t="str">
        <f t="shared" si="2"/>
        <v>$000s</v>
      </c>
      <c r="P62" s="106" t="str">
        <f t="shared" si="2"/>
        <v>$000s</v>
      </c>
      <c r="Q62" s="106" t="str">
        <f t="shared" si="2"/>
        <v>$000s</v>
      </c>
      <c r="R62" s="106" t="str">
        <f t="shared" si="2"/>
        <v>$000s</v>
      </c>
      <c r="S62" s="106" t="str">
        <f t="shared" si="2"/>
        <v>$000s</v>
      </c>
      <c r="T62" s="106" t="str">
        <f t="shared" si="2"/>
        <v>$000s</v>
      </c>
      <c r="U62" s="106" t="str">
        <f t="shared" si="2"/>
        <v>$000s</v>
      </c>
      <c r="V62" s="106" t="str">
        <f t="shared" si="2"/>
        <v>$000s</v>
      </c>
      <c r="W62" s="106" t="str">
        <f t="shared" si="2"/>
        <v>$000s</v>
      </c>
      <c r="X62" s="106" t="str">
        <f t="shared" si="2"/>
        <v>$000s</v>
      </c>
      <c r="Y62" s="106" t="str">
        <f t="shared" si="2"/>
        <v>$000s</v>
      </c>
      <c r="Z62" s="106" t="str">
        <f t="shared" si="2"/>
        <v>$000s</v>
      </c>
      <c r="AA62" s="106" t="str">
        <f t="shared" si="2"/>
        <v>$000s</v>
      </c>
      <c r="AB62" s="106" t="str">
        <f t="shared" si="2"/>
        <v>$000s</v>
      </c>
      <c r="AC62" s="106" t="str">
        <f t="shared" si="2"/>
        <v>$000s</v>
      </c>
      <c r="AD62" s="106" t="str">
        <f t="shared" si="2"/>
        <v>$000s</v>
      </c>
      <c r="AE62" s="106" t="str">
        <f t="shared" si="2"/>
        <v>$000s</v>
      </c>
      <c r="AF62" s="106" t="str">
        <f t="shared" si="2"/>
        <v>$000s</v>
      </c>
      <c r="AG62" s="106" t="str">
        <f t="shared" si="2"/>
        <v>$000s</v>
      </c>
      <c r="AH62" s="107" t="str">
        <f t="shared" si="2"/>
        <v>$000s</v>
      </c>
    </row>
    <row r="63" spans="1:41" s="38" customFormat="1" ht="10.199999999999999" hidden="1" outlineLevel="2" x14ac:dyDescent="0.2">
      <c r="A63" s="35"/>
      <c r="B63" s="108"/>
      <c r="C63" s="109"/>
      <c r="D63" s="110"/>
      <c r="E63" s="25"/>
      <c r="F63" s="25"/>
      <c r="G63" s="25"/>
      <c r="H63" s="25"/>
      <c r="I63" s="25"/>
      <c r="J63" s="25"/>
      <c r="K63" s="111"/>
      <c r="L63" s="112"/>
      <c r="M63" s="112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113"/>
    </row>
    <row r="64" spans="1:41" s="38" customFormat="1" ht="10.199999999999999" hidden="1" outlineLevel="2" x14ac:dyDescent="0.2">
      <c r="A64" s="35"/>
      <c r="B64" s="108"/>
      <c r="C64" s="109"/>
      <c r="D64" s="114" t="s">
        <v>50</v>
      </c>
      <c r="E64" s="25"/>
      <c r="F64" s="25"/>
      <c r="G64" s="25"/>
      <c r="H64" s="25"/>
      <c r="I64" s="25"/>
      <c r="J64" s="25"/>
      <c r="K64" s="111"/>
      <c r="L64" s="112"/>
      <c r="M64" s="112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113"/>
    </row>
    <row r="65" spans="1:40" s="38" customFormat="1" ht="10.199999999999999" hidden="1" outlineLevel="2" x14ac:dyDescent="0.2">
      <c r="A65" s="35"/>
      <c r="B65" s="108"/>
      <c r="C65" s="109"/>
      <c r="D65" s="115" t="s">
        <v>51</v>
      </c>
      <c r="E65" s="25"/>
      <c r="F65" s="25"/>
      <c r="G65" s="25"/>
      <c r="H65" s="25"/>
      <c r="I65" s="25"/>
      <c r="J65" s="25"/>
      <c r="K65" s="116">
        <f>'[1]Hist&amp;Budget_WC'!L$43</f>
        <v>15318</v>
      </c>
      <c r="L65" s="116">
        <f>'[1]Hist&amp;Budget_WC'!M$43</f>
        <v>17140</v>
      </c>
      <c r="M65" s="116">
        <f>'[1]Hist&amp;Budget_WC'!N$43</f>
        <v>17609</v>
      </c>
      <c r="N65" s="117">
        <f>[1]Calcs_WC!N$39</f>
        <v>19806</v>
      </c>
      <c r="O65" s="117">
        <f>[1]Calcs_WC!O$39</f>
        <v>22559</v>
      </c>
      <c r="P65" s="117">
        <f>[1]Calcs_WC!P$39</f>
        <v>25403</v>
      </c>
      <c r="Q65" s="117">
        <f>[1]Calcs_WC!Q$39</f>
        <v>27699</v>
      </c>
      <c r="R65" s="117">
        <f>[1]Calcs_WC!R$39</f>
        <v>29116</v>
      </c>
      <c r="S65" s="117">
        <f>[1]Calcs_WC!S$39</f>
        <v>30436</v>
      </c>
      <c r="T65" s="117">
        <f>[1]Calcs_WC!T$39</f>
        <v>31825</v>
      </c>
      <c r="U65" s="117">
        <f>[1]Calcs_WC!U$39</f>
        <v>33290</v>
      </c>
      <c r="V65" s="117">
        <f>[1]Calcs_WC!V$39</f>
        <v>34834</v>
      </c>
      <c r="W65" s="117">
        <f>[1]Calcs_WC!W$39</f>
        <v>36463</v>
      </c>
      <c r="X65" s="117">
        <f>[1]Calcs_WC!X$39</f>
        <v>38183</v>
      </c>
      <c r="Y65" s="117">
        <f>[1]Calcs_WC!Y$39</f>
        <v>38946</v>
      </c>
      <c r="Z65" s="117">
        <f>[1]Calcs_WC!Z$39</f>
        <v>38946</v>
      </c>
      <c r="AA65" s="117">
        <f>[1]Calcs_WC!AA$39</f>
        <v>38946</v>
      </c>
      <c r="AB65" s="117">
        <f>[1]Calcs_WC!AB$39</f>
        <v>38946</v>
      </c>
      <c r="AC65" s="117">
        <f>[1]Calcs_WC!AC$39</f>
        <v>38946</v>
      </c>
      <c r="AD65" s="117">
        <f>[1]Calcs_WC!AD$39</f>
        <v>38946</v>
      </c>
      <c r="AE65" s="117">
        <f>[1]Calcs_WC!AE$39</f>
        <v>38946</v>
      </c>
      <c r="AF65" s="117">
        <f>[1]Calcs_WC!AF$39</f>
        <v>38946</v>
      </c>
      <c r="AG65" s="117">
        <f>[1]Calcs_WC!AG$39</f>
        <v>38946</v>
      </c>
      <c r="AH65" s="118">
        <f>[1]Calcs_WC!AH$39</f>
        <v>38946</v>
      </c>
      <c r="AM65" s="53" cm="1">
        <f t="array" ref="AM65">IF(SUM(ABS(K65:AH65)),1,0)</f>
        <v>1</v>
      </c>
      <c r="AN65" s="53">
        <f>IF(OR(SUBTOTAL(102,AM65)=1,AM65=0),0,1)</f>
        <v>1</v>
      </c>
    </row>
    <row r="66" spans="1:40" s="38" customFormat="1" ht="10.199999999999999" hidden="1" outlineLevel="2" x14ac:dyDescent="0.2">
      <c r="A66" s="35"/>
      <c r="B66" s="108"/>
      <c r="C66" s="109"/>
      <c r="D66" s="115" t="s">
        <v>52</v>
      </c>
      <c r="E66" s="25"/>
      <c r="F66" s="25"/>
      <c r="G66" s="25"/>
      <c r="H66" s="25"/>
      <c r="I66" s="25"/>
      <c r="J66" s="25"/>
      <c r="K66" s="116">
        <f>SUM('[1]Hist&amp;Budget_WC'!L$44:L$46)</f>
        <v>8553</v>
      </c>
      <c r="L66" s="116">
        <f>SUM('[1]Hist&amp;Budget_WC'!M$44:M$46)</f>
        <v>9421</v>
      </c>
      <c r="M66" s="116">
        <f>SUM('[1]Hist&amp;Budget_WC'!N$44:N$46)</f>
        <v>8551</v>
      </c>
      <c r="N66" s="117">
        <f>SUM([1]Calcs_WC!N$40:N$42)</f>
        <v>9626</v>
      </c>
      <c r="O66" s="117">
        <f>SUM([1]Calcs_WC!O$40:O$42)</f>
        <v>10301</v>
      </c>
      <c r="P66" s="117">
        <f>SUM([1]Calcs_WC!P$40:P$42)</f>
        <v>10386</v>
      </c>
      <c r="Q66" s="117">
        <f>SUM([1]Calcs_WC!Q$40:Q$42)</f>
        <v>11013</v>
      </c>
      <c r="R66" s="117">
        <f>SUM([1]Calcs_WC!R$40:R$42)</f>
        <v>11250</v>
      </c>
      <c r="S66" s="117">
        <f>SUM([1]Calcs_WC!S$40:S$42)</f>
        <v>11774</v>
      </c>
      <c r="T66" s="117">
        <f>SUM([1]Calcs_WC!T$40:T$42)</f>
        <v>12324</v>
      </c>
      <c r="U66" s="117">
        <f>SUM([1]Calcs_WC!U$40:U$42)</f>
        <v>12904</v>
      </c>
      <c r="V66" s="117">
        <f>SUM([1]Calcs_WC!V$40:V$42)</f>
        <v>13512</v>
      </c>
      <c r="W66" s="117">
        <f>SUM([1]Calcs_WC!W$40:W$42)</f>
        <v>14150</v>
      </c>
      <c r="X66" s="117">
        <f>SUM([1]Calcs_WC!X$40:X$42)</f>
        <v>14821</v>
      </c>
      <c r="Y66" s="117">
        <f>SUM([1]Calcs_WC!Y$40:Y$42)</f>
        <v>14998</v>
      </c>
      <c r="Z66" s="117">
        <f>SUM([1]Calcs_WC!Z$40:Z$42)</f>
        <v>14998</v>
      </c>
      <c r="AA66" s="117">
        <f>SUM([1]Calcs_WC!AA$40:AA$42)</f>
        <v>14998</v>
      </c>
      <c r="AB66" s="117">
        <f>SUM([1]Calcs_WC!AB$40:AB$42)</f>
        <v>14998</v>
      </c>
      <c r="AC66" s="117">
        <f>SUM([1]Calcs_WC!AC$40:AC$42)</f>
        <v>14998</v>
      </c>
      <c r="AD66" s="117">
        <f>SUM([1]Calcs_WC!AD$40:AD$42)</f>
        <v>14998</v>
      </c>
      <c r="AE66" s="117">
        <f>SUM([1]Calcs_WC!AE$40:AE$42)</f>
        <v>14998</v>
      </c>
      <c r="AF66" s="117">
        <f>SUM([1]Calcs_WC!AF$40:AF$42)</f>
        <v>14998</v>
      </c>
      <c r="AG66" s="117">
        <f>SUM([1]Calcs_WC!AG$40:AG$42)</f>
        <v>14998</v>
      </c>
      <c r="AH66" s="118">
        <f>SUM([1]Calcs_WC!AH$40:AH$42)</f>
        <v>14998</v>
      </c>
      <c r="AM66" s="53" cm="1">
        <f t="array" ref="AM66">IF(SUM(ABS(K66:AH66)),1,0)</f>
        <v>1</v>
      </c>
      <c r="AN66" s="53">
        <f t="shared" ref="AN66:AN74" si="3">IF(OR(SUBTOTAL(102,AM66)=1,AM66=0),0,1)</f>
        <v>1</v>
      </c>
    </row>
    <row r="67" spans="1:40" s="38" customFormat="1" ht="10.199999999999999" hidden="1" outlineLevel="2" x14ac:dyDescent="0.2">
      <c r="A67" s="35"/>
      <c r="B67" s="108"/>
      <c r="C67" s="109"/>
      <c r="D67" s="115" t="s">
        <v>53</v>
      </c>
      <c r="E67" s="25"/>
      <c r="F67" s="25"/>
      <c r="G67" s="25"/>
      <c r="H67" s="25"/>
      <c r="I67" s="25"/>
      <c r="J67" s="25"/>
      <c r="K67" s="116">
        <f>'[1]Hist&amp;Budget_WC'!L$66</f>
        <v>185</v>
      </c>
      <c r="L67" s="116">
        <f>'[1]Hist&amp;Budget_WC'!M$66</f>
        <v>318</v>
      </c>
      <c r="M67" s="116">
        <f>'[1]Hist&amp;Budget_WC'!N$66</f>
        <v>1486</v>
      </c>
      <c r="N67" s="117">
        <f>[1]Calcs_WC!N$86</f>
        <v>435</v>
      </c>
      <c r="O67" s="117">
        <f>[1]Calcs_WC!O$86</f>
        <v>1551</v>
      </c>
      <c r="P67" s="117">
        <f>[1]Calcs_WC!P$86</f>
        <v>874</v>
      </c>
      <c r="Q67" s="117">
        <f>[1]Calcs_WC!Q$86</f>
        <v>981</v>
      </c>
      <c r="R67" s="117">
        <f>[1]Calcs_WC!R$86</f>
        <v>1082</v>
      </c>
      <c r="S67" s="117">
        <f>[1]Calcs_WC!S$86</f>
        <v>1024</v>
      </c>
      <c r="T67" s="117">
        <f>[1]Calcs_WC!T$86</f>
        <v>1016</v>
      </c>
      <c r="U67" s="117">
        <f>[1]Calcs_WC!U$86</f>
        <v>950</v>
      </c>
      <c r="V67" s="117">
        <f>[1]Calcs_WC!V$86</f>
        <v>910</v>
      </c>
      <c r="W67" s="117">
        <f>[1]Calcs_WC!W$86</f>
        <v>934</v>
      </c>
      <c r="X67" s="117">
        <f>[1]Calcs_WC!X$86</f>
        <v>787</v>
      </c>
      <c r="Y67" s="117">
        <f>[1]Calcs_WC!Y$86</f>
        <v>752</v>
      </c>
      <c r="Z67" s="117">
        <f>[1]Calcs_WC!Z$86</f>
        <v>752</v>
      </c>
      <c r="AA67" s="117">
        <f>[1]Calcs_WC!AA$86</f>
        <v>752</v>
      </c>
      <c r="AB67" s="117">
        <f>[1]Calcs_WC!AB$86</f>
        <v>752</v>
      </c>
      <c r="AC67" s="117">
        <f>[1]Calcs_WC!AC$86</f>
        <v>752</v>
      </c>
      <c r="AD67" s="117">
        <f>[1]Calcs_WC!AD$86</f>
        <v>752</v>
      </c>
      <c r="AE67" s="117">
        <f>[1]Calcs_WC!AE$86</f>
        <v>752</v>
      </c>
      <c r="AF67" s="117">
        <f>[1]Calcs_WC!AF$86</f>
        <v>752</v>
      </c>
      <c r="AG67" s="117">
        <f>[1]Calcs_WC!AG$86</f>
        <v>752</v>
      </c>
      <c r="AH67" s="118">
        <f>[1]Calcs_WC!AH$86</f>
        <v>752</v>
      </c>
      <c r="AM67" s="53" cm="1">
        <f t="array" ref="AM67">IF(SUM(ABS(K67:AH67)),1,0)</f>
        <v>1</v>
      </c>
      <c r="AN67" s="53">
        <f t="shared" si="3"/>
        <v>1</v>
      </c>
    </row>
    <row r="68" spans="1:40" s="38" customFormat="1" ht="10.199999999999999" hidden="1" outlineLevel="2" x14ac:dyDescent="0.2">
      <c r="A68" s="35"/>
      <c r="B68" s="108"/>
      <c r="C68" s="109"/>
      <c r="D68" s="115" t="s">
        <v>54</v>
      </c>
      <c r="E68" s="25"/>
      <c r="F68" s="25"/>
      <c r="G68" s="25"/>
      <c r="H68" s="25"/>
      <c r="I68" s="25"/>
      <c r="J68" s="25"/>
      <c r="K68" s="116">
        <f>SUM('[1]Hist&amp;Budget_WC'!L$55:L$56,'[1]Hist&amp;Budget_WC'!L$67)</f>
        <v>497</v>
      </c>
      <c r="L68" s="116">
        <f>SUM('[1]Hist&amp;Budget_WC'!M$55:M$56,'[1]Hist&amp;Budget_WC'!M$67)</f>
        <v>457</v>
      </c>
      <c r="M68" s="116">
        <f>SUM('[1]Hist&amp;Budget_WC'!N$55:N$56,'[1]Hist&amp;Budget_WC'!N$67)</f>
        <v>598</v>
      </c>
      <c r="N68" s="117">
        <f>SUM([1]Calcs_WC!N$51:N$81,[1]Calcs_WC!N$87)</f>
        <v>407</v>
      </c>
      <c r="O68" s="117">
        <f>SUM([1]Calcs_WC!O$51:O$81,[1]Calcs_WC!O$87)</f>
        <v>410</v>
      </c>
      <c r="P68" s="117">
        <f>SUM([1]Calcs_WC!P$51:P$81,[1]Calcs_WC!P$87)</f>
        <v>448</v>
      </c>
      <c r="Q68" s="117">
        <f>SUM([1]Calcs_WC!Q$51:Q$81,[1]Calcs_WC!Q$87)</f>
        <v>465</v>
      </c>
      <c r="R68" s="117">
        <f>SUM([1]Calcs_WC!R$51:R$81,[1]Calcs_WC!R$87)</f>
        <v>481</v>
      </c>
      <c r="S68" s="117">
        <f>SUM([1]Calcs_WC!S$51:S$81,[1]Calcs_WC!S$87)</f>
        <v>497</v>
      </c>
      <c r="T68" s="117">
        <f>SUM([1]Calcs_WC!T$51:T$81,[1]Calcs_WC!T$87)</f>
        <v>514</v>
      </c>
      <c r="U68" s="117">
        <f>SUM([1]Calcs_WC!U$51:U$81,[1]Calcs_WC!U$87)</f>
        <v>532</v>
      </c>
      <c r="V68" s="117">
        <f>SUM([1]Calcs_WC!V$51:V$81,[1]Calcs_WC!V$87)</f>
        <v>551</v>
      </c>
      <c r="W68" s="117">
        <f>SUM([1]Calcs_WC!W$51:W$81,[1]Calcs_WC!W$87)</f>
        <v>570</v>
      </c>
      <c r="X68" s="117">
        <f>SUM([1]Calcs_WC!X$51:X$81,[1]Calcs_WC!X$87)</f>
        <v>590</v>
      </c>
      <c r="Y68" s="117">
        <f>SUM([1]Calcs_WC!Y$51:Y$81,[1]Calcs_WC!Y$87)</f>
        <v>606</v>
      </c>
      <c r="Z68" s="117">
        <f>SUM([1]Calcs_WC!Z$51:Z$81,[1]Calcs_WC!Z$87)</f>
        <v>606</v>
      </c>
      <c r="AA68" s="117">
        <f>SUM([1]Calcs_WC!AA$51:AA$81,[1]Calcs_WC!AA$87)</f>
        <v>606</v>
      </c>
      <c r="AB68" s="117">
        <f>SUM([1]Calcs_WC!AB$51:AB$81,[1]Calcs_WC!AB$87)</f>
        <v>606</v>
      </c>
      <c r="AC68" s="117">
        <f>SUM([1]Calcs_WC!AC$51:AC$81,[1]Calcs_WC!AC$87)</f>
        <v>606</v>
      </c>
      <c r="AD68" s="117">
        <f>SUM([1]Calcs_WC!AD$51:AD$81,[1]Calcs_WC!AD$87)</f>
        <v>606</v>
      </c>
      <c r="AE68" s="117">
        <f>SUM([1]Calcs_WC!AE$51:AE$81,[1]Calcs_WC!AE$87)</f>
        <v>606</v>
      </c>
      <c r="AF68" s="117">
        <f>SUM([1]Calcs_WC!AF$51:AF$81,[1]Calcs_WC!AF$87)</f>
        <v>606</v>
      </c>
      <c r="AG68" s="117">
        <f>SUM([1]Calcs_WC!AG$51:AG$81,[1]Calcs_WC!AG$87)</f>
        <v>606</v>
      </c>
      <c r="AH68" s="118">
        <f>SUM([1]Calcs_WC!AH$51:AH$81,[1]Calcs_WC!AH$87)</f>
        <v>606</v>
      </c>
      <c r="AM68" s="53" cm="1">
        <f t="array" ref="AM68">IF(SUM(ABS(K68:AH68)),1,0)</f>
        <v>1</v>
      </c>
      <c r="AN68" s="53">
        <f t="shared" si="3"/>
        <v>1</v>
      </c>
    </row>
    <row r="69" spans="1:40" s="38" customFormat="1" ht="10.199999999999999" hidden="1" outlineLevel="2" x14ac:dyDescent="0.2">
      <c r="A69" s="35"/>
      <c r="B69" s="108"/>
      <c r="C69" s="109"/>
      <c r="D69" s="115" t="s">
        <v>55</v>
      </c>
      <c r="E69" s="25"/>
      <c r="F69" s="25"/>
      <c r="G69" s="25"/>
      <c r="H69" s="25"/>
      <c r="I69" s="25"/>
      <c r="J69" s="25"/>
      <c r="K69" s="116">
        <f>SUM('[1]Hist&amp;Budget_WC'!L$47:L$48,'[1]Hist&amp;Budget_WC'!L$53:L$54)</f>
        <v>16324</v>
      </c>
      <c r="L69" s="116">
        <f>SUM('[1]Hist&amp;Budget_WC'!M$47:M$48,'[1]Hist&amp;Budget_WC'!M$53:M$54)</f>
        <v>15043</v>
      </c>
      <c r="M69" s="116">
        <f>SUM('[1]Hist&amp;Budget_WC'!N$47:N$48,'[1]Hist&amp;Budget_WC'!N$53:N$54)</f>
        <v>16126</v>
      </c>
      <c r="N69" s="117">
        <f>SUM([1]Calcs_WC!N$43:N$44,[1]Calcs_WC!N$49:N$50)</f>
        <v>14114</v>
      </c>
      <c r="O69" s="117">
        <f>SUM([1]Calcs_WC!O$43:O$44,[1]Calcs_WC!O$49:O$50)</f>
        <v>16427</v>
      </c>
      <c r="P69" s="117">
        <f>SUM([1]Calcs_WC!P$43:P$44,[1]Calcs_WC!P$49:P$50)</f>
        <v>16350</v>
      </c>
      <c r="Q69" s="117">
        <f>SUM([1]Calcs_WC!Q$43:Q$44,[1]Calcs_WC!Q$49:Q$50)</f>
        <v>16521</v>
      </c>
      <c r="R69" s="117">
        <f>SUM([1]Calcs_WC!R$43:R$44,[1]Calcs_WC!R$49:R$50)</f>
        <v>14335</v>
      </c>
      <c r="S69" s="117">
        <f>SUM([1]Calcs_WC!S$43:S$44,[1]Calcs_WC!S$49:S$50)</f>
        <v>14509</v>
      </c>
      <c r="T69" s="117">
        <f>SUM([1]Calcs_WC!T$43:T$44,[1]Calcs_WC!T$49:T$50)</f>
        <v>14686</v>
      </c>
      <c r="U69" s="117">
        <f>SUM([1]Calcs_WC!U$43:U$44,[1]Calcs_WC!U$49:U$50)</f>
        <v>14866</v>
      </c>
      <c r="V69" s="117">
        <f>SUM([1]Calcs_WC!V$43:V$44,[1]Calcs_WC!V$49:V$50)</f>
        <v>15050</v>
      </c>
      <c r="W69" s="117">
        <f>SUM([1]Calcs_WC!W$43:W$44,[1]Calcs_WC!W$49:W$50)</f>
        <v>15237</v>
      </c>
      <c r="X69" s="117">
        <f>SUM([1]Calcs_WC!X$43:X$44,[1]Calcs_WC!X$49:X$50)</f>
        <v>15427</v>
      </c>
      <c r="Y69" s="117">
        <f>SUM([1]Calcs_WC!Y$43:Y$44,[1]Calcs_WC!Y$49:Y$50)</f>
        <v>15619</v>
      </c>
      <c r="Z69" s="117">
        <f>SUM([1]Calcs_WC!Z$43:Z$44,[1]Calcs_WC!Z$49:Z$50)</f>
        <v>15619</v>
      </c>
      <c r="AA69" s="117">
        <f>SUM([1]Calcs_WC!AA$43:AA$44,[1]Calcs_WC!AA$49:AA$50)</f>
        <v>15619</v>
      </c>
      <c r="AB69" s="117">
        <f>SUM([1]Calcs_WC!AB$43:AB$44,[1]Calcs_WC!AB$49:AB$50)</f>
        <v>15619</v>
      </c>
      <c r="AC69" s="117">
        <f>SUM([1]Calcs_WC!AC$43:AC$44,[1]Calcs_WC!AC$49:AC$50)</f>
        <v>15619</v>
      </c>
      <c r="AD69" s="117">
        <f>SUM([1]Calcs_WC!AD$43:AD$44,[1]Calcs_WC!AD$49:AD$50)</f>
        <v>15619</v>
      </c>
      <c r="AE69" s="117">
        <f>SUM([1]Calcs_WC!AE$43:AE$44,[1]Calcs_WC!AE$49:AE$50)</f>
        <v>15619</v>
      </c>
      <c r="AF69" s="117">
        <f>SUM([1]Calcs_WC!AF$43:AF$44,[1]Calcs_WC!AF$49:AF$50)</f>
        <v>15619</v>
      </c>
      <c r="AG69" s="117">
        <f>SUM([1]Calcs_WC!AG$43:AG$44,[1]Calcs_WC!AG$49:AG$50)</f>
        <v>15619</v>
      </c>
      <c r="AH69" s="118">
        <f>SUM([1]Calcs_WC!AH$43:AH$44,[1]Calcs_WC!AH$49:AH$50)</f>
        <v>15619</v>
      </c>
      <c r="AM69" s="53" cm="1">
        <f t="array" ref="AM69">IF(SUM(ABS(K69:AH69)),1,0)</f>
        <v>1</v>
      </c>
      <c r="AN69" s="53">
        <f t="shared" si="3"/>
        <v>1</v>
      </c>
    </row>
    <row r="70" spans="1:40" s="38" customFormat="1" ht="10.199999999999999" hidden="1" outlineLevel="2" x14ac:dyDescent="0.2">
      <c r="A70" s="35"/>
      <c r="B70" s="108"/>
      <c r="C70" s="109"/>
      <c r="D70" s="115" t="s">
        <v>56</v>
      </c>
      <c r="E70" s="25"/>
      <c r="F70" s="25"/>
      <c r="G70" s="25"/>
      <c r="H70" s="25"/>
      <c r="I70" s="25"/>
      <c r="J70" s="25"/>
      <c r="K70" s="116">
        <f>SUM('[1]Hist&amp;Budget_WC'!L$49:L$50,'[1]Hist&amp;Budget_WC'!L$52)</f>
        <v>7097</v>
      </c>
      <c r="L70" s="116">
        <f>SUM('[1]Hist&amp;Budget_WC'!M$49:M$50,'[1]Hist&amp;Budget_WC'!M$52)</f>
        <v>11794</v>
      </c>
      <c r="M70" s="116">
        <f>SUM('[1]Hist&amp;Budget_WC'!N$49:N$50,'[1]Hist&amp;Budget_WC'!N$52)</f>
        <v>13351</v>
      </c>
      <c r="N70" s="117">
        <f>SUM([1]Calcs_WC!N$45:N$46,[1]Calcs_WC!N$48)</f>
        <v>852</v>
      </c>
      <c r="O70" s="117">
        <f>SUM([1]Calcs_WC!O$45:O$46,[1]Calcs_WC!O$48)</f>
        <v>1113.25</v>
      </c>
      <c r="P70" s="117">
        <f>SUM([1]Calcs_WC!P$45:P$46,[1]Calcs_WC!P$48)</f>
        <v>62</v>
      </c>
      <c r="Q70" s="117">
        <f>SUM([1]Calcs_WC!Q$45:Q$46,[1]Calcs_WC!Q$48)</f>
        <v>64</v>
      </c>
      <c r="R70" s="117">
        <f>SUM([1]Calcs_WC!R$45:R$46,[1]Calcs_WC!R$48)</f>
        <v>67</v>
      </c>
      <c r="S70" s="117">
        <f>SUM([1]Calcs_WC!S$45:S$46,[1]Calcs_WC!S$48)</f>
        <v>6061.9175511562498</v>
      </c>
      <c r="T70" s="117">
        <f>SUM([1]Calcs_WC!T$45:T$46,[1]Calcs_WC!T$48)</f>
        <v>5622</v>
      </c>
      <c r="U70" s="117">
        <f>SUM([1]Calcs_WC!U$45:U$46,[1]Calcs_WC!U$48)</f>
        <v>9674</v>
      </c>
      <c r="V70" s="117">
        <f>SUM([1]Calcs_WC!V$45:V$46,[1]Calcs_WC!V$48)</f>
        <v>9827</v>
      </c>
      <c r="W70" s="117">
        <f>SUM([1]Calcs_WC!W$45:W$46,[1]Calcs_WC!W$48)</f>
        <v>6889</v>
      </c>
      <c r="X70" s="117">
        <f>SUM([1]Calcs_WC!X$45:X$46,[1]Calcs_WC!X$48)</f>
        <v>5360</v>
      </c>
      <c r="Y70" s="117">
        <f>SUM([1]Calcs_WC!Y$45:Y$46,[1]Calcs_WC!Y$48)</f>
        <v>80</v>
      </c>
      <c r="Z70" s="117">
        <f>SUM([1]Calcs_WC!Z$45:Z$46,[1]Calcs_WC!Z$48)</f>
        <v>80</v>
      </c>
      <c r="AA70" s="117">
        <f>SUM([1]Calcs_WC!AA$45:AA$46,[1]Calcs_WC!AA$48)</f>
        <v>80</v>
      </c>
      <c r="AB70" s="117">
        <f>SUM([1]Calcs_WC!AB$45:AB$46,[1]Calcs_WC!AB$48)</f>
        <v>80</v>
      </c>
      <c r="AC70" s="117">
        <f>SUM([1]Calcs_WC!AC$45:AC$46,[1]Calcs_WC!AC$48)</f>
        <v>80</v>
      </c>
      <c r="AD70" s="117">
        <f>SUM([1]Calcs_WC!AD$45:AD$46,[1]Calcs_WC!AD$48)</f>
        <v>80</v>
      </c>
      <c r="AE70" s="117">
        <f>SUM([1]Calcs_WC!AE$45:AE$46,[1]Calcs_WC!AE$48)</f>
        <v>80</v>
      </c>
      <c r="AF70" s="117">
        <f>SUM([1]Calcs_WC!AF$45:AF$46,[1]Calcs_WC!AF$48)</f>
        <v>80</v>
      </c>
      <c r="AG70" s="117">
        <f>SUM([1]Calcs_WC!AG$45:AG$46,[1]Calcs_WC!AG$48)</f>
        <v>80</v>
      </c>
      <c r="AH70" s="118">
        <f>SUM([1]Calcs_WC!AH$45:AH$46,[1]Calcs_WC!AH$48)</f>
        <v>80</v>
      </c>
      <c r="AM70" s="53" cm="1">
        <f t="array" ref="AM70">IF(SUM(ABS(K70:AH70)),1,0)</f>
        <v>1</v>
      </c>
      <c r="AN70" s="53">
        <f t="shared" si="3"/>
        <v>1</v>
      </c>
    </row>
    <row r="71" spans="1:40" s="38" customFormat="1" ht="10.199999999999999" hidden="1" outlineLevel="2" x14ac:dyDescent="0.2">
      <c r="A71" s="35"/>
      <c r="B71" s="108"/>
      <c r="C71" s="109"/>
      <c r="D71" s="115" t="s">
        <v>57</v>
      </c>
      <c r="E71" s="25"/>
      <c r="F71" s="25"/>
      <c r="G71" s="25"/>
      <c r="H71" s="25"/>
      <c r="I71" s="25"/>
      <c r="J71" s="25"/>
      <c r="K71" s="116">
        <f>'[1]Hist&amp;Budget_WC'!L$51</f>
        <v>0</v>
      </c>
      <c r="L71" s="116">
        <f>'[1]Hist&amp;Budget_WC'!M$51</f>
        <v>0</v>
      </c>
      <c r="M71" s="116">
        <f>'[1]Hist&amp;Budget_WC'!N$51</f>
        <v>0</v>
      </c>
      <c r="N71" s="117">
        <f>[1]Calcs_WC!N$47</f>
        <v>0</v>
      </c>
      <c r="O71" s="117">
        <f>[1]Calcs_WC!O$47</f>
        <v>0</v>
      </c>
      <c r="P71" s="117">
        <f>[1]Calcs_WC!P$47</f>
        <v>0</v>
      </c>
      <c r="Q71" s="117">
        <f>[1]Calcs_WC!Q$47</f>
        <v>0</v>
      </c>
      <c r="R71" s="117">
        <f>[1]Calcs_WC!R$47</f>
        <v>0</v>
      </c>
      <c r="S71" s="117">
        <f>[1]Calcs_WC!S$47</f>
        <v>0</v>
      </c>
      <c r="T71" s="117">
        <f>[1]Calcs_WC!T$47</f>
        <v>0</v>
      </c>
      <c r="U71" s="117">
        <f>[1]Calcs_WC!U$47</f>
        <v>0</v>
      </c>
      <c r="V71" s="117">
        <f>[1]Calcs_WC!V$47</f>
        <v>0</v>
      </c>
      <c r="W71" s="117">
        <f>[1]Calcs_WC!W$47</f>
        <v>0</v>
      </c>
      <c r="X71" s="117">
        <f>[1]Calcs_WC!X$47</f>
        <v>0</v>
      </c>
      <c r="Y71" s="117">
        <f>[1]Calcs_WC!Y$47</f>
        <v>0</v>
      </c>
      <c r="Z71" s="117">
        <f>[1]Calcs_WC!Z$47</f>
        <v>0</v>
      </c>
      <c r="AA71" s="117">
        <f>[1]Calcs_WC!AA$47</f>
        <v>0</v>
      </c>
      <c r="AB71" s="117">
        <f>[1]Calcs_WC!AB$47</f>
        <v>0</v>
      </c>
      <c r="AC71" s="117">
        <f>[1]Calcs_WC!AC$47</f>
        <v>0</v>
      </c>
      <c r="AD71" s="117">
        <f>[1]Calcs_WC!AD$47</f>
        <v>0</v>
      </c>
      <c r="AE71" s="117">
        <f>[1]Calcs_WC!AE$47</f>
        <v>0</v>
      </c>
      <c r="AF71" s="117">
        <f>[1]Calcs_WC!AF$47</f>
        <v>0</v>
      </c>
      <c r="AG71" s="117">
        <f>[1]Calcs_WC!AG$47</f>
        <v>0</v>
      </c>
      <c r="AH71" s="118">
        <f>[1]Calcs_WC!AH$47</f>
        <v>0</v>
      </c>
      <c r="AM71" s="53" cm="1">
        <f t="array" ref="AM71">IF(SUM(ABS(K71:AH71)),1,0)</f>
        <v>0</v>
      </c>
      <c r="AN71" s="53">
        <f t="shared" si="3"/>
        <v>0</v>
      </c>
    </row>
    <row r="72" spans="1:40" s="38" customFormat="1" ht="10.199999999999999" hidden="1" outlineLevel="2" x14ac:dyDescent="0.2">
      <c r="A72" s="35"/>
      <c r="B72" s="108"/>
      <c r="C72" s="109"/>
      <c r="D72" s="115" t="s">
        <v>58</v>
      </c>
      <c r="E72" s="25"/>
      <c r="F72" s="25"/>
      <c r="G72" s="25"/>
      <c r="H72" s="25"/>
      <c r="I72" s="25"/>
      <c r="J72" s="25"/>
      <c r="K72" s="116">
        <f>MAX(0,'[1]Hist&amp;Budget_WC'!L$104)+MAX(0,'[1]Hist&amp;Budget_WC'!L$105)+MAX(0,'[1]Hist&amp;Budget_WC'!L$108)+MAX(0,'[1]Hist&amp;Budget_WC'!L$109)+MAX(0,'[1]Hist&amp;Budget_WC'!L$110)</f>
        <v>0</v>
      </c>
      <c r="L72" s="116">
        <f>MAX(0,'[1]Hist&amp;Budget_WC'!M$104)+MAX(0,'[1]Hist&amp;Budget_WC'!M$105)+MAX(0,'[1]Hist&amp;Budget_WC'!M$108)+MAX(0,'[1]Hist&amp;Budget_WC'!M$109)+MAX(0,'[1]Hist&amp;Budget_WC'!M$110)</f>
        <v>1502</v>
      </c>
      <c r="M72" s="116">
        <f>MAX(0,'[1]Hist&amp;Budget_WC'!N$104)+MAX(0,'[1]Hist&amp;Budget_WC'!N$105)+MAX(0,'[1]Hist&amp;Budget_WC'!N$108)+MAX(0,'[1]Hist&amp;Budget_WC'!N$109)+MAX(0,'[1]Hist&amp;Budget_WC'!N$110)</f>
        <v>0</v>
      </c>
      <c r="N72" s="117">
        <f>MAX(0,[1]Calcs_WC!N$151)+MAX(0,[1]Calcs_WC!N$152)+MAX(0,[1]Calcs_WC!N$155)+MAX(0,[1]Calcs_WC!N$156)+MAX(0,[1]Calcs_WC!N$157)</f>
        <v>1040</v>
      </c>
      <c r="O72" s="117">
        <f>MAX(0,[1]Calcs_WC!O$151)+MAX(0,[1]Calcs_WC!O$152)+MAX(0,[1]Calcs_WC!O$155)+MAX(0,[1]Calcs_WC!O$156)+MAX(0,[1]Calcs_WC!O$157)</f>
        <v>270</v>
      </c>
      <c r="P72" s="117">
        <f>MAX(0,[1]Calcs_WC!P$151)+MAX(0,[1]Calcs_WC!P$152)+MAX(0,[1]Calcs_WC!P$155)+MAX(0,[1]Calcs_WC!P$156)+MAX(0,[1]Calcs_WC!P$157)</f>
        <v>270</v>
      </c>
      <c r="Q72" s="117">
        <f>MAX(0,[1]Calcs_WC!Q$151)+MAX(0,[1]Calcs_WC!Q$152)+MAX(0,[1]Calcs_WC!Q$155)+MAX(0,[1]Calcs_WC!Q$156)+MAX(0,[1]Calcs_WC!Q$157)</f>
        <v>270</v>
      </c>
      <c r="R72" s="117">
        <f>MAX(0,[1]Calcs_WC!R$151)+MAX(0,[1]Calcs_WC!R$152)+MAX(0,[1]Calcs_WC!R$155)+MAX(0,[1]Calcs_WC!R$156)+MAX(0,[1]Calcs_WC!R$157)</f>
        <v>270</v>
      </c>
      <c r="S72" s="117">
        <f>MAX(0,[1]Calcs_WC!S$151)+MAX(0,[1]Calcs_WC!S$152)+MAX(0,[1]Calcs_WC!S$155)+MAX(0,[1]Calcs_WC!S$156)+MAX(0,[1]Calcs_WC!S$157)</f>
        <v>0</v>
      </c>
      <c r="T72" s="117">
        <f>MAX(0,[1]Calcs_WC!T$151)+MAX(0,[1]Calcs_WC!T$152)+MAX(0,[1]Calcs_WC!T$155)+MAX(0,[1]Calcs_WC!T$156)+MAX(0,[1]Calcs_WC!T$157)</f>
        <v>0</v>
      </c>
      <c r="U72" s="117">
        <f>MAX(0,[1]Calcs_WC!U$151)+MAX(0,[1]Calcs_WC!U$152)+MAX(0,[1]Calcs_WC!U$155)+MAX(0,[1]Calcs_WC!U$156)+MAX(0,[1]Calcs_WC!U$157)</f>
        <v>0</v>
      </c>
      <c r="V72" s="117">
        <f>MAX(0,[1]Calcs_WC!V$151)+MAX(0,[1]Calcs_WC!V$152)+MAX(0,[1]Calcs_WC!V$155)+MAX(0,[1]Calcs_WC!V$156)+MAX(0,[1]Calcs_WC!V$157)</f>
        <v>0</v>
      </c>
      <c r="W72" s="117">
        <f>MAX(0,[1]Calcs_WC!W$151)+MAX(0,[1]Calcs_WC!W$152)+MAX(0,[1]Calcs_WC!W$155)+MAX(0,[1]Calcs_WC!W$156)+MAX(0,[1]Calcs_WC!W$157)</f>
        <v>0</v>
      </c>
      <c r="X72" s="117">
        <f>MAX(0,[1]Calcs_WC!X$151)+MAX(0,[1]Calcs_WC!X$152)+MAX(0,[1]Calcs_WC!X$155)+MAX(0,[1]Calcs_WC!X$156)+MAX(0,[1]Calcs_WC!X$157)</f>
        <v>0</v>
      </c>
      <c r="Y72" s="117">
        <f>MAX(0,[1]Calcs_WC!Y$151)+MAX(0,[1]Calcs_WC!Y$152)+MAX(0,[1]Calcs_WC!Y$155)+MAX(0,[1]Calcs_WC!Y$156)+MAX(0,[1]Calcs_WC!Y$157)</f>
        <v>0</v>
      </c>
      <c r="Z72" s="117">
        <f>MAX(0,[1]Calcs_WC!Z$151)+MAX(0,[1]Calcs_WC!Z$152)+MAX(0,[1]Calcs_WC!Z$155)+MAX(0,[1]Calcs_WC!Z$156)+MAX(0,[1]Calcs_WC!Z$157)</f>
        <v>0</v>
      </c>
      <c r="AA72" s="117">
        <f>MAX(0,[1]Calcs_WC!AA$151)+MAX(0,[1]Calcs_WC!AA$152)+MAX(0,[1]Calcs_WC!AA$155)+MAX(0,[1]Calcs_WC!AA$156)+MAX(0,[1]Calcs_WC!AA$157)</f>
        <v>0</v>
      </c>
      <c r="AB72" s="117">
        <f>MAX(0,[1]Calcs_WC!AB$151)+MAX(0,[1]Calcs_WC!AB$152)+MAX(0,[1]Calcs_WC!AB$155)+MAX(0,[1]Calcs_WC!AB$156)+MAX(0,[1]Calcs_WC!AB$157)</f>
        <v>0</v>
      </c>
      <c r="AC72" s="117">
        <f>MAX(0,[1]Calcs_WC!AC$151)+MAX(0,[1]Calcs_WC!AC$152)+MAX(0,[1]Calcs_WC!AC$155)+MAX(0,[1]Calcs_WC!AC$156)+MAX(0,[1]Calcs_WC!AC$157)</f>
        <v>0</v>
      </c>
      <c r="AD72" s="117">
        <f>MAX(0,[1]Calcs_WC!AD$151)+MAX(0,[1]Calcs_WC!AD$152)+MAX(0,[1]Calcs_WC!AD$155)+MAX(0,[1]Calcs_WC!AD$156)+MAX(0,[1]Calcs_WC!AD$157)</f>
        <v>0</v>
      </c>
      <c r="AE72" s="117">
        <f>MAX(0,[1]Calcs_WC!AE$151)+MAX(0,[1]Calcs_WC!AE$152)+MAX(0,[1]Calcs_WC!AE$155)+MAX(0,[1]Calcs_WC!AE$156)+MAX(0,[1]Calcs_WC!AE$157)</f>
        <v>0</v>
      </c>
      <c r="AF72" s="117">
        <f>MAX(0,[1]Calcs_WC!AF$151)+MAX(0,[1]Calcs_WC!AF$152)+MAX(0,[1]Calcs_WC!AF$155)+MAX(0,[1]Calcs_WC!AF$156)+MAX(0,[1]Calcs_WC!AF$157)</f>
        <v>0</v>
      </c>
      <c r="AG72" s="117">
        <f>MAX(0,[1]Calcs_WC!AG$151)+MAX(0,[1]Calcs_WC!AG$152)+MAX(0,[1]Calcs_WC!AG$155)+MAX(0,[1]Calcs_WC!AG$156)+MAX(0,[1]Calcs_WC!AG$157)</f>
        <v>0</v>
      </c>
      <c r="AH72" s="118">
        <f>MAX(0,[1]Calcs_WC!AH$151)+MAX(0,[1]Calcs_WC!AH$152)+MAX(0,[1]Calcs_WC!AH$155)+MAX(0,[1]Calcs_WC!AH$156)+MAX(0,[1]Calcs_WC!AH$157)</f>
        <v>0</v>
      </c>
      <c r="AM72" s="53" cm="1">
        <f t="array" ref="AM72">IF(SUM(ABS(K72:AH72)),1,0)</f>
        <v>1</v>
      </c>
      <c r="AN72" s="53">
        <f t="shared" si="3"/>
        <v>1</v>
      </c>
    </row>
    <row r="73" spans="1:40" s="38" customFormat="1" ht="10.199999999999999" hidden="1" outlineLevel="2" x14ac:dyDescent="0.2">
      <c r="A73" s="35"/>
      <c r="B73" s="108"/>
      <c r="C73" s="109"/>
      <c r="D73" s="115" t="s">
        <v>59</v>
      </c>
      <c r="E73" s="25"/>
      <c r="F73" s="25"/>
      <c r="G73" s="25"/>
      <c r="H73" s="25"/>
      <c r="I73" s="25"/>
      <c r="J73" s="25"/>
      <c r="K73" s="116">
        <f>'[1]Hist&amp;Budget_WC'!L$106</f>
        <v>0</v>
      </c>
      <c r="L73" s="116">
        <f>'[1]Hist&amp;Budget_WC'!M$106</f>
        <v>0</v>
      </c>
      <c r="M73" s="116">
        <f>'[1]Hist&amp;Budget_WC'!N$106</f>
        <v>0</v>
      </c>
      <c r="N73" s="117">
        <f>[1]Calcs_WC!N$153</f>
        <v>0</v>
      </c>
      <c r="O73" s="117">
        <f>[1]Calcs_WC!O$153</f>
        <v>0</v>
      </c>
      <c r="P73" s="117">
        <f>[1]Calcs_WC!P$153</f>
        <v>0</v>
      </c>
      <c r="Q73" s="117">
        <f>[1]Calcs_WC!Q$153</f>
        <v>0</v>
      </c>
      <c r="R73" s="117">
        <f>[1]Calcs_WC!R$153</f>
        <v>0</v>
      </c>
      <c r="S73" s="117">
        <f>[1]Calcs_WC!S$153</f>
        <v>0</v>
      </c>
      <c r="T73" s="117">
        <f>[1]Calcs_WC!T$153</f>
        <v>0</v>
      </c>
      <c r="U73" s="117">
        <f>[1]Calcs_WC!U$153</f>
        <v>0</v>
      </c>
      <c r="V73" s="117">
        <f>[1]Calcs_WC!V$153</f>
        <v>0</v>
      </c>
      <c r="W73" s="117">
        <f>[1]Calcs_WC!W$153</f>
        <v>0</v>
      </c>
      <c r="X73" s="117">
        <f>[1]Calcs_WC!X$153</f>
        <v>0</v>
      </c>
      <c r="Y73" s="117">
        <f>[1]Calcs_WC!Y$153</f>
        <v>0</v>
      </c>
      <c r="Z73" s="117">
        <f>[1]Calcs_WC!Z$153</f>
        <v>0</v>
      </c>
      <c r="AA73" s="117">
        <f>[1]Calcs_WC!AA$153</f>
        <v>0</v>
      </c>
      <c r="AB73" s="117">
        <f>[1]Calcs_WC!AB$153</f>
        <v>0</v>
      </c>
      <c r="AC73" s="117">
        <f>[1]Calcs_WC!AC$153</f>
        <v>0</v>
      </c>
      <c r="AD73" s="117">
        <f>[1]Calcs_WC!AD$153</f>
        <v>0</v>
      </c>
      <c r="AE73" s="117">
        <f>[1]Calcs_WC!AE$153</f>
        <v>0</v>
      </c>
      <c r="AF73" s="117">
        <f>[1]Calcs_WC!AF$153</f>
        <v>0</v>
      </c>
      <c r="AG73" s="117">
        <f>[1]Calcs_WC!AG$153</f>
        <v>0</v>
      </c>
      <c r="AH73" s="118">
        <f>[1]Calcs_WC!AH$153</f>
        <v>0</v>
      </c>
      <c r="AM73" s="53" cm="1">
        <f t="array" ref="AM73">IF(SUM(ABS(K73:AH73)),1,0)</f>
        <v>0</v>
      </c>
      <c r="AN73" s="53">
        <f t="shared" si="3"/>
        <v>0</v>
      </c>
    </row>
    <row r="74" spans="1:40" s="38" customFormat="1" ht="10.199999999999999" hidden="1" outlineLevel="2" x14ac:dyDescent="0.2">
      <c r="A74" s="35"/>
      <c r="B74" s="108"/>
      <c r="C74" s="109"/>
      <c r="D74" s="115" t="s">
        <v>60</v>
      </c>
      <c r="E74" s="25"/>
      <c r="F74" s="25"/>
      <c r="G74" s="25"/>
      <c r="H74" s="25"/>
      <c r="I74" s="25"/>
      <c r="J74" s="25"/>
      <c r="K74" s="116">
        <f>MAX(0,'[1]Hist&amp;Budget_WC'!L$111)</f>
        <v>0</v>
      </c>
      <c r="L74" s="116">
        <f>MAX(0,'[1]Hist&amp;Budget_WC'!M$111)</f>
        <v>0</v>
      </c>
      <c r="M74" s="116">
        <f>MAX(0,'[1]Hist&amp;Budget_WC'!N$111)</f>
        <v>0</v>
      </c>
      <c r="N74" s="117">
        <f>MAX(0,[1]Calcs_WC!N$158)</f>
        <v>0</v>
      </c>
      <c r="O74" s="117">
        <f>MAX(0,[1]Calcs_WC!O$158)</f>
        <v>0</v>
      </c>
      <c r="P74" s="117">
        <f>MAX(0,[1]Calcs_WC!P$158)</f>
        <v>0</v>
      </c>
      <c r="Q74" s="117">
        <f>MAX(0,[1]Calcs_WC!Q$158)</f>
        <v>0</v>
      </c>
      <c r="R74" s="117">
        <f>MAX(0,[1]Calcs_WC!R$158)</f>
        <v>0</v>
      </c>
      <c r="S74" s="117">
        <f>MAX(0,[1]Calcs_WC!S$158)</f>
        <v>0</v>
      </c>
      <c r="T74" s="117">
        <f>MAX(0,[1]Calcs_WC!T$158)</f>
        <v>0</v>
      </c>
      <c r="U74" s="117">
        <f>MAX(0,[1]Calcs_WC!U$158)</f>
        <v>0</v>
      </c>
      <c r="V74" s="117">
        <f>MAX(0,[1]Calcs_WC!V$158)</f>
        <v>0</v>
      </c>
      <c r="W74" s="117">
        <f>MAX(0,[1]Calcs_WC!W$158)</f>
        <v>0</v>
      </c>
      <c r="X74" s="117">
        <f>MAX(0,[1]Calcs_WC!X$158)</f>
        <v>0</v>
      </c>
      <c r="Y74" s="117">
        <f>MAX(0,[1]Calcs_WC!Y$158)</f>
        <v>0</v>
      </c>
      <c r="Z74" s="117">
        <f>MAX(0,[1]Calcs_WC!Z$158)</f>
        <v>0</v>
      </c>
      <c r="AA74" s="117">
        <f>MAX(0,[1]Calcs_WC!AA$158)</f>
        <v>0</v>
      </c>
      <c r="AB74" s="117">
        <f>MAX(0,[1]Calcs_WC!AB$158)</f>
        <v>0</v>
      </c>
      <c r="AC74" s="117">
        <f>MAX(0,[1]Calcs_WC!AC$158)</f>
        <v>0</v>
      </c>
      <c r="AD74" s="117">
        <f>MAX(0,[1]Calcs_WC!AD$158)</f>
        <v>0</v>
      </c>
      <c r="AE74" s="117">
        <f>MAX(0,[1]Calcs_WC!AE$158)</f>
        <v>0</v>
      </c>
      <c r="AF74" s="117">
        <f>MAX(0,[1]Calcs_WC!AF$158)</f>
        <v>0</v>
      </c>
      <c r="AG74" s="117">
        <f>MAX(0,[1]Calcs_WC!AG$158)</f>
        <v>0</v>
      </c>
      <c r="AH74" s="118">
        <f>MAX(0,[1]Calcs_WC!AH$158)</f>
        <v>0</v>
      </c>
      <c r="AM74" s="53" cm="1">
        <f t="array" ref="AM74">IF(SUM(ABS(K74:AH74)),1,0)</f>
        <v>0</v>
      </c>
      <c r="AN74" s="53">
        <f t="shared" si="3"/>
        <v>0</v>
      </c>
    </row>
    <row r="75" spans="1:40" s="38" customFormat="1" ht="10.199999999999999" hidden="1" outlineLevel="2" collapsed="1" x14ac:dyDescent="0.2">
      <c r="A75" s="35"/>
      <c r="B75" s="108"/>
      <c r="C75" s="109"/>
      <c r="D75" s="119" t="s">
        <v>61</v>
      </c>
      <c r="E75" s="120"/>
      <c r="F75" s="120"/>
      <c r="G75" s="120"/>
      <c r="H75" s="120"/>
      <c r="I75" s="120"/>
      <c r="J75" s="120"/>
      <c r="K75" s="121">
        <f>SUM(K65:K74)</f>
        <v>47974</v>
      </c>
      <c r="L75" s="121">
        <f t="shared" ref="L75:AH75" si="4">SUM(L65:L74)</f>
        <v>55675</v>
      </c>
      <c r="M75" s="121">
        <f t="shared" si="4"/>
        <v>57721</v>
      </c>
      <c r="N75" s="122">
        <f t="shared" si="4"/>
        <v>46280</v>
      </c>
      <c r="O75" s="122">
        <f t="shared" si="4"/>
        <v>52631.25</v>
      </c>
      <c r="P75" s="122">
        <f t="shared" si="4"/>
        <v>53793</v>
      </c>
      <c r="Q75" s="122">
        <f t="shared" si="4"/>
        <v>57013</v>
      </c>
      <c r="R75" s="122">
        <f t="shared" si="4"/>
        <v>56601</v>
      </c>
      <c r="S75" s="122">
        <f t="shared" si="4"/>
        <v>64301.91755115625</v>
      </c>
      <c r="T75" s="122">
        <f t="shared" si="4"/>
        <v>65987</v>
      </c>
      <c r="U75" s="122">
        <f t="shared" si="4"/>
        <v>72216</v>
      </c>
      <c r="V75" s="122">
        <f t="shared" si="4"/>
        <v>74684</v>
      </c>
      <c r="W75" s="122">
        <f t="shared" si="4"/>
        <v>74243</v>
      </c>
      <c r="X75" s="122">
        <f t="shared" si="4"/>
        <v>75168</v>
      </c>
      <c r="Y75" s="122">
        <f t="shared" si="4"/>
        <v>71001</v>
      </c>
      <c r="Z75" s="122">
        <f t="shared" si="4"/>
        <v>71001</v>
      </c>
      <c r="AA75" s="122">
        <f t="shared" si="4"/>
        <v>71001</v>
      </c>
      <c r="AB75" s="122">
        <f t="shared" si="4"/>
        <v>71001</v>
      </c>
      <c r="AC75" s="122">
        <f t="shared" si="4"/>
        <v>71001</v>
      </c>
      <c r="AD75" s="122">
        <f t="shared" si="4"/>
        <v>71001</v>
      </c>
      <c r="AE75" s="122">
        <f t="shared" si="4"/>
        <v>71001</v>
      </c>
      <c r="AF75" s="122">
        <f t="shared" si="4"/>
        <v>71001</v>
      </c>
      <c r="AG75" s="122">
        <f t="shared" si="4"/>
        <v>71001</v>
      </c>
      <c r="AH75" s="123">
        <f t="shared" si="4"/>
        <v>71001</v>
      </c>
    </row>
    <row r="76" spans="1:40" s="38" customFormat="1" ht="10.199999999999999" hidden="1" outlineLevel="2" x14ac:dyDescent="0.2">
      <c r="A76" s="35"/>
      <c r="B76" s="108"/>
      <c r="C76" s="109"/>
      <c r="D76" s="110"/>
      <c r="E76" s="25"/>
      <c r="F76" s="25"/>
      <c r="G76" s="25"/>
      <c r="H76" s="25"/>
      <c r="I76" s="25"/>
      <c r="J76" s="25"/>
      <c r="K76" s="111"/>
      <c r="L76" s="112"/>
      <c r="M76" s="112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113"/>
    </row>
    <row r="77" spans="1:40" s="38" customFormat="1" ht="10.199999999999999" hidden="1" outlineLevel="2" x14ac:dyDescent="0.2">
      <c r="A77" s="35"/>
      <c r="B77" s="108"/>
      <c r="C77" s="109"/>
      <c r="D77" s="114" t="s">
        <v>62</v>
      </c>
      <c r="E77" s="25"/>
      <c r="F77" s="25"/>
      <c r="G77" s="25"/>
      <c r="H77" s="25"/>
      <c r="I77" s="25"/>
      <c r="J77" s="25"/>
      <c r="K77" s="111"/>
      <c r="L77" s="112"/>
      <c r="M77" s="112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113"/>
    </row>
    <row r="78" spans="1:40" s="38" customFormat="1" ht="10.199999999999999" hidden="1" outlineLevel="2" x14ac:dyDescent="0.2">
      <c r="A78" s="35"/>
      <c r="B78" s="108"/>
      <c r="C78" s="109"/>
      <c r="D78" s="115" t="s">
        <v>63</v>
      </c>
      <c r="E78" s="25"/>
      <c r="F78" s="25"/>
      <c r="G78" s="25"/>
      <c r="H78" s="25"/>
      <c r="I78" s="25"/>
      <c r="J78" s="25"/>
      <c r="K78" s="116">
        <f>-SUM('[1]Hist&amp;Budget_WC'!L$74:L$75)</f>
        <v>14151</v>
      </c>
      <c r="L78" s="116">
        <f>-SUM('[1]Hist&amp;Budget_WC'!M$74:M$75)</f>
        <v>13978</v>
      </c>
      <c r="M78" s="116">
        <f>-SUM('[1]Hist&amp;Budget_WC'!N$74:N$75)</f>
        <v>14120</v>
      </c>
      <c r="N78" s="117">
        <f>-SUM([1]Calcs_WC!N$94:N$95)</f>
        <v>17578</v>
      </c>
      <c r="O78" s="117">
        <f>-SUM([1]Calcs_WC!O$94:O$95)</f>
        <v>19195</v>
      </c>
      <c r="P78" s="117">
        <f>-SUM([1]Calcs_WC!P$94:P$95)</f>
        <v>19511</v>
      </c>
      <c r="Q78" s="117">
        <f>-SUM([1]Calcs_WC!Q$94:Q$95)</f>
        <v>19818</v>
      </c>
      <c r="R78" s="117">
        <f>-SUM([1]Calcs_WC!R$94:R$95)</f>
        <v>20419</v>
      </c>
      <c r="S78" s="117">
        <f>-SUM([1]Calcs_WC!S$94:S$95)</f>
        <v>21042</v>
      </c>
      <c r="T78" s="117">
        <f>-SUM([1]Calcs_WC!T$94:T$95)</f>
        <v>21686</v>
      </c>
      <c r="U78" s="117">
        <f>-SUM([1]Calcs_WC!U$94:U$95)</f>
        <v>22355</v>
      </c>
      <c r="V78" s="117">
        <f>-SUM([1]Calcs_WC!V$94:V$95)</f>
        <v>23046</v>
      </c>
      <c r="W78" s="117">
        <f>-SUM([1]Calcs_WC!W$94:W$95)</f>
        <v>23761</v>
      </c>
      <c r="X78" s="117">
        <f>-SUM([1]Calcs_WC!X$94:X$95)</f>
        <v>24502</v>
      </c>
      <c r="Y78" s="117">
        <f>-SUM([1]Calcs_WC!Y$94:Y$95)</f>
        <v>25051</v>
      </c>
      <c r="Z78" s="117">
        <f>-SUM([1]Calcs_WC!Z$94:Z$95)</f>
        <v>25051</v>
      </c>
      <c r="AA78" s="117">
        <f>-SUM([1]Calcs_WC!AA$94:AA$95)</f>
        <v>25051</v>
      </c>
      <c r="AB78" s="117">
        <f>-SUM([1]Calcs_WC!AB$94:AB$95)</f>
        <v>25051</v>
      </c>
      <c r="AC78" s="117">
        <f>-SUM([1]Calcs_WC!AC$94:AC$95)</f>
        <v>25051</v>
      </c>
      <c r="AD78" s="117">
        <f>-SUM([1]Calcs_WC!AD$94:AD$95)</f>
        <v>25051</v>
      </c>
      <c r="AE78" s="117">
        <f>-SUM([1]Calcs_WC!AE$94:AE$95)</f>
        <v>25051</v>
      </c>
      <c r="AF78" s="117">
        <f>-SUM([1]Calcs_WC!AF$94:AF$95)</f>
        <v>25051</v>
      </c>
      <c r="AG78" s="117">
        <f>-SUM([1]Calcs_WC!AG$94:AG$95)</f>
        <v>25051</v>
      </c>
      <c r="AH78" s="118">
        <f>-SUM([1]Calcs_WC!AH$94:AH$95)</f>
        <v>25051</v>
      </c>
      <c r="AM78" s="53" cm="1">
        <f t="array" ref="AM78">IF(SUM(ABS(K78:AH78)),1,0)</f>
        <v>1</v>
      </c>
      <c r="AN78" s="53">
        <f t="shared" ref="AN78:AN84" si="5">IF(OR(SUBTOTAL(102,AM78)=1,AM78=0),0,1)</f>
        <v>1</v>
      </c>
    </row>
    <row r="79" spans="1:40" s="38" customFormat="1" ht="10.199999999999999" hidden="1" outlineLevel="2" x14ac:dyDescent="0.2">
      <c r="A79" s="35"/>
      <c r="B79" s="108"/>
      <c r="C79" s="109"/>
      <c r="D79" s="115" t="s">
        <v>64</v>
      </c>
      <c r="E79" s="25"/>
      <c r="F79" s="25"/>
      <c r="G79" s="25"/>
      <c r="H79" s="25"/>
      <c r="I79" s="25"/>
      <c r="J79" s="25"/>
      <c r="K79" s="116">
        <f>-SUM('[1]Hist&amp;Budget_WC'!L$77,'[1]Hist&amp;Budget_WC'!L$87,'[1]Hist&amp;Budget_WC'!L$88)</f>
        <v>367</v>
      </c>
      <c r="L79" s="116">
        <f>-SUM('[1]Hist&amp;Budget_WC'!M$77,'[1]Hist&amp;Budget_WC'!M$87,'[1]Hist&amp;Budget_WC'!M$88)</f>
        <v>395</v>
      </c>
      <c r="M79" s="116">
        <f>-SUM('[1]Hist&amp;Budget_WC'!N$77,'[1]Hist&amp;Budget_WC'!N$87,'[1]Hist&amp;Budget_WC'!N$88)</f>
        <v>363</v>
      </c>
      <c r="N79" s="117">
        <f>-SUM([1]Calcs_WC!N$97,[1]Calcs_WC!N$107,[1]Calcs_WC!N$108)</f>
        <v>520</v>
      </c>
      <c r="O79" s="117">
        <f>-SUM([1]Calcs_WC!O$97,[1]Calcs_WC!O$107,[1]Calcs_WC!O$108)</f>
        <v>524.02760477910886</v>
      </c>
      <c r="P79" s="117">
        <f>-SUM([1]Calcs_WC!P$97,[1]Calcs_WC!P$107,[1]Calcs_WC!P$108)</f>
        <v>487.99522866066832</v>
      </c>
      <c r="Q79" s="117">
        <f>-SUM([1]Calcs_WC!Q$97,[1]Calcs_WC!Q$107,[1]Calcs_WC!Q$108)</f>
        <v>450.13099249818396</v>
      </c>
      <c r="R79" s="117">
        <f>-SUM([1]Calcs_WC!R$97,[1]Calcs_WC!R$107,[1]Calcs_WC!R$108)</f>
        <v>410.3269263470134</v>
      </c>
      <c r="S79" s="117">
        <f>-SUM([1]Calcs_WC!S$97,[1]Calcs_WC!S$107,[1]Calcs_WC!S$108)</f>
        <v>368.46822651324953</v>
      </c>
      <c r="T79" s="117">
        <f>-SUM([1]Calcs_WC!T$97,[1]Calcs_WC!T$107,[1]Calcs_WC!T$108)</f>
        <v>324.43280515376614</v>
      </c>
      <c r="U79" s="117">
        <f>-SUM([1]Calcs_WC!U$97,[1]Calcs_WC!U$107,[1]Calcs_WC!U$108)</f>
        <v>279.87335754736682</v>
      </c>
      <c r="V79" s="117">
        <f>-SUM([1]Calcs_WC!V$97,[1]Calcs_WC!V$107,[1]Calcs_WC!V$108)</f>
        <v>235.76553803684143</v>
      </c>
      <c r="W79" s="117">
        <f>-SUM([1]Calcs_WC!W$97,[1]Calcs_WC!W$107,[1]Calcs_WC!W$108)</f>
        <v>189.17470108673922</v>
      </c>
      <c r="X79" s="117">
        <f>-SUM([1]Calcs_WC!X$97,[1]Calcs_WC!X$107,[1]Calcs_WC!X$108)</f>
        <v>141.6969349374516</v>
      </c>
      <c r="Y79" s="117">
        <f>-SUM([1]Calcs_WC!Y$97,[1]Calcs_WC!Y$107,[1]Calcs_WC!Y$108)</f>
        <v>112.91929836217295</v>
      </c>
      <c r="Z79" s="117">
        <f>-SUM([1]Calcs_WC!Z$97,[1]Calcs_WC!Z$107,[1]Calcs_WC!Z$108)</f>
        <v>83.040696226365526</v>
      </c>
      <c r="AA79" s="117">
        <f>-SUM([1]Calcs_WC!AA$97,[1]Calcs_WC!AA$107,[1]Calcs_WC!AA$108)</f>
        <v>53.64117111427997</v>
      </c>
      <c r="AB79" s="117">
        <f>-SUM([1]Calcs_WC!AB$97,[1]Calcs_WC!AB$107,[1]Calcs_WC!AB$108)</f>
        <v>25.708388852422495</v>
      </c>
      <c r="AC79" s="117">
        <f>-SUM([1]Calcs_WC!AC$97,[1]Calcs_WC!AC$107,[1]Calcs_WC!AC$108)</f>
        <v>14.870151932284857</v>
      </c>
      <c r="AD79" s="117">
        <f>-SUM([1]Calcs_WC!AD$97,[1]Calcs_WC!AD$107,[1]Calcs_WC!AD$108)</f>
        <v>8.531337580906829</v>
      </c>
      <c r="AE79" s="117">
        <f>-SUM([1]Calcs_WC!AE$97,[1]Calcs_WC!AE$107,[1]Calcs_WC!AE$108)</f>
        <v>2.1858951707258742</v>
      </c>
      <c r="AF79" s="117">
        <f>-SUM([1]Calcs_WC!AF$97,[1]Calcs_WC!AF$107,[1]Calcs_WC!AF$108)</f>
        <v>-5.9814908581756771E-14</v>
      </c>
      <c r="AG79" s="117">
        <f>-SUM([1]Calcs_WC!AG$97,[1]Calcs_WC!AG$107,[1]Calcs_WC!AG$108)</f>
        <v>-5.9814908581756771E-14</v>
      </c>
      <c r="AH79" s="118">
        <f>-SUM([1]Calcs_WC!AH$97,[1]Calcs_WC!AH$107,[1]Calcs_WC!AH$108)</f>
        <v>-5.9814908581756771E-14</v>
      </c>
      <c r="AM79" s="53" cm="1">
        <f t="array" ref="AM79">IF(SUM(ABS(K79:AH79)),1,0)</f>
        <v>1</v>
      </c>
      <c r="AN79" s="53">
        <f t="shared" si="5"/>
        <v>1</v>
      </c>
    </row>
    <row r="80" spans="1:40" s="38" customFormat="1" ht="10.199999999999999" hidden="1" outlineLevel="2" x14ac:dyDescent="0.2">
      <c r="A80" s="35"/>
      <c r="B80" s="108"/>
      <c r="C80" s="109"/>
      <c r="D80" s="115" t="s">
        <v>65</v>
      </c>
      <c r="E80" s="25"/>
      <c r="F80" s="25"/>
      <c r="G80" s="25"/>
      <c r="H80" s="25"/>
      <c r="I80" s="25"/>
      <c r="J80" s="25"/>
      <c r="K80" s="116">
        <f>-SUM('[1]Hist&amp;Budget_WC'!L$76)</f>
        <v>14912</v>
      </c>
      <c r="L80" s="116">
        <f>-SUM('[1]Hist&amp;Budget_WC'!M$76)</f>
        <v>14459</v>
      </c>
      <c r="M80" s="116">
        <f>-SUM('[1]Hist&amp;Budget_WC'!N$76)</f>
        <v>16453</v>
      </c>
      <c r="N80" s="117">
        <f>-SUM([1]Calcs_WC!N$96)</f>
        <v>18024</v>
      </c>
      <c r="O80" s="117">
        <f>-SUM([1]Calcs_WC!O$96)</f>
        <v>19285</v>
      </c>
      <c r="P80" s="117">
        <f>-SUM([1]Calcs_WC!P$96)</f>
        <v>18500</v>
      </c>
      <c r="Q80" s="117">
        <f>-SUM([1]Calcs_WC!Q$96)</f>
        <v>18790</v>
      </c>
      <c r="R80" s="117">
        <f>-SUM([1]Calcs_WC!R$96)</f>
        <v>19306</v>
      </c>
      <c r="S80" s="117">
        <f>-SUM([1]Calcs_WC!S$96)</f>
        <v>20213</v>
      </c>
      <c r="T80" s="117">
        <f>-SUM([1]Calcs_WC!T$96)</f>
        <v>20349</v>
      </c>
      <c r="U80" s="117">
        <f>-SUM([1]Calcs_WC!U$96)</f>
        <v>20940</v>
      </c>
      <c r="V80" s="117">
        <f>-SUM([1]Calcs_WC!V$96)</f>
        <v>21465</v>
      </c>
      <c r="W80" s="117">
        <f>-SUM([1]Calcs_WC!W$96)</f>
        <v>22457</v>
      </c>
      <c r="X80" s="117">
        <f>-SUM([1]Calcs_WC!X$96)</f>
        <v>22656</v>
      </c>
      <c r="Y80" s="117">
        <f>-SUM([1]Calcs_WC!Y$96)</f>
        <v>22613</v>
      </c>
      <c r="Z80" s="117">
        <f>-SUM([1]Calcs_WC!Z$96)</f>
        <v>22613</v>
      </c>
      <c r="AA80" s="117">
        <f>-SUM([1]Calcs_WC!AA$96)</f>
        <v>22613</v>
      </c>
      <c r="AB80" s="117">
        <f>-SUM([1]Calcs_WC!AB$96)</f>
        <v>22613</v>
      </c>
      <c r="AC80" s="117">
        <f>-SUM([1]Calcs_WC!AC$96)</f>
        <v>22613</v>
      </c>
      <c r="AD80" s="117">
        <f>-SUM([1]Calcs_WC!AD$96)</f>
        <v>22613</v>
      </c>
      <c r="AE80" s="117">
        <f>-SUM([1]Calcs_WC!AE$96)</f>
        <v>22613</v>
      </c>
      <c r="AF80" s="117">
        <f>-SUM([1]Calcs_WC!AF$96)</f>
        <v>22613</v>
      </c>
      <c r="AG80" s="117">
        <f>-SUM([1]Calcs_WC!AG$96)</f>
        <v>22613</v>
      </c>
      <c r="AH80" s="118">
        <f>-SUM([1]Calcs_WC!AH$96)</f>
        <v>22613</v>
      </c>
      <c r="AM80" s="53" cm="1">
        <f t="array" ref="AM80">IF(SUM(ABS(K80:AH80)),1,0)</f>
        <v>1</v>
      </c>
      <c r="AN80" s="53">
        <f t="shared" si="5"/>
        <v>1</v>
      </c>
    </row>
    <row r="81" spans="1:40" s="38" customFormat="1" ht="10.199999999999999" hidden="1" outlineLevel="2" x14ac:dyDescent="0.2">
      <c r="A81" s="35"/>
      <c r="B81" s="108"/>
      <c r="C81" s="109"/>
      <c r="D81" s="115" t="s">
        <v>66</v>
      </c>
      <c r="E81" s="25"/>
      <c r="F81" s="25"/>
      <c r="G81" s="25"/>
      <c r="H81" s="25"/>
      <c r="I81" s="25"/>
      <c r="J81" s="25"/>
      <c r="K81" s="116">
        <f>-SUM('[1]Hist&amp;Budget_WC'!L$79:L$82)</f>
        <v>13413</v>
      </c>
      <c r="L81" s="116">
        <f>-SUM('[1]Hist&amp;Budget_WC'!M$79:M$82)</f>
        <v>13095</v>
      </c>
      <c r="M81" s="116">
        <f>-SUM('[1]Hist&amp;Budget_WC'!N$79:N$82)</f>
        <v>14580</v>
      </c>
      <c r="N81" s="117">
        <f>-SUM([1]Calcs_WC!N$99:N$102)</f>
        <v>14491</v>
      </c>
      <c r="O81" s="117">
        <f>-SUM([1]Calcs_WC!O$99:O$102)</f>
        <v>15421.123233333334</v>
      </c>
      <c r="P81" s="117">
        <f>-SUM([1]Calcs_WC!P$99:P$102)</f>
        <v>15727.849900000001</v>
      </c>
      <c r="Q81" s="117">
        <f>-SUM([1]Calcs_WC!Q$99:Q$102)</f>
        <v>16033.2958475</v>
      </c>
      <c r="R81" s="117">
        <f>-SUM([1]Calcs_WC!R$99:R$102)</f>
        <v>16349.142360137499</v>
      </c>
      <c r="S81" s="117">
        <f>-SUM([1]Calcs_WC!S$99:S$102)</f>
        <v>17023.091667727647</v>
      </c>
      <c r="T81" s="117">
        <f>-SUM([1]Calcs_WC!T$99:T$102)</f>
        <v>17663.512315531407</v>
      </c>
      <c r="U81" s="117">
        <f>-SUM([1]Calcs_WC!U$99:U$102)</f>
        <v>18530.778079616684</v>
      </c>
      <c r="V81" s="117">
        <f>-SUM([1]Calcs_WC!V$99:V$102)</f>
        <v>19399.878874046684</v>
      </c>
      <c r="W81" s="117">
        <f>-SUM([1]Calcs_WC!W$99:W$102)</f>
        <v>20151.459366961659</v>
      </c>
      <c r="X81" s="117">
        <f>-SUM([1]Calcs_WC!X$99:X$102)</f>
        <v>21082.423582034735</v>
      </c>
      <c r="Y81" s="117">
        <f>-SUM([1]Calcs_WC!Y$99:Y$102)</f>
        <v>18832.51541801151</v>
      </c>
      <c r="Z81" s="117">
        <f>-SUM([1]Calcs_WC!Z$99:Z$102)</f>
        <v>7034.9223981117821</v>
      </c>
      <c r="AA81" s="117">
        <f>-SUM([1]Calcs_WC!AA$99:AA$102)</f>
        <v>7034.9223981117821</v>
      </c>
      <c r="AB81" s="117">
        <f>-SUM([1]Calcs_WC!AB$99:AB$102)</f>
        <v>7034.9223981117821</v>
      </c>
      <c r="AC81" s="117">
        <f>-SUM([1]Calcs_WC!AC$99:AC$102)</f>
        <v>7034.9223981117821</v>
      </c>
      <c r="AD81" s="117">
        <f>-SUM([1]Calcs_WC!AD$99:AD$102)</f>
        <v>7034.9223981117821</v>
      </c>
      <c r="AE81" s="117">
        <f>-SUM([1]Calcs_WC!AE$99:AE$102)</f>
        <v>7034.9223981117821</v>
      </c>
      <c r="AF81" s="117">
        <f>-SUM([1]Calcs_WC!AF$99:AF$102)</f>
        <v>7034.9223981117821</v>
      </c>
      <c r="AG81" s="117">
        <f>-SUM([1]Calcs_WC!AG$99:AG$102)</f>
        <v>7034.9223981117821</v>
      </c>
      <c r="AH81" s="118">
        <f>-SUM([1]Calcs_WC!AH$99:AH$102)</f>
        <v>7034.9223981117821</v>
      </c>
      <c r="AM81" s="53" cm="1">
        <f t="array" ref="AM81">IF(SUM(ABS(K81:AH81)),1,0)</f>
        <v>1</v>
      </c>
      <c r="AN81" s="53">
        <f t="shared" si="5"/>
        <v>1</v>
      </c>
    </row>
    <row r="82" spans="1:40" s="38" customFormat="1" ht="10.199999999999999" hidden="1" outlineLevel="2" x14ac:dyDescent="0.2">
      <c r="A82" s="35"/>
      <c r="B82" s="108"/>
      <c r="C82" s="109"/>
      <c r="D82" s="115" t="s">
        <v>67</v>
      </c>
      <c r="E82" s="25"/>
      <c r="F82" s="25"/>
      <c r="G82" s="25"/>
      <c r="H82" s="25"/>
      <c r="I82" s="25"/>
      <c r="J82" s="25"/>
      <c r="K82" s="116">
        <f>-(MIN(0,'[1]Hist&amp;Budget_WC'!L$104)+MIN(0,'[1]Hist&amp;Budget_WC'!L$105)+MIN(0,'[1]Hist&amp;Budget_WC'!L$108)+MIN(0,'[1]Hist&amp;Budget_WC'!L$109)+MIN(0,'[1]Hist&amp;Budget_WC'!L$110))</f>
        <v>8015</v>
      </c>
      <c r="L82" s="116">
        <f>-(MIN(0,'[1]Hist&amp;Budget_WC'!M$104)+MIN(0,'[1]Hist&amp;Budget_WC'!M$105)+MIN(0,'[1]Hist&amp;Budget_WC'!M$108)+MIN(0,'[1]Hist&amp;Budget_WC'!M$109)+MIN(0,'[1]Hist&amp;Budget_WC'!M$110))</f>
        <v>0</v>
      </c>
      <c r="M82" s="116">
        <f>-(MIN(0,'[1]Hist&amp;Budget_WC'!N$104)+MIN(0,'[1]Hist&amp;Budget_WC'!N$105)+MIN(0,'[1]Hist&amp;Budget_WC'!N$108)+MIN(0,'[1]Hist&amp;Budget_WC'!N$109)+MIN(0,'[1]Hist&amp;Budget_WC'!N$110))</f>
        <v>1477</v>
      </c>
      <c r="N82" s="117">
        <f>-(MIN(0,[1]Calcs_WC!N$151)+MIN(0,[1]Calcs_WC!N$152)+MIN(0,[1]Calcs_WC!N$155)+MIN(0,[1]Calcs_WC!N$156)+MIN(0,[1]Calcs_WC!N$157))</f>
        <v>0</v>
      </c>
      <c r="O82" s="117">
        <f>-(MIN(0,[1]Calcs_WC!O$151)+MIN(0,[1]Calcs_WC!O$152)+MIN(0,[1]Calcs_WC!O$155)+MIN(0,[1]Calcs_WC!O$156)+MIN(0,[1]Calcs_WC!O$157))</f>
        <v>0</v>
      </c>
      <c r="P82" s="117">
        <f>-(MIN(0,[1]Calcs_WC!P$151)+MIN(0,[1]Calcs_WC!P$152)+MIN(0,[1]Calcs_WC!P$155)+MIN(0,[1]Calcs_WC!P$156)+MIN(0,[1]Calcs_WC!P$157))</f>
        <v>0</v>
      </c>
      <c r="Q82" s="117">
        <f>-(MIN(0,[1]Calcs_WC!Q$151)+MIN(0,[1]Calcs_WC!Q$152)+MIN(0,[1]Calcs_WC!Q$155)+MIN(0,[1]Calcs_WC!Q$156)+MIN(0,[1]Calcs_WC!Q$157))</f>
        <v>0</v>
      </c>
      <c r="R82" s="117">
        <f>-(MIN(0,[1]Calcs_WC!R$151)+MIN(0,[1]Calcs_WC!R$152)+MIN(0,[1]Calcs_WC!R$155)+MIN(0,[1]Calcs_WC!R$156)+MIN(0,[1]Calcs_WC!R$157))</f>
        <v>0</v>
      </c>
      <c r="S82" s="117">
        <f>-(MIN(0,[1]Calcs_WC!S$151)+MIN(0,[1]Calcs_WC!S$152)+MIN(0,[1]Calcs_WC!S$155)+MIN(0,[1]Calcs_WC!S$156)+MIN(0,[1]Calcs_WC!S$157))</f>
        <v>0</v>
      </c>
      <c r="T82" s="117">
        <f>-(MIN(0,[1]Calcs_WC!T$151)+MIN(0,[1]Calcs_WC!T$152)+MIN(0,[1]Calcs_WC!T$155)+MIN(0,[1]Calcs_WC!T$156)+MIN(0,[1]Calcs_WC!T$157))</f>
        <v>0</v>
      </c>
      <c r="U82" s="117">
        <f>-(MIN(0,[1]Calcs_WC!U$151)+MIN(0,[1]Calcs_WC!U$152)+MIN(0,[1]Calcs_WC!U$155)+MIN(0,[1]Calcs_WC!U$156)+MIN(0,[1]Calcs_WC!U$157))</f>
        <v>0</v>
      </c>
      <c r="V82" s="117">
        <f>-(MIN(0,[1]Calcs_WC!V$151)+MIN(0,[1]Calcs_WC!V$152)+MIN(0,[1]Calcs_WC!V$155)+MIN(0,[1]Calcs_WC!V$156)+MIN(0,[1]Calcs_WC!V$157))</f>
        <v>0</v>
      </c>
      <c r="W82" s="117">
        <f>-(MIN(0,[1]Calcs_WC!W$151)+MIN(0,[1]Calcs_WC!W$152)+MIN(0,[1]Calcs_WC!W$155)+MIN(0,[1]Calcs_WC!W$156)+MIN(0,[1]Calcs_WC!W$157))</f>
        <v>0</v>
      </c>
      <c r="X82" s="117">
        <f>-(MIN(0,[1]Calcs_WC!X$151)+MIN(0,[1]Calcs_WC!X$152)+MIN(0,[1]Calcs_WC!X$155)+MIN(0,[1]Calcs_WC!X$156)+MIN(0,[1]Calcs_WC!X$157))</f>
        <v>0</v>
      </c>
      <c r="Y82" s="117">
        <f>-(MIN(0,[1]Calcs_WC!Y$151)+MIN(0,[1]Calcs_WC!Y$152)+MIN(0,[1]Calcs_WC!Y$155)+MIN(0,[1]Calcs_WC!Y$156)+MIN(0,[1]Calcs_WC!Y$157))</f>
        <v>0</v>
      </c>
      <c r="Z82" s="117">
        <f>-(MIN(0,[1]Calcs_WC!Z$151)+MIN(0,[1]Calcs_WC!Z$152)+MIN(0,[1]Calcs_WC!Z$155)+MIN(0,[1]Calcs_WC!Z$156)+MIN(0,[1]Calcs_WC!Z$157))</f>
        <v>0</v>
      </c>
      <c r="AA82" s="117">
        <f>-(MIN(0,[1]Calcs_WC!AA$151)+MIN(0,[1]Calcs_WC!AA$152)+MIN(0,[1]Calcs_WC!AA$155)+MIN(0,[1]Calcs_WC!AA$156)+MIN(0,[1]Calcs_WC!AA$157))</f>
        <v>0</v>
      </c>
      <c r="AB82" s="117">
        <f>-(MIN(0,[1]Calcs_WC!AB$151)+MIN(0,[1]Calcs_WC!AB$152)+MIN(0,[1]Calcs_WC!AB$155)+MIN(0,[1]Calcs_WC!AB$156)+MIN(0,[1]Calcs_WC!AB$157))</f>
        <v>0</v>
      </c>
      <c r="AC82" s="117">
        <f>-(MIN(0,[1]Calcs_WC!AC$151)+MIN(0,[1]Calcs_WC!AC$152)+MIN(0,[1]Calcs_WC!AC$155)+MIN(0,[1]Calcs_WC!AC$156)+MIN(0,[1]Calcs_WC!AC$157))</f>
        <v>0</v>
      </c>
      <c r="AD82" s="117">
        <f>-(MIN(0,[1]Calcs_WC!AD$151)+MIN(0,[1]Calcs_WC!AD$152)+MIN(0,[1]Calcs_WC!AD$155)+MIN(0,[1]Calcs_WC!AD$156)+MIN(0,[1]Calcs_WC!AD$157))</f>
        <v>0</v>
      </c>
      <c r="AE82" s="117">
        <f>-(MIN(0,[1]Calcs_WC!AE$151)+MIN(0,[1]Calcs_WC!AE$152)+MIN(0,[1]Calcs_WC!AE$155)+MIN(0,[1]Calcs_WC!AE$156)+MIN(0,[1]Calcs_WC!AE$157))</f>
        <v>0</v>
      </c>
      <c r="AF82" s="117">
        <f>-(MIN(0,[1]Calcs_WC!AF$151)+MIN(0,[1]Calcs_WC!AF$152)+MIN(0,[1]Calcs_WC!AF$155)+MIN(0,[1]Calcs_WC!AF$156)+MIN(0,[1]Calcs_WC!AF$157))</f>
        <v>0</v>
      </c>
      <c r="AG82" s="117">
        <f>-(MIN(0,[1]Calcs_WC!AG$151)+MIN(0,[1]Calcs_WC!AG$152)+MIN(0,[1]Calcs_WC!AG$155)+MIN(0,[1]Calcs_WC!AG$156)+MIN(0,[1]Calcs_WC!AG$157))</f>
        <v>0</v>
      </c>
      <c r="AH82" s="118">
        <f>-(MIN(0,[1]Calcs_WC!AH$151)+MIN(0,[1]Calcs_WC!AH$152)+MIN(0,[1]Calcs_WC!AH$155)+MIN(0,[1]Calcs_WC!AH$156)+MIN(0,[1]Calcs_WC!AH$157))</f>
        <v>0</v>
      </c>
      <c r="AM82" s="53" cm="1">
        <f t="array" ref="AM82">IF(SUM(ABS(K82:AH82)),1,0)</f>
        <v>1</v>
      </c>
      <c r="AN82" s="53">
        <f t="shared" si="5"/>
        <v>1</v>
      </c>
    </row>
    <row r="83" spans="1:40" s="38" customFormat="1" ht="10.199999999999999" hidden="1" outlineLevel="2" x14ac:dyDescent="0.2">
      <c r="A83" s="35"/>
      <c r="B83" s="108"/>
      <c r="C83" s="109"/>
      <c r="D83" s="115" t="s">
        <v>68</v>
      </c>
      <c r="E83" s="25"/>
      <c r="F83" s="25"/>
      <c r="G83" s="25"/>
      <c r="H83" s="25"/>
      <c r="I83" s="25"/>
      <c r="J83" s="25"/>
      <c r="K83" s="116">
        <f>-MIN(0,'[1]Hist&amp;Budget_WC'!L$111)</f>
        <v>0</v>
      </c>
      <c r="L83" s="116">
        <f>-MIN(0,'[1]Hist&amp;Budget_WC'!M$111)</f>
        <v>0</v>
      </c>
      <c r="M83" s="116">
        <f>-MIN(0,'[1]Hist&amp;Budget_WC'!N$111)</f>
        <v>0</v>
      </c>
      <c r="N83" s="117">
        <f>-MIN(0,[1]Calcs_WC!N$158)</f>
        <v>0</v>
      </c>
      <c r="O83" s="117">
        <f>-MIN(0,[1]Calcs_WC!O$158)</f>
        <v>0</v>
      </c>
      <c r="P83" s="117">
        <f>-MIN(0,[1]Calcs_WC!P$158)</f>
        <v>0</v>
      </c>
      <c r="Q83" s="117">
        <f>-MIN(0,[1]Calcs_WC!Q$158)</f>
        <v>0</v>
      </c>
      <c r="R83" s="117">
        <f>-MIN(0,[1]Calcs_WC!R$158)</f>
        <v>0</v>
      </c>
      <c r="S83" s="117">
        <f>-MIN(0,[1]Calcs_WC!S$158)</f>
        <v>0</v>
      </c>
      <c r="T83" s="117">
        <f>-MIN(0,[1]Calcs_WC!T$158)</f>
        <v>0</v>
      </c>
      <c r="U83" s="117">
        <f>-MIN(0,[1]Calcs_WC!U$158)</f>
        <v>0</v>
      </c>
      <c r="V83" s="117">
        <f>-MIN(0,[1]Calcs_WC!V$158)</f>
        <v>0</v>
      </c>
      <c r="W83" s="117">
        <f>-MIN(0,[1]Calcs_WC!W$158)</f>
        <v>0</v>
      </c>
      <c r="X83" s="117">
        <f>-MIN(0,[1]Calcs_WC!X$158)</f>
        <v>0</v>
      </c>
      <c r="Y83" s="117">
        <f>-MIN(0,[1]Calcs_WC!Y$158)</f>
        <v>0</v>
      </c>
      <c r="Z83" s="117">
        <f>-MIN(0,[1]Calcs_WC!Z$158)</f>
        <v>0</v>
      </c>
      <c r="AA83" s="117">
        <f>-MIN(0,[1]Calcs_WC!AA$158)</f>
        <v>0</v>
      </c>
      <c r="AB83" s="117">
        <f>-MIN(0,[1]Calcs_WC!AB$158)</f>
        <v>0</v>
      </c>
      <c r="AC83" s="117">
        <f>-MIN(0,[1]Calcs_WC!AC$158)</f>
        <v>0</v>
      </c>
      <c r="AD83" s="117">
        <f>-MIN(0,[1]Calcs_WC!AD$158)</f>
        <v>0</v>
      </c>
      <c r="AE83" s="117">
        <f>-MIN(0,[1]Calcs_WC!AE$158)</f>
        <v>0</v>
      </c>
      <c r="AF83" s="117">
        <f>-MIN(0,[1]Calcs_WC!AF$158)</f>
        <v>0</v>
      </c>
      <c r="AG83" s="117">
        <f>-MIN(0,[1]Calcs_WC!AG$158)</f>
        <v>0</v>
      </c>
      <c r="AH83" s="118">
        <f>-MIN(0,[1]Calcs_WC!AH$158)</f>
        <v>0</v>
      </c>
      <c r="AM83" s="53" cm="1">
        <f t="array" ref="AM83">IF(SUM(ABS(K83:AH83)),1,0)</f>
        <v>0</v>
      </c>
      <c r="AN83" s="53">
        <f t="shared" si="5"/>
        <v>0</v>
      </c>
    </row>
    <row r="84" spans="1:40" s="38" customFormat="1" ht="10.199999999999999" hidden="1" outlineLevel="2" x14ac:dyDescent="0.2">
      <c r="A84" s="35"/>
      <c r="B84" s="108"/>
      <c r="C84" s="109"/>
      <c r="D84" s="115" t="s">
        <v>69</v>
      </c>
      <c r="E84" s="25"/>
      <c r="F84" s="25"/>
      <c r="G84" s="25"/>
      <c r="H84" s="25"/>
      <c r="I84" s="25"/>
      <c r="J84" s="25"/>
      <c r="K84" s="116">
        <f>-SUM('[1]Hist&amp;Budget_WC'!L$78,'[1]Hist&amp;Budget_WC'!L$83:L$86,'[1]Hist&amp;Budget_WC'!L$89:L$91,'[1]Hist&amp;Budget_WC'!L$107,'[1]Hist&amp;Budget_WC'!L$112:L$117)</f>
        <v>630</v>
      </c>
      <c r="L84" s="116">
        <f>-SUM('[1]Hist&amp;Budget_WC'!M$78,'[1]Hist&amp;Budget_WC'!M$83:M$86,'[1]Hist&amp;Budget_WC'!M$89:M$91,'[1]Hist&amp;Budget_WC'!M$107,'[1]Hist&amp;Budget_WC'!M$112:M$117)</f>
        <v>465</v>
      </c>
      <c r="M84" s="116">
        <f>-SUM('[1]Hist&amp;Budget_WC'!N$78,'[1]Hist&amp;Budget_WC'!N$83:N$86,'[1]Hist&amp;Budget_WC'!N$89:N$91,'[1]Hist&amp;Budget_WC'!N$107,'[1]Hist&amp;Budget_WC'!N$112:N$117)</f>
        <v>622</v>
      </c>
      <c r="N84" s="117">
        <f>-SUM([1]Calcs_WC!N$98,[1]Calcs_WC!N$103:N$106,[1]Calcs_WC!N$109:N$144,[1]Calcs_WC!N$154,[1]Calcs_WC!N$159:N$164)</f>
        <v>696</v>
      </c>
      <c r="O84" s="117">
        <f>-SUM([1]Calcs_WC!O$98,[1]Calcs_WC!O$103:O$106,[1]Calcs_WC!O$109:O$144,[1]Calcs_WC!O$154,[1]Calcs_WC!O$159:O$164)</f>
        <v>620</v>
      </c>
      <c r="P84" s="117">
        <f>-SUM([1]Calcs_WC!P$98,[1]Calcs_WC!P$103:P$106,[1]Calcs_WC!P$109:P$144,[1]Calcs_WC!P$154,[1]Calcs_WC!P$159:P$164)</f>
        <v>641.69999999999993</v>
      </c>
      <c r="Q84" s="117">
        <f>-SUM([1]Calcs_WC!Q$98,[1]Calcs_WC!Q$103:Q$106,[1]Calcs_WC!Q$109:Q$144,[1]Calcs_WC!Q$154,[1]Calcs_WC!Q$159:Q$164)</f>
        <v>664.15949999999987</v>
      </c>
      <c r="R84" s="117">
        <f>-SUM([1]Calcs_WC!R$98,[1]Calcs_WC!R$103:R$106,[1]Calcs_WC!R$109:R$144,[1]Calcs_WC!R$154,[1]Calcs_WC!R$159:R$164)</f>
        <v>687.40508249999982</v>
      </c>
      <c r="S84" s="117">
        <f>-SUM([1]Calcs_WC!S$98,[1]Calcs_WC!S$103:S$106,[1]Calcs_WC!S$109:S$144,[1]Calcs_WC!S$154,[1]Calcs_WC!S$159:S$164)</f>
        <v>711.46426038749985</v>
      </c>
      <c r="T84" s="117">
        <f>-SUM([1]Calcs_WC!T$98,[1]Calcs_WC!T$103:T$106,[1]Calcs_WC!T$109:T$144,[1]Calcs_WC!T$154,[1]Calcs_WC!T$159:T$164)</f>
        <v>736.36550950106221</v>
      </c>
      <c r="U84" s="117">
        <f>-SUM([1]Calcs_WC!U$98,[1]Calcs_WC!U$103:U$106,[1]Calcs_WC!U$109:U$144,[1]Calcs_WC!U$154,[1]Calcs_WC!U$159:U$164)</f>
        <v>762.13830233359931</v>
      </c>
      <c r="V84" s="117">
        <f>-SUM([1]Calcs_WC!V$98,[1]Calcs_WC!V$103:V$106,[1]Calcs_WC!V$109:V$144,[1]Calcs_WC!V$154,[1]Calcs_WC!V$159:V$164)</f>
        <v>788.81314291527519</v>
      </c>
      <c r="W84" s="117">
        <f>-SUM([1]Calcs_WC!W$98,[1]Calcs_WC!W$103:W$106,[1]Calcs_WC!W$109:W$144,[1]Calcs_WC!W$154,[1]Calcs_WC!W$159:W$164)</f>
        <v>816.42160291730977</v>
      </c>
      <c r="X84" s="117">
        <f>-SUM([1]Calcs_WC!X$98,[1]Calcs_WC!X$103:X$106,[1]Calcs_WC!X$109:X$144,[1]Calcs_WC!X$154,[1]Calcs_WC!X$159:X$164)</f>
        <v>844.99635901941554</v>
      </c>
      <c r="Y84" s="117">
        <f>-SUM([1]Calcs_WC!Y$98,[1]Calcs_WC!Y$103:Y$106,[1]Calcs_WC!Y$109:Y$144,[1]Calcs_WC!Y$154,[1]Calcs_WC!Y$159:Y$164)</f>
        <v>874.57123158509501</v>
      </c>
      <c r="Z84" s="117">
        <f>-SUM([1]Calcs_WC!Z$98,[1]Calcs_WC!Z$103:Z$106,[1]Calcs_WC!Z$109:Z$144,[1]Calcs_WC!Z$154,[1]Calcs_WC!Z$159:Z$164)</f>
        <v>905.18122469057323</v>
      </c>
      <c r="AA84" s="117">
        <f>-SUM([1]Calcs_WC!AA$98,[1]Calcs_WC!AA$103:AA$106,[1]Calcs_WC!AA$109:AA$144,[1]Calcs_WC!AA$154,[1]Calcs_WC!AA$159:AA$164)</f>
        <v>936.86256755474324</v>
      </c>
      <c r="AB84" s="117">
        <f>-SUM([1]Calcs_WC!AB$98,[1]Calcs_WC!AB$103:AB$106,[1]Calcs_WC!AB$109:AB$144,[1]Calcs_WC!AB$154,[1]Calcs_WC!AB$159:AB$164)</f>
        <v>969.65275741915923</v>
      </c>
      <c r="AC84" s="117">
        <f>-SUM([1]Calcs_WC!AC$98,[1]Calcs_WC!AC$103:AC$106,[1]Calcs_WC!AC$109:AC$144,[1]Calcs_WC!AC$154,[1]Calcs_WC!AC$159:AC$164)</f>
        <v>1003.5906039288296</v>
      </c>
      <c r="AD84" s="117">
        <f>-SUM([1]Calcs_WC!AD$98,[1]Calcs_WC!AD$103:AD$106,[1]Calcs_WC!AD$109:AD$144,[1]Calcs_WC!AD$154,[1]Calcs_WC!AD$159:AD$164)</f>
        <v>1038.7162750663385</v>
      </c>
      <c r="AE84" s="117">
        <f>-SUM([1]Calcs_WC!AE$98,[1]Calcs_WC!AE$103:AE$106,[1]Calcs_WC!AE$109:AE$144,[1]Calcs_WC!AE$154,[1]Calcs_WC!AE$159:AE$164)</f>
        <v>1075.0713446936602</v>
      </c>
      <c r="AF84" s="117">
        <f>-SUM([1]Calcs_WC!AF$98,[1]Calcs_WC!AF$103:AF$106,[1]Calcs_WC!AF$109:AF$144,[1]Calcs_WC!AF$154,[1]Calcs_WC!AF$159:AF$164)</f>
        <v>1075.0713446936602</v>
      </c>
      <c r="AG84" s="117">
        <f>-SUM([1]Calcs_WC!AG$98,[1]Calcs_WC!AG$103:AG$106,[1]Calcs_WC!AG$109:AG$144,[1]Calcs_WC!AG$154,[1]Calcs_WC!AG$159:AG$164)</f>
        <v>1075.0713446936602</v>
      </c>
      <c r="AH84" s="124">
        <f>-SUM([1]Calcs_WC!AH$98,[1]Calcs_WC!AH$103:AH$106,[1]Calcs_WC!AH$109:AH$144,[1]Calcs_WC!AH$154,[1]Calcs_WC!AH$159:AH$164)</f>
        <v>1075.0713446936602</v>
      </c>
      <c r="AM84" s="53" cm="1">
        <f t="array" ref="AM84">IF(SUM(ABS(K84:AH84)),1,0)</f>
        <v>1</v>
      </c>
      <c r="AN84" s="53">
        <f t="shared" si="5"/>
        <v>1</v>
      </c>
    </row>
    <row r="85" spans="1:40" s="38" customFormat="1" ht="10.199999999999999" hidden="1" outlineLevel="2" collapsed="1" x14ac:dyDescent="0.2">
      <c r="A85" s="35"/>
      <c r="B85" s="108"/>
      <c r="C85" s="109"/>
      <c r="D85" s="119" t="s">
        <v>70</v>
      </c>
      <c r="E85" s="120"/>
      <c r="F85" s="120"/>
      <c r="G85" s="120"/>
      <c r="H85" s="120"/>
      <c r="I85" s="120"/>
      <c r="J85" s="120"/>
      <c r="K85" s="121">
        <f>SUM(K78:K84)</f>
        <v>51488</v>
      </c>
      <c r="L85" s="121">
        <f t="shared" ref="L85:AG85" si="6">SUM(L78:L84)</f>
        <v>42392</v>
      </c>
      <c r="M85" s="121">
        <f t="shared" si="6"/>
        <v>47615</v>
      </c>
      <c r="N85" s="122">
        <f t="shared" si="6"/>
        <v>51309</v>
      </c>
      <c r="O85" s="122">
        <f t="shared" si="6"/>
        <v>55045.150838112444</v>
      </c>
      <c r="P85" s="122">
        <f t="shared" si="6"/>
        <v>54868.545128660669</v>
      </c>
      <c r="Q85" s="122">
        <f t="shared" si="6"/>
        <v>55755.586339998183</v>
      </c>
      <c r="R85" s="122">
        <f t="shared" si="6"/>
        <v>57171.874368984514</v>
      </c>
      <c r="S85" s="122">
        <f t="shared" si="6"/>
        <v>59358.024154628394</v>
      </c>
      <c r="T85" s="122">
        <f t="shared" si="6"/>
        <v>60759.310630186235</v>
      </c>
      <c r="U85" s="122">
        <f t="shared" si="6"/>
        <v>62867.789739497653</v>
      </c>
      <c r="V85" s="122">
        <f t="shared" si="6"/>
        <v>64935.4575549988</v>
      </c>
      <c r="W85" s="122">
        <f t="shared" si="6"/>
        <v>67375.05567096571</v>
      </c>
      <c r="X85" s="122">
        <f t="shared" si="6"/>
        <v>69227.116875991604</v>
      </c>
      <c r="Y85" s="122">
        <f t="shared" si="6"/>
        <v>67484.00594795878</v>
      </c>
      <c r="Z85" s="122">
        <f t="shared" si="6"/>
        <v>55687.144319028725</v>
      </c>
      <c r="AA85" s="122">
        <f t="shared" si="6"/>
        <v>55689.426136780807</v>
      </c>
      <c r="AB85" s="122">
        <f t="shared" si="6"/>
        <v>55694.283544383361</v>
      </c>
      <c r="AC85" s="122">
        <f t="shared" si="6"/>
        <v>55717.3831539729</v>
      </c>
      <c r="AD85" s="122">
        <f t="shared" si="6"/>
        <v>55746.17001075903</v>
      </c>
      <c r="AE85" s="122">
        <f t="shared" si="6"/>
        <v>55776.179637976165</v>
      </c>
      <c r="AF85" s="122">
        <f t="shared" si="6"/>
        <v>55773.99374280544</v>
      </c>
      <c r="AG85" s="122">
        <f t="shared" si="6"/>
        <v>55773.99374280544</v>
      </c>
      <c r="AH85" s="123">
        <f>SUM(AH78:AH84)</f>
        <v>55773.99374280544</v>
      </c>
    </row>
    <row r="86" spans="1:40" s="38" customFormat="1" ht="10.199999999999999" hidden="1" outlineLevel="2" x14ac:dyDescent="0.2">
      <c r="A86" s="35"/>
      <c r="B86" s="108"/>
      <c r="C86" s="109"/>
      <c r="D86" s="115"/>
      <c r="E86" s="25"/>
      <c r="F86" s="25"/>
      <c r="G86" s="25"/>
      <c r="H86" s="25"/>
      <c r="I86" s="25"/>
      <c r="J86" s="25"/>
      <c r="K86" s="116"/>
      <c r="L86" s="116"/>
      <c r="M86" s="116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8"/>
    </row>
    <row r="87" spans="1:40" s="38" customFormat="1" ht="10.8" hidden="1" outlineLevel="2" thickBot="1" x14ac:dyDescent="0.25">
      <c r="A87" s="35"/>
      <c r="B87" s="108"/>
      <c r="C87" s="109"/>
      <c r="D87" s="125" t="s">
        <v>71</v>
      </c>
      <c r="E87" s="126"/>
      <c r="F87" s="126"/>
      <c r="G87" s="126"/>
      <c r="H87" s="126"/>
      <c r="I87" s="126"/>
      <c r="J87" s="126"/>
      <c r="K87" s="127">
        <f t="shared" ref="K87:AH87" si="7">K75-K85</f>
        <v>-3514</v>
      </c>
      <c r="L87" s="127">
        <f t="shared" si="7"/>
        <v>13283</v>
      </c>
      <c r="M87" s="127">
        <f t="shared" si="7"/>
        <v>10106</v>
      </c>
      <c r="N87" s="128">
        <f t="shared" si="7"/>
        <v>-5029</v>
      </c>
      <c r="O87" s="128">
        <f t="shared" si="7"/>
        <v>-2413.900838112444</v>
      </c>
      <c r="P87" s="128">
        <f t="shared" si="7"/>
        <v>-1075.5451286606694</v>
      </c>
      <c r="Q87" s="128">
        <f t="shared" si="7"/>
        <v>1257.4136600018173</v>
      </c>
      <c r="R87" s="128">
        <f t="shared" si="7"/>
        <v>-570.87436898451415</v>
      </c>
      <c r="S87" s="128">
        <f t="shared" si="7"/>
        <v>4943.8933965278557</v>
      </c>
      <c r="T87" s="128">
        <f t="shared" si="7"/>
        <v>5227.6893698137646</v>
      </c>
      <c r="U87" s="128">
        <f t="shared" si="7"/>
        <v>9348.2102605023465</v>
      </c>
      <c r="V87" s="128">
        <f t="shared" si="7"/>
        <v>9748.5424450011997</v>
      </c>
      <c r="W87" s="128">
        <f t="shared" si="7"/>
        <v>6867.9443290342897</v>
      </c>
      <c r="X87" s="128">
        <f t="shared" si="7"/>
        <v>5940.8831240083964</v>
      </c>
      <c r="Y87" s="128">
        <f t="shared" si="7"/>
        <v>3516.9940520412201</v>
      </c>
      <c r="Z87" s="128">
        <f t="shared" si="7"/>
        <v>15313.855680971275</v>
      </c>
      <c r="AA87" s="128">
        <f t="shared" si="7"/>
        <v>15311.573863219193</v>
      </c>
      <c r="AB87" s="128">
        <f t="shared" si="7"/>
        <v>15306.716455616639</v>
      </c>
      <c r="AC87" s="128">
        <f t="shared" si="7"/>
        <v>15283.6168460271</v>
      </c>
      <c r="AD87" s="128">
        <f t="shared" si="7"/>
        <v>15254.82998924097</v>
      </c>
      <c r="AE87" s="128">
        <f t="shared" si="7"/>
        <v>15224.820362023835</v>
      </c>
      <c r="AF87" s="128">
        <f t="shared" si="7"/>
        <v>15227.00625719456</v>
      </c>
      <c r="AG87" s="128">
        <f t="shared" si="7"/>
        <v>15227.00625719456</v>
      </c>
      <c r="AH87" s="129">
        <f t="shared" si="7"/>
        <v>15227.00625719456</v>
      </c>
    </row>
    <row r="88" spans="1:40" s="38" customFormat="1" ht="10.8" hidden="1" outlineLevel="2" thickTop="1" x14ac:dyDescent="0.2">
      <c r="A88" s="35"/>
      <c r="B88" s="108"/>
      <c r="C88" s="109"/>
      <c r="D88" s="130"/>
      <c r="E88" s="25"/>
      <c r="F88" s="25"/>
      <c r="G88" s="25"/>
      <c r="H88" s="25"/>
      <c r="I88" s="25"/>
      <c r="J88" s="25"/>
      <c r="K88" s="116"/>
      <c r="L88" s="116"/>
      <c r="M88" s="116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8"/>
    </row>
    <row r="89" spans="1:40" s="38" customFormat="1" ht="21" hidden="1" outlineLevel="2" thickBot="1" x14ac:dyDescent="0.25">
      <c r="A89" s="35"/>
      <c r="B89" s="108"/>
      <c r="C89" s="109"/>
      <c r="D89" s="131" t="s">
        <v>72</v>
      </c>
      <c r="E89" s="132"/>
      <c r="F89" s="132"/>
      <c r="G89" s="132"/>
      <c r="H89" s="132"/>
      <c r="I89" s="132"/>
      <c r="J89" s="132"/>
      <c r="K89" s="133">
        <f t="shared" ref="K89:AH89" si="8">K87-SUM(K70:K71)</f>
        <v>-10611</v>
      </c>
      <c r="L89" s="133">
        <f t="shared" si="8"/>
        <v>1489</v>
      </c>
      <c r="M89" s="133">
        <f t="shared" si="8"/>
        <v>-3245</v>
      </c>
      <c r="N89" s="134">
        <f t="shared" si="8"/>
        <v>-5881</v>
      </c>
      <c r="O89" s="134">
        <f t="shared" si="8"/>
        <v>-3527.150838112444</v>
      </c>
      <c r="P89" s="134">
        <f t="shared" si="8"/>
        <v>-1137.5451286606694</v>
      </c>
      <c r="Q89" s="134">
        <f t="shared" si="8"/>
        <v>1193.4136600018173</v>
      </c>
      <c r="R89" s="134">
        <f t="shared" si="8"/>
        <v>-637.87436898451415</v>
      </c>
      <c r="S89" s="134">
        <f t="shared" si="8"/>
        <v>-1118.0241546283942</v>
      </c>
      <c r="T89" s="134">
        <f t="shared" si="8"/>
        <v>-394.31063018623536</v>
      </c>
      <c r="U89" s="134">
        <f t="shared" si="8"/>
        <v>-325.7897394976535</v>
      </c>
      <c r="V89" s="134">
        <f t="shared" si="8"/>
        <v>-78.457554998800333</v>
      </c>
      <c r="W89" s="134">
        <f t="shared" si="8"/>
        <v>-21.055670965710306</v>
      </c>
      <c r="X89" s="134">
        <f t="shared" si="8"/>
        <v>580.88312400839641</v>
      </c>
      <c r="Y89" s="134">
        <f t="shared" si="8"/>
        <v>3436.9940520412201</v>
      </c>
      <c r="Z89" s="134">
        <f t="shared" si="8"/>
        <v>15233.855680971275</v>
      </c>
      <c r="AA89" s="134">
        <f t="shared" si="8"/>
        <v>15231.573863219193</v>
      </c>
      <c r="AB89" s="134">
        <f t="shared" si="8"/>
        <v>15226.716455616639</v>
      </c>
      <c r="AC89" s="134">
        <f t="shared" si="8"/>
        <v>15203.6168460271</v>
      </c>
      <c r="AD89" s="134">
        <f t="shared" si="8"/>
        <v>15174.82998924097</v>
      </c>
      <c r="AE89" s="134">
        <f t="shared" si="8"/>
        <v>15144.820362023835</v>
      </c>
      <c r="AF89" s="134">
        <f t="shared" si="8"/>
        <v>15147.00625719456</v>
      </c>
      <c r="AG89" s="134">
        <f t="shared" si="8"/>
        <v>15147.00625719456</v>
      </c>
      <c r="AH89" s="135">
        <f t="shared" si="8"/>
        <v>15147.00625719456</v>
      </c>
    </row>
    <row r="90" spans="1:40" s="38" customFormat="1" ht="10.199999999999999" hidden="1" outlineLevel="2" x14ac:dyDescent="0.2">
      <c r="A90" s="35"/>
      <c r="B90" s="108"/>
      <c r="C90" s="136"/>
      <c r="D90" s="56"/>
      <c r="E90" s="25"/>
      <c r="F90" s="25"/>
      <c r="G90" s="25"/>
      <c r="H90" s="25"/>
      <c r="I90" s="25"/>
      <c r="J90" s="25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</row>
    <row r="91" spans="1:40" s="38" customFormat="1" ht="10.199999999999999" hidden="1" outlineLevel="2" x14ac:dyDescent="0.2">
      <c r="A91" s="35"/>
      <c r="B91" s="108"/>
      <c r="C91" s="136"/>
      <c r="D91" s="66" t="s">
        <v>73</v>
      </c>
      <c r="E91" s="25"/>
      <c r="F91" s="25"/>
      <c r="G91" s="25"/>
      <c r="H91" s="25"/>
      <c r="I91" s="25"/>
      <c r="J91" s="25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</row>
    <row r="92" spans="1:40" s="38" customFormat="1" ht="10.199999999999999" hidden="1" outlineLevel="2" x14ac:dyDescent="0.2">
      <c r="A92" s="35"/>
      <c r="B92" s="108"/>
      <c r="C92" s="136"/>
      <c r="D92" s="37" t="s">
        <v>74</v>
      </c>
      <c r="E92" s="25"/>
      <c r="F92" s="25"/>
      <c r="G92" s="25"/>
      <c r="H92" s="25"/>
      <c r="I92" s="25"/>
      <c r="J92" s="25"/>
      <c r="K92" s="117">
        <f>SUM('[1]Hist&amp;Budget_WC'!L$104:L$117)</f>
        <v>-8015</v>
      </c>
      <c r="L92" s="117">
        <f>SUM('[1]Hist&amp;Budget_WC'!M$104:M$117)</f>
        <v>1502</v>
      </c>
      <c r="M92" s="117">
        <f>SUM('[1]Hist&amp;Budget_WC'!N$104:N$117)</f>
        <v>-1477</v>
      </c>
      <c r="N92" s="117">
        <f>SUM([1]Calcs_WC!N$151:N$164)</f>
        <v>1040</v>
      </c>
      <c r="O92" s="117">
        <f>SUM([1]Calcs_WC!O$151:O$164)</f>
        <v>270</v>
      </c>
      <c r="P92" s="117">
        <f>SUM([1]Calcs_WC!P$151:P$164)</f>
        <v>270</v>
      </c>
      <c r="Q92" s="117">
        <f>SUM([1]Calcs_WC!Q$151:Q$164)</f>
        <v>270</v>
      </c>
      <c r="R92" s="117">
        <f>SUM([1]Calcs_WC!R$151:R$164)</f>
        <v>270</v>
      </c>
      <c r="S92" s="117">
        <f>SUM([1]Calcs_WC!S$151:S$164)</f>
        <v>0</v>
      </c>
      <c r="T92" s="117">
        <f>SUM([1]Calcs_WC!T$151:T$164)</f>
        <v>0</v>
      </c>
      <c r="U92" s="117">
        <f>SUM([1]Calcs_WC!U$151:U$164)</f>
        <v>0</v>
      </c>
      <c r="V92" s="117">
        <f>SUM([1]Calcs_WC!V$151:V$164)</f>
        <v>0</v>
      </c>
      <c r="W92" s="117">
        <f>SUM([1]Calcs_WC!W$151:W$164)</f>
        <v>0</v>
      </c>
      <c r="X92" s="117">
        <f>SUM([1]Calcs_WC!X$151:X$164)</f>
        <v>0</v>
      </c>
      <c r="Y92" s="117">
        <f>SUM([1]Calcs_WC!Y$151:Y$164)</f>
        <v>0</v>
      </c>
      <c r="Z92" s="117">
        <f>SUM([1]Calcs_WC!Z$151:Z$164)</f>
        <v>0</v>
      </c>
      <c r="AA92" s="117">
        <f>SUM([1]Calcs_WC!AA$151:AA$164)</f>
        <v>0</v>
      </c>
      <c r="AB92" s="117">
        <f>SUM([1]Calcs_WC!AB$151:AB$164)</f>
        <v>0</v>
      </c>
      <c r="AC92" s="117">
        <f>SUM([1]Calcs_WC!AC$151:AC$164)</f>
        <v>0</v>
      </c>
      <c r="AD92" s="117">
        <f>SUM([1]Calcs_WC!AD$151:AD$164)</f>
        <v>0</v>
      </c>
      <c r="AE92" s="117">
        <f>SUM([1]Calcs_WC!AE$151:AE$164)</f>
        <v>0</v>
      </c>
      <c r="AF92" s="117">
        <f>SUM([1]Calcs_WC!AF$151:AF$164)</f>
        <v>0</v>
      </c>
      <c r="AG92" s="117">
        <f>SUM([1]Calcs_WC!AG$151:AG$164)</f>
        <v>0</v>
      </c>
      <c r="AH92" s="117">
        <f>SUM([1]Calcs_WC!AH$151:AH$164)</f>
        <v>0</v>
      </c>
    </row>
    <row r="93" spans="1:40" s="38" customFormat="1" ht="10.199999999999999" hidden="1" outlineLevel="2" x14ac:dyDescent="0.2">
      <c r="A93" s="137"/>
      <c r="B93" s="108"/>
      <c r="C93" s="109"/>
      <c r="D93" s="138" t="s">
        <v>75</v>
      </c>
      <c r="E93" s="25"/>
      <c r="F93" s="25"/>
      <c r="G93" s="25"/>
      <c r="H93" s="25"/>
      <c r="I93" s="25"/>
      <c r="J93" s="25"/>
      <c r="K93" s="25"/>
      <c r="L93" s="117">
        <f>SUM([1]Calcs_Gen!L$1316:L$1318)+SUM([1]Calcs_Wat!L$1291:L$1293)+SUM([1]Calcs_Sew!L$1291:L$1293)+SUM([1]Calcs_Waste!L$1358:L$1360)+SUM([1]Calcs_OthBiz!L$1291:L$1293)</f>
        <v>74672</v>
      </c>
      <c r="M93" s="117">
        <f>SUM([1]Calcs_Gen!M$1316:M$1318)+SUM([1]Calcs_Wat!M$1291:M$1293)+SUM([1]Calcs_Sew!M$1291:M$1293)+SUM([1]Calcs_Waste!M$1358:M$1360)+SUM([1]Calcs_OthBiz!M$1291:M$1293)</f>
        <v>58158</v>
      </c>
      <c r="N93" s="117">
        <f>SUM([1]Calcs_Gen!N$1316:N$1318)+SUM([1]Calcs_Wat!N$1291:N$1293)+SUM([1]Calcs_Sew!N$1291:N$1293)+SUM([1]Calcs_Waste!N$1358:N$1360)+SUM([1]Calcs_OthBiz!N$1291:N$1293)</f>
        <v>66910</v>
      </c>
      <c r="O93" s="117">
        <f>SUM([1]Calcs_Gen!O$1316:O$1318)+SUM([1]Calcs_Wat!O$1291:O$1293)+SUM([1]Calcs_Sew!O$1291:O$1293)+SUM([1]Calcs_Waste!O$1358:O$1360)+SUM([1]Calcs_OthBiz!O$1291:O$1293)</f>
        <v>0</v>
      </c>
      <c r="P93" s="117">
        <f>SUM([1]Calcs_Gen!P$1316:P$1318)+SUM([1]Calcs_Wat!P$1291:P$1293)+SUM([1]Calcs_Sew!P$1291:P$1293)+SUM([1]Calcs_Waste!P$1358:P$1360)+SUM([1]Calcs_OthBiz!P$1291:P$1293)</f>
        <v>0</v>
      </c>
      <c r="Q93" s="117">
        <f>SUM([1]Calcs_Gen!Q$1316:Q$1318)+SUM([1]Calcs_Wat!Q$1291:Q$1293)+SUM([1]Calcs_Sew!Q$1291:Q$1293)+SUM([1]Calcs_Waste!Q$1358:Q$1360)+SUM([1]Calcs_OthBiz!Q$1291:Q$1293)</f>
        <v>0</v>
      </c>
      <c r="R93" s="117">
        <f>SUM([1]Calcs_Gen!R$1316:R$1318)+SUM([1]Calcs_Wat!R$1291:R$1293)+SUM([1]Calcs_Sew!R$1291:R$1293)+SUM([1]Calcs_Waste!R$1358:R$1360)+SUM([1]Calcs_OthBiz!R$1291:R$1293)</f>
        <v>0</v>
      </c>
      <c r="S93" s="117">
        <f>SUM([1]Calcs_Gen!S$1316:S$1318)+SUM([1]Calcs_Wat!S$1291:S$1293)+SUM([1]Calcs_Sew!S$1291:S$1293)+SUM([1]Calcs_Waste!S$1358:S$1360)+SUM([1]Calcs_OthBiz!S$1291:S$1293)</f>
        <v>0</v>
      </c>
      <c r="T93" s="117">
        <f>SUM([1]Calcs_Gen!T$1316:T$1318)+SUM([1]Calcs_Wat!T$1291:T$1293)+SUM([1]Calcs_Sew!T$1291:T$1293)+SUM([1]Calcs_Waste!T$1358:T$1360)+SUM([1]Calcs_OthBiz!T$1291:T$1293)</f>
        <v>0</v>
      </c>
      <c r="U93" s="117">
        <f>SUM([1]Calcs_Gen!U$1316:U$1318)+SUM([1]Calcs_Wat!U$1291:U$1293)+SUM([1]Calcs_Sew!U$1291:U$1293)+SUM([1]Calcs_Waste!U$1358:U$1360)+SUM([1]Calcs_OthBiz!U$1291:U$1293)</f>
        <v>0</v>
      </c>
      <c r="V93" s="117">
        <f>SUM([1]Calcs_Gen!V$1316:V$1318)+SUM([1]Calcs_Wat!V$1291:V$1293)+SUM([1]Calcs_Sew!V$1291:V$1293)+SUM([1]Calcs_Waste!V$1358:V$1360)+SUM([1]Calcs_OthBiz!V$1291:V$1293)</f>
        <v>0</v>
      </c>
      <c r="W93" s="117">
        <f>SUM([1]Calcs_Gen!W$1316:W$1318)+SUM([1]Calcs_Wat!W$1291:W$1293)+SUM([1]Calcs_Sew!W$1291:W$1293)+SUM([1]Calcs_Waste!W$1358:W$1360)+SUM([1]Calcs_OthBiz!W$1291:W$1293)</f>
        <v>0</v>
      </c>
      <c r="X93" s="117">
        <f>SUM([1]Calcs_Gen!X$1316:X$1318)+SUM([1]Calcs_Wat!X$1291:X$1293)+SUM([1]Calcs_Sew!X$1291:X$1293)+SUM([1]Calcs_Waste!X$1358:X$1360)+SUM([1]Calcs_OthBiz!X$1291:X$1293)</f>
        <v>0</v>
      </c>
      <c r="Y93" s="117">
        <f>SUM([1]Calcs_Gen!Y$1316:Y$1318)+SUM([1]Calcs_Wat!Y$1291:Y$1293)+SUM([1]Calcs_Sew!Y$1291:Y$1293)+SUM([1]Calcs_Waste!Y$1358:Y$1360)+SUM([1]Calcs_OthBiz!Y$1291:Y$1293)</f>
        <v>0</v>
      </c>
      <c r="Z93" s="117">
        <f>SUM([1]Calcs_Gen!Z$1316:Z$1318)+SUM([1]Calcs_Wat!Z$1291:Z$1293)+SUM([1]Calcs_Sew!Z$1291:Z$1293)+SUM([1]Calcs_Waste!Z$1358:Z$1360)+SUM([1]Calcs_OthBiz!Z$1291:Z$1293)</f>
        <v>0</v>
      </c>
      <c r="AA93" s="117">
        <f>SUM([1]Calcs_Gen!AA$1316:AA$1318)+SUM([1]Calcs_Wat!AA$1291:AA$1293)+SUM([1]Calcs_Sew!AA$1291:AA$1293)+SUM([1]Calcs_Waste!AA$1358:AA$1360)+SUM([1]Calcs_OthBiz!AA$1291:AA$1293)</f>
        <v>0</v>
      </c>
      <c r="AB93" s="117">
        <f>SUM([1]Calcs_Gen!AB$1316:AB$1318)+SUM([1]Calcs_Wat!AB$1291:AB$1293)+SUM([1]Calcs_Sew!AB$1291:AB$1293)+SUM([1]Calcs_Waste!AB$1358:AB$1360)+SUM([1]Calcs_OthBiz!AB$1291:AB$1293)</f>
        <v>0</v>
      </c>
      <c r="AC93" s="117">
        <f>SUM([1]Calcs_Gen!AC$1316:AC$1318)+SUM([1]Calcs_Wat!AC$1291:AC$1293)+SUM([1]Calcs_Sew!AC$1291:AC$1293)+SUM([1]Calcs_Waste!AC$1358:AC$1360)+SUM([1]Calcs_OthBiz!AC$1291:AC$1293)</f>
        <v>0</v>
      </c>
      <c r="AD93" s="117">
        <f>SUM([1]Calcs_Gen!AD$1316:AD$1318)+SUM([1]Calcs_Wat!AD$1291:AD$1293)+SUM([1]Calcs_Sew!AD$1291:AD$1293)+SUM([1]Calcs_Waste!AD$1358:AD$1360)+SUM([1]Calcs_OthBiz!AD$1291:AD$1293)</f>
        <v>0</v>
      </c>
      <c r="AE93" s="117">
        <f>SUM([1]Calcs_Gen!AE$1316:AE$1318)+SUM([1]Calcs_Wat!AE$1291:AE$1293)+SUM([1]Calcs_Sew!AE$1291:AE$1293)+SUM([1]Calcs_Waste!AE$1358:AE$1360)+SUM([1]Calcs_OthBiz!AE$1291:AE$1293)</f>
        <v>0</v>
      </c>
      <c r="AF93" s="117">
        <f>SUM([1]Calcs_Gen!AF$1316:AF$1318)+SUM([1]Calcs_Wat!AF$1291:AF$1293)+SUM([1]Calcs_Sew!AF$1291:AF$1293)+SUM([1]Calcs_Waste!AF$1358:AF$1360)+SUM([1]Calcs_OthBiz!AF$1291:AF$1293)</f>
        <v>0</v>
      </c>
      <c r="AG93" s="117">
        <f>SUM([1]Calcs_Gen!AG$1316:AG$1318)+SUM([1]Calcs_Wat!AG$1291:AG$1293)+SUM([1]Calcs_Sew!AG$1291:AG$1293)+SUM([1]Calcs_Waste!AG$1358:AG$1360)+SUM([1]Calcs_OthBiz!AG$1291:AG$1293)</f>
        <v>0</v>
      </c>
      <c r="AH93" s="117">
        <f>SUM([1]Calcs_Gen!AH$1316:AH$1318)+SUM([1]Calcs_Wat!AH$1291:AH$1293)+SUM([1]Calcs_Sew!AH$1291:AH$1293)+SUM([1]Calcs_Waste!AH$1358:AH$1360)+SUM([1]Calcs_OthBiz!AH$1291:AH$1293)</f>
        <v>0</v>
      </c>
    </row>
    <row r="94" spans="1:40" s="38" customFormat="1" ht="12" hidden="1" outlineLevel="2" x14ac:dyDescent="0.25">
      <c r="A94" s="35"/>
      <c r="B94" s="40"/>
      <c r="C94" s="41"/>
      <c r="D94" s="139"/>
      <c r="E94" s="85"/>
      <c r="F94" s="85"/>
      <c r="G94" s="85"/>
      <c r="H94" s="85"/>
      <c r="I94" s="85"/>
      <c r="J94" s="85"/>
      <c r="K94" s="8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</row>
    <row r="95" spans="1:40" s="38" customFormat="1" ht="12" hidden="1" outlineLevel="3" x14ac:dyDescent="0.2">
      <c r="A95" s="35"/>
      <c r="B95" s="40"/>
      <c r="C95" s="41"/>
      <c r="D95" s="141" t="s">
        <v>76</v>
      </c>
      <c r="E95" s="142">
        <f>SUM(K95:AH95)</f>
        <v>0</v>
      </c>
      <c r="F95" s="25"/>
      <c r="G95" s="25"/>
      <c r="H95" s="25"/>
      <c r="I95" s="25"/>
      <c r="J95" s="25"/>
      <c r="K95" s="143">
        <f>IF(ROUND(K87-'[1]Hist&amp;Budget_WC'!L$121,0)&lt;&gt;0,1,0)</f>
        <v>0</v>
      </c>
      <c r="L95" s="143">
        <f>IF(ROUND(L87-'[1]Hist&amp;Budget_WC'!M$121,0)&lt;&gt;0,1,0)</f>
        <v>0</v>
      </c>
      <c r="M95" s="143">
        <f>IF(ROUND(M87-'[1]Hist&amp;Budget_WC'!N$121,0)&lt;&gt;0,1,0)</f>
        <v>0</v>
      </c>
      <c r="N95" s="143">
        <f>IF(ROUND(N87-[1]Calcs_WC!N168,0)&lt;&gt;0,1,0)</f>
        <v>0</v>
      </c>
      <c r="O95" s="143">
        <f>IF(ROUND(O87-[1]Calcs_WC!O168,0)&lt;&gt;0,1,0)</f>
        <v>0</v>
      </c>
      <c r="P95" s="143">
        <f>IF(ROUND(P87-[1]Calcs_WC!P168,0)&lt;&gt;0,1,0)</f>
        <v>0</v>
      </c>
      <c r="Q95" s="143">
        <f>IF(ROUND(Q87-[1]Calcs_WC!Q168,0)&lt;&gt;0,1,0)</f>
        <v>0</v>
      </c>
      <c r="R95" s="143">
        <f>IF(ROUND(R87-[1]Calcs_WC!R168,0)&lt;&gt;0,1,0)</f>
        <v>0</v>
      </c>
      <c r="S95" s="143">
        <f>IF(ROUND(S87-[1]Calcs_WC!S168,0)&lt;&gt;0,1,0)</f>
        <v>0</v>
      </c>
      <c r="T95" s="143">
        <f>IF(ROUND(T87-[1]Calcs_WC!T168,0)&lt;&gt;0,1,0)</f>
        <v>0</v>
      </c>
      <c r="U95" s="143">
        <f>IF(ROUND(U87-[1]Calcs_WC!U168,0)&lt;&gt;0,1,0)</f>
        <v>0</v>
      </c>
      <c r="V95" s="143">
        <f>IF(ROUND(V87-[1]Calcs_WC!V168,0)&lt;&gt;0,1,0)</f>
        <v>0</v>
      </c>
      <c r="W95" s="143">
        <f>IF(ROUND(W87-[1]Calcs_WC!W168,0)&lt;&gt;0,1,0)</f>
        <v>0</v>
      </c>
      <c r="X95" s="143">
        <f>IF(ROUND(X87-[1]Calcs_WC!X168,0)&lt;&gt;0,1,0)</f>
        <v>0</v>
      </c>
      <c r="Y95" s="143">
        <f>IF(ROUND(Y87-[1]Calcs_WC!Y168,0)&lt;&gt;0,1,0)</f>
        <v>0</v>
      </c>
      <c r="Z95" s="143">
        <f>IF(ROUND(Z87-[1]Calcs_WC!Z168,0)&lt;&gt;0,1,0)</f>
        <v>0</v>
      </c>
      <c r="AA95" s="143">
        <f>IF(ROUND(AA87-[1]Calcs_WC!AA168,0)&lt;&gt;0,1,0)</f>
        <v>0</v>
      </c>
      <c r="AB95" s="143">
        <f>IF(ROUND(AB87-[1]Calcs_WC!AB168,0)&lt;&gt;0,1,0)</f>
        <v>0</v>
      </c>
      <c r="AC95" s="143">
        <f>IF(ROUND(AC87-[1]Calcs_WC!AC168,0)&lt;&gt;0,1,0)</f>
        <v>0</v>
      </c>
      <c r="AD95" s="143">
        <f>IF(ROUND(AD87-[1]Calcs_WC!AD168,0)&lt;&gt;0,1,0)</f>
        <v>0</v>
      </c>
      <c r="AE95" s="143">
        <f>IF(ROUND(AE87-[1]Calcs_WC!AE168,0)&lt;&gt;0,1,0)</f>
        <v>0</v>
      </c>
      <c r="AF95" s="143">
        <f>IF(ROUND(AF87-[1]Calcs_WC!AF168,0)&lt;&gt;0,1,0)</f>
        <v>0</v>
      </c>
      <c r="AG95" s="143">
        <f>IF(ROUND(AG87-[1]Calcs_WC!AG168,0)&lt;&gt;0,1,0)</f>
        <v>0</v>
      </c>
      <c r="AH95" s="143">
        <f>IF(ROUND(AH87-[1]Calcs_WC!AH168,0)&lt;&gt;0,1,0)</f>
        <v>0</v>
      </c>
    </row>
    <row r="96" spans="1:40" s="38" customFormat="1" ht="12" hidden="1" outlineLevel="2" collapsed="1" x14ac:dyDescent="0.25">
      <c r="A96" s="35"/>
      <c r="B96" s="40"/>
      <c r="C96" s="41"/>
      <c r="D96" s="144"/>
      <c r="E96" s="85"/>
      <c r="F96" s="85"/>
      <c r="G96" s="85"/>
      <c r="H96" s="85"/>
      <c r="I96" s="85"/>
      <c r="J96" s="85"/>
      <c r="K96" s="8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</row>
    <row r="97" spans="1:40" s="38" customFormat="1" ht="12" hidden="1" outlineLevel="1" x14ac:dyDescent="0.25">
      <c r="A97" s="35"/>
      <c r="B97" s="40"/>
      <c r="C97" s="41"/>
      <c r="D97" s="139"/>
      <c r="E97" s="85"/>
      <c r="F97" s="85"/>
      <c r="G97" s="85"/>
      <c r="H97" s="85"/>
      <c r="I97" s="85"/>
      <c r="J97" s="85"/>
      <c r="K97" s="8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</row>
    <row r="98" spans="1:40" s="38" customFormat="1" ht="12" hidden="1" outlineLevel="2" x14ac:dyDescent="0.2">
      <c r="A98" s="35"/>
      <c r="B98" s="40">
        <f ca="1">MAX($A$7:B97)+Sbsxn</f>
        <v>2303.0200000000004</v>
      </c>
      <c r="C98" s="41" t="str">
        <f>BSC</f>
        <v>Balance Sheet</v>
      </c>
      <c r="D98" s="56"/>
      <c r="E98" s="25"/>
      <c r="F98" s="25"/>
      <c r="G98" s="25"/>
      <c r="H98" s="25"/>
      <c r="I98" s="25"/>
      <c r="J98" s="25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</row>
    <row r="99" spans="1:40" s="38" customFormat="1" ht="12.6" hidden="1" outlineLevel="2" thickBot="1" x14ac:dyDescent="0.3">
      <c r="A99" s="35"/>
      <c r="B99" s="40"/>
      <c r="C99" s="54"/>
      <c r="D99" s="56"/>
      <c r="E99" s="25"/>
      <c r="F99" s="25"/>
      <c r="G99" s="25"/>
      <c r="H99" s="25"/>
      <c r="I99" s="25"/>
      <c r="J99" s="25"/>
      <c r="L99" s="57"/>
      <c r="M99" s="57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</row>
    <row r="100" spans="1:40" s="80" customFormat="1" ht="13.35" hidden="1" customHeight="1" outlineLevel="2" x14ac:dyDescent="0.25">
      <c r="A100" s="76"/>
      <c r="B100" s="40"/>
      <c r="C100" s="54"/>
      <c r="D100" s="77" t="str">
        <f>MdlClient&amp;" Long Term Financial Plan "&amp;$E$39</f>
        <v>Federation Council Long Term Financial Plan 2023/24 - 2033/34</v>
      </c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9"/>
    </row>
    <row r="101" spans="1:40" s="80" customFormat="1" ht="13.35" hidden="1" customHeight="1" outlineLevel="2" thickBot="1" x14ac:dyDescent="0.3">
      <c r="A101" s="76"/>
      <c r="B101" s="40"/>
      <c r="C101" s="54"/>
      <c r="D101" s="81" t="s">
        <v>77</v>
      </c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3"/>
    </row>
    <row r="102" spans="1:40" s="80" customFormat="1" ht="12.6" hidden="1" outlineLevel="2" thickBot="1" x14ac:dyDescent="0.3">
      <c r="A102" s="76"/>
      <c r="B102" s="40"/>
      <c r="C102" s="54"/>
      <c r="D102" s="84"/>
      <c r="E102" s="85"/>
      <c r="F102" s="85"/>
      <c r="G102" s="85"/>
      <c r="H102" s="85"/>
      <c r="I102" s="85"/>
      <c r="J102" s="85"/>
      <c r="K102" s="86" t="s">
        <v>45</v>
      </c>
      <c r="L102" s="86" t="s">
        <v>45</v>
      </c>
      <c r="M102" s="86" t="s">
        <v>45</v>
      </c>
      <c r="N102" s="87" t="s">
        <v>46</v>
      </c>
      <c r="O102" s="88" t="s">
        <v>47</v>
      </c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90"/>
    </row>
    <row r="103" spans="1:40" s="80" customFormat="1" ht="12" hidden="1" outlineLevel="2" x14ac:dyDescent="0.25">
      <c r="A103" s="76"/>
      <c r="B103" s="40"/>
      <c r="C103" s="54"/>
      <c r="D103" s="91" t="s">
        <v>48</v>
      </c>
      <c r="E103" s="92"/>
      <c r="F103" s="92"/>
      <c r="G103" s="92"/>
      <c r="H103" s="92"/>
      <c r="I103" s="92"/>
      <c r="J103" s="93"/>
      <c r="K103" s="95">
        <f>YEAR(K$29)</f>
        <v>2021</v>
      </c>
      <c r="L103" s="95">
        <f t="shared" ref="L103:AH103" si="9">YEAR(L$29)</f>
        <v>2022</v>
      </c>
      <c r="M103" s="95">
        <f t="shared" si="9"/>
        <v>2023</v>
      </c>
      <c r="N103" s="96">
        <f t="shared" si="9"/>
        <v>2024</v>
      </c>
      <c r="O103" s="97">
        <f t="shared" si="9"/>
        <v>2025</v>
      </c>
      <c r="P103" s="98">
        <f t="shared" si="9"/>
        <v>2026</v>
      </c>
      <c r="Q103" s="98">
        <f t="shared" si="9"/>
        <v>2027</v>
      </c>
      <c r="R103" s="98">
        <f t="shared" si="9"/>
        <v>2028</v>
      </c>
      <c r="S103" s="98">
        <f t="shared" si="9"/>
        <v>2029</v>
      </c>
      <c r="T103" s="98">
        <f t="shared" si="9"/>
        <v>2030</v>
      </c>
      <c r="U103" s="98">
        <f t="shared" si="9"/>
        <v>2031</v>
      </c>
      <c r="V103" s="98">
        <f t="shared" si="9"/>
        <v>2032</v>
      </c>
      <c r="W103" s="98">
        <f t="shared" si="9"/>
        <v>2033</v>
      </c>
      <c r="X103" s="98">
        <f t="shared" si="9"/>
        <v>2034</v>
      </c>
      <c r="Y103" s="98">
        <f t="shared" si="9"/>
        <v>2035</v>
      </c>
      <c r="Z103" s="98">
        <f t="shared" si="9"/>
        <v>2036</v>
      </c>
      <c r="AA103" s="98">
        <f t="shared" si="9"/>
        <v>2037</v>
      </c>
      <c r="AB103" s="98">
        <f t="shared" si="9"/>
        <v>2038</v>
      </c>
      <c r="AC103" s="98">
        <f t="shared" si="9"/>
        <v>2039</v>
      </c>
      <c r="AD103" s="98">
        <f t="shared" si="9"/>
        <v>2040</v>
      </c>
      <c r="AE103" s="98">
        <f t="shared" si="9"/>
        <v>2041</v>
      </c>
      <c r="AF103" s="98">
        <f t="shared" si="9"/>
        <v>2042</v>
      </c>
      <c r="AG103" s="98">
        <f t="shared" si="9"/>
        <v>2043</v>
      </c>
      <c r="AH103" s="99">
        <f t="shared" si="9"/>
        <v>2044</v>
      </c>
    </row>
    <row r="104" spans="1:40" s="80" customFormat="1" ht="12.6" hidden="1" outlineLevel="2" thickBot="1" x14ac:dyDescent="0.3">
      <c r="A104" s="76"/>
      <c r="B104" s="40"/>
      <c r="C104" s="54"/>
      <c r="D104" s="145"/>
      <c r="E104" s="101"/>
      <c r="F104" s="101"/>
      <c r="G104" s="101"/>
      <c r="H104" s="101"/>
      <c r="I104" s="101"/>
      <c r="J104" s="102"/>
      <c r="K104" s="103" t="s">
        <v>49</v>
      </c>
      <c r="L104" s="103" t="str">
        <f>$K$62</f>
        <v>$000s</v>
      </c>
      <c r="M104" s="103" t="str">
        <f t="shared" ref="M104:AH104" si="10">$K$62</f>
        <v>$000s</v>
      </c>
      <c r="N104" s="104" t="str">
        <f t="shared" si="10"/>
        <v>$000s</v>
      </c>
      <c r="O104" s="105" t="str">
        <f t="shared" si="10"/>
        <v>$000s</v>
      </c>
      <c r="P104" s="106" t="str">
        <f t="shared" si="10"/>
        <v>$000s</v>
      </c>
      <c r="Q104" s="106" t="str">
        <f t="shared" si="10"/>
        <v>$000s</v>
      </c>
      <c r="R104" s="106" t="str">
        <f t="shared" si="10"/>
        <v>$000s</v>
      </c>
      <c r="S104" s="106" t="str">
        <f t="shared" si="10"/>
        <v>$000s</v>
      </c>
      <c r="T104" s="106" t="str">
        <f t="shared" si="10"/>
        <v>$000s</v>
      </c>
      <c r="U104" s="106" t="str">
        <f t="shared" si="10"/>
        <v>$000s</v>
      </c>
      <c r="V104" s="106" t="str">
        <f t="shared" si="10"/>
        <v>$000s</v>
      </c>
      <c r="W104" s="106" t="str">
        <f t="shared" si="10"/>
        <v>$000s</v>
      </c>
      <c r="X104" s="106" t="str">
        <f t="shared" si="10"/>
        <v>$000s</v>
      </c>
      <c r="Y104" s="106" t="str">
        <f t="shared" si="10"/>
        <v>$000s</v>
      </c>
      <c r="Z104" s="106" t="str">
        <f t="shared" si="10"/>
        <v>$000s</v>
      </c>
      <c r="AA104" s="106" t="str">
        <f t="shared" si="10"/>
        <v>$000s</v>
      </c>
      <c r="AB104" s="106" t="str">
        <f t="shared" si="10"/>
        <v>$000s</v>
      </c>
      <c r="AC104" s="106" t="str">
        <f t="shared" si="10"/>
        <v>$000s</v>
      </c>
      <c r="AD104" s="106" t="str">
        <f t="shared" si="10"/>
        <v>$000s</v>
      </c>
      <c r="AE104" s="106" t="str">
        <f t="shared" si="10"/>
        <v>$000s</v>
      </c>
      <c r="AF104" s="106" t="str">
        <f t="shared" si="10"/>
        <v>$000s</v>
      </c>
      <c r="AG104" s="106" t="str">
        <f t="shared" si="10"/>
        <v>$000s</v>
      </c>
      <c r="AH104" s="107" t="str">
        <f t="shared" si="10"/>
        <v>$000s</v>
      </c>
    </row>
    <row r="105" spans="1:40" s="38" customFormat="1" ht="10.199999999999999" hidden="1" outlineLevel="2" x14ac:dyDescent="0.2">
      <c r="A105" s="35"/>
      <c r="B105" s="108"/>
      <c r="C105" s="109"/>
      <c r="D105" s="110"/>
      <c r="E105" s="25"/>
      <c r="F105" s="25"/>
      <c r="G105" s="25"/>
      <c r="H105" s="25"/>
      <c r="I105" s="25"/>
      <c r="J105" s="25"/>
      <c r="K105" s="111"/>
      <c r="L105" s="112"/>
      <c r="M105" s="112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113"/>
    </row>
    <row r="106" spans="1:40" s="38" customFormat="1" ht="10.199999999999999" hidden="1" outlineLevel="2" x14ac:dyDescent="0.2">
      <c r="A106" s="35"/>
      <c r="B106" s="108"/>
      <c r="C106" s="109"/>
      <c r="D106" s="146" t="s">
        <v>78</v>
      </c>
      <c r="E106" s="25"/>
      <c r="F106" s="25"/>
      <c r="G106" s="25"/>
      <c r="H106" s="25"/>
      <c r="I106" s="25"/>
      <c r="J106" s="25"/>
      <c r="K106" s="111"/>
      <c r="L106" s="112"/>
      <c r="M106" s="112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113"/>
    </row>
    <row r="107" spans="1:40" s="38" customFormat="1" ht="10.199999999999999" hidden="1" outlineLevel="2" x14ac:dyDescent="0.2">
      <c r="A107" s="35"/>
      <c r="B107" s="108"/>
      <c r="C107" s="109"/>
      <c r="D107" s="147" t="s">
        <v>79</v>
      </c>
      <c r="E107" s="25"/>
      <c r="F107" s="25"/>
      <c r="G107" s="25"/>
      <c r="H107" s="25"/>
      <c r="I107" s="25"/>
      <c r="J107" s="25"/>
      <c r="K107" s="116">
        <f>'[1]Hist&amp;Budget_WC'!L$130</f>
        <v>8393</v>
      </c>
      <c r="L107" s="116">
        <f>'[1]Hist&amp;Budget_WC'!M$130</f>
        <v>16719</v>
      </c>
      <c r="M107" s="116">
        <f>'[1]Hist&amp;Budget_WC'!N$130</f>
        <v>19342</v>
      </c>
      <c r="N107" s="117">
        <f>[1]Calcs_WC!N$175</f>
        <v>29859</v>
      </c>
      <c r="O107" s="117">
        <f>[1]Calcs_WC!O$175</f>
        <v>22696.229160199935</v>
      </c>
      <c r="P107" s="117">
        <f>[1]Calcs_WC!P$175</f>
        <v>25685.030868345082</v>
      </c>
      <c r="Q107" s="117">
        <f>[1]Calcs_WC!Q$175</f>
        <v>31248.456695668316</v>
      </c>
      <c r="R107" s="117">
        <f>[1]Calcs_WC!R$175</f>
        <v>35102.0181569122</v>
      </c>
      <c r="S107" s="117">
        <f>[1]Calcs_WC!S$175</f>
        <v>34215.385350087861</v>
      </c>
      <c r="T107" s="117">
        <f>[1]Calcs_WC!T$175</f>
        <v>34904.52193432831</v>
      </c>
      <c r="U107" s="117">
        <f>[1]Calcs_WC!U$175</f>
        <v>33886.614514165914</v>
      </c>
      <c r="V107" s="117">
        <f>[1]Calcs_WC!V$175</f>
        <v>33552.669809724299</v>
      </c>
      <c r="W107" s="117">
        <f>[1]Calcs_WC!W$175</f>
        <v>34919.390361754326</v>
      </c>
      <c r="X107" s="117">
        <f>[1]Calcs_WC!X$175</f>
        <v>30642.834635770021</v>
      </c>
      <c r="Y107" s="117">
        <f>[1]Calcs_WC!Y$175</f>
        <v>26767.753142870712</v>
      </c>
      <c r="Z107" s="117">
        <f>[1]Calcs_WC!Z$175</f>
        <v>47465.372696128434</v>
      </c>
      <c r="AA107" s="117">
        <f>[1]Calcs_WC!AA$175</f>
        <v>68122.114426948887</v>
      </c>
      <c r="AB107" s="117">
        <f>[1]Calcs_WC!AB$175</f>
        <v>88930.06498336223</v>
      </c>
      <c r="AC107" s="117">
        <f>[1]Calcs_WC!AC$175</f>
        <v>109873.09197452948</v>
      </c>
      <c r="AD107" s="117">
        <f>[1]Calcs_WC!AD$175</f>
        <v>130785.70320417939</v>
      </c>
      <c r="AE107" s="117">
        <f>[1]Calcs_WC!AE$175</f>
        <v>151724.67780557263</v>
      </c>
      <c r="AF107" s="117">
        <f>[1]Calcs_WC!AF$175</f>
        <v>172904.10646087897</v>
      </c>
      <c r="AG107" s="117">
        <f>[1]Calcs_WC!AG$175</f>
        <v>194083.53511618535</v>
      </c>
      <c r="AH107" s="118">
        <f>[1]Calcs_WC!AH$175</f>
        <v>215267.56788751576</v>
      </c>
      <c r="AM107" s="53" cm="1">
        <f t="array" ref="AM107">IF(SUM(ABS(K107:AH107)),1,0)</f>
        <v>1</v>
      </c>
      <c r="AN107" s="53">
        <f>IF(OR(SUBTOTAL(102,AM107)=1,AM107=0),0,1)</f>
        <v>1</v>
      </c>
    </row>
    <row r="108" spans="1:40" s="38" customFormat="1" ht="10.199999999999999" hidden="1" outlineLevel="2" x14ac:dyDescent="0.2">
      <c r="A108" s="35"/>
      <c r="B108" s="108"/>
      <c r="C108" s="109"/>
      <c r="D108" s="147" t="s">
        <v>80</v>
      </c>
      <c r="E108" s="25"/>
      <c r="F108" s="25"/>
      <c r="G108" s="25"/>
      <c r="H108" s="25"/>
      <c r="I108" s="25"/>
      <c r="J108" s="25"/>
      <c r="K108" s="116">
        <f>'[1]Hist&amp;Budget_WC'!L$136</f>
        <v>20038</v>
      </c>
      <c r="L108" s="116">
        <f>'[1]Hist&amp;Budget_WC'!M$136</f>
        <v>26111</v>
      </c>
      <c r="M108" s="116">
        <f>'[1]Hist&amp;Budget_WC'!N$136</f>
        <v>29933</v>
      </c>
      <c r="N108" s="117">
        <f>[1]Calcs_WC!N$181</f>
        <v>0</v>
      </c>
      <c r="O108" s="117">
        <f>[1]Calcs_WC!O$181</f>
        <v>0</v>
      </c>
      <c r="P108" s="117">
        <f>[1]Calcs_WC!P$181</f>
        <v>0</v>
      </c>
      <c r="Q108" s="117">
        <f>[1]Calcs_WC!Q$181</f>
        <v>0</v>
      </c>
      <c r="R108" s="117">
        <f>[1]Calcs_WC!R$181</f>
        <v>0</v>
      </c>
      <c r="S108" s="117">
        <f>[1]Calcs_WC!S$181</f>
        <v>0</v>
      </c>
      <c r="T108" s="117">
        <f>[1]Calcs_WC!T$181</f>
        <v>0</v>
      </c>
      <c r="U108" s="117">
        <f>[1]Calcs_WC!U$181</f>
        <v>0</v>
      </c>
      <c r="V108" s="117">
        <f>[1]Calcs_WC!V$181</f>
        <v>0</v>
      </c>
      <c r="W108" s="117">
        <f>[1]Calcs_WC!W$181</f>
        <v>0</v>
      </c>
      <c r="X108" s="117">
        <f>[1]Calcs_WC!X$181</f>
        <v>0</v>
      </c>
      <c r="Y108" s="117">
        <f>[1]Calcs_WC!Y$181</f>
        <v>0</v>
      </c>
      <c r="Z108" s="117">
        <f>[1]Calcs_WC!Z$181</f>
        <v>0</v>
      </c>
      <c r="AA108" s="117">
        <f>[1]Calcs_WC!AA$181</f>
        <v>0</v>
      </c>
      <c r="AB108" s="117">
        <f>[1]Calcs_WC!AB$181</f>
        <v>0</v>
      </c>
      <c r="AC108" s="117">
        <f>[1]Calcs_WC!AC$181</f>
        <v>0</v>
      </c>
      <c r="AD108" s="117">
        <f>[1]Calcs_WC!AD$181</f>
        <v>0</v>
      </c>
      <c r="AE108" s="117">
        <f>[1]Calcs_WC!AE$181</f>
        <v>0</v>
      </c>
      <c r="AF108" s="117">
        <f>[1]Calcs_WC!AF$181</f>
        <v>0</v>
      </c>
      <c r="AG108" s="117">
        <f>[1]Calcs_WC!AG$181</f>
        <v>0</v>
      </c>
      <c r="AH108" s="118">
        <f>[1]Calcs_WC!AH$181</f>
        <v>0</v>
      </c>
      <c r="AM108" s="53" cm="1">
        <f t="array" ref="AM108">IF(SUM(ABS(K108:AH108)),1,0)</f>
        <v>1</v>
      </c>
      <c r="AN108" s="53">
        <f>IF(OR(SUBTOTAL(102,AM108)=1,AM108=0),0,1)</f>
        <v>1</v>
      </c>
    </row>
    <row r="109" spans="1:40" s="38" customFormat="1" ht="10.199999999999999" hidden="1" outlineLevel="2" x14ac:dyDescent="0.2">
      <c r="A109" s="35"/>
      <c r="B109" s="108"/>
      <c r="C109" s="109"/>
      <c r="D109" s="148" t="s">
        <v>81</v>
      </c>
      <c r="E109" s="25"/>
      <c r="F109" s="25"/>
      <c r="G109" s="25"/>
      <c r="H109" s="25"/>
      <c r="I109" s="25"/>
      <c r="J109" s="25"/>
      <c r="K109" s="116">
        <f>SUM('[1]Hist&amp;Budget_WC'!L$131:L$132)</f>
        <v>6979</v>
      </c>
      <c r="L109" s="116">
        <f>SUM('[1]Hist&amp;Budget_WC'!M$131:M$132)</f>
        <v>9144</v>
      </c>
      <c r="M109" s="116">
        <f>SUM('[1]Hist&amp;Budget_WC'!N$131:N$132)</f>
        <v>8004</v>
      </c>
      <c r="N109" s="117">
        <f>SUM([1]Calcs_WC!N$176:N$177)</f>
        <v>3912</v>
      </c>
      <c r="O109" s="117">
        <f>SUM([1]Calcs_WC!O$176:O$177)</f>
        <v>4176.1849315068494</v>
      </c>
      <c r="P109" s="117">
        <f>SUM([1]Calcs_WC!P$176:P$177)</f>
        <v>4327.3150684931506</v>
      </c>
      <c r="Q109" s="117">
        <f>SUM([1]Calcs_WC!Q$176:Q$177)</f>
        <v>4583.17808219178</v>
      </c>
      <c r="R109" s="117">
        <f>SUM([1]Calcs_WC!R$176:R$177)</f>
        <v>4528.6065573770493</v>
      </c>
      <c r="S109" s="117">
        <f>SUM([1]Calcs_WC!S$176:S$177)</f>
        <v>5200.92473023202</v>
      </c>
      <c r="T109" s="117">
        <f>SUM([1]Calcs_WC!T$176:T$177)</f>
        <v>5340.0821917808216</v>
      </c>
      <c r="U109" s="117">
        <f>SUM([1]Calcs_WC!U$176:U$177)</f>
        <v>5857.4794520547939</v>
      </c>
      <c r="V109" s="117">
        <f>SUM([1]Calcs_WC!V$176:V$177)</f>
        <v>6047.0491803278692</v>
      </c>
      <c r="W109" s="117">
        <f>SUM([1]Calcs_WC!W$176:W$177)</f>
        <v>6025.3972602739732</v>
      </c>
      <c r="X109" s="117">
        <f>SUM([1]Calcs_WC!X$176:X$177)</f>
        <v>6113.5068493150684</v>
      </c>
      <c r="Y109" s="117">
        <f>SUM([1]Calcs_WC!Y$176:Y$177)</f>
        <v>5773.8904109589039</v>
      </c>
      <c r="Z109" s="117">
        <f>SUM([1]Calcs_WC!Z$176:Z$177)</f>
        <v>5758.1147540983611</v>
      </c>
      <c r="AA109" s="117">
        <f>SUM([1]Calcs_WC!AA$176:AA$177)</f>
        <v>5773.8904109589039</v>
      </c>
      <c r="AB109" s="117">
        <f>SUM([1]Calcs_WC!AB$176:AB$177)</f>
        <v>5773.8904109589039</v>
      </c>
      <c r="AC109" s="117">
        <f>SUM([1]Calcs_WC!AC$176:AC$177)</f>
        <v>5773.8904109589039</v>
      </c>
      <c r="AD109" s="117">
        <f>SUM([1]Calcs_WC!AD$176:AD$177)</f>
        <v>5758.1147540983611</v>
      </c>
      <c r="AE109" s="117">
        <f>SUM([1]Calcs_WC!AE$176:AE$177)</f>
        <v>5773.8904109589039</v>
      </c>
      <c r="AF109" s="117">
        <f>SUM([1]Calcs_WC!AF$176:AF$177)</f>
        <v>5773.8904109589039</v>
      </c>
      <c r="AG109" s="117">
        <f>SUM([1]Calcs_WC!AG$176:AG$177)</f>
        <v>5773.8904109589039</v>
      </c>
      <c r="AH109" s="118">
        <f>SUM([1]Calcs_WC!AH$176:AH$177)</f>
        <v>5758.1147540983611</v>
      </c>
      <c r="AM109" s="53" cm="1">
        <f t="array" ref="AM109">IF(SUM(ABS(K109:AH109)),1,0)</f>
        <v>1</v>
      </c>
      <c r="AN109" s="53">
        <f>IF(OR(SUBTOTAL(102,AM109)=1,AM109=0),0,1)</f>
        <v>1</v>
      </c>
    </row>
    <row r="110" spans="1:40" s="38" customFormat="1" ht="10.199999999999999" hidden="1" outlineLevel="2" x14ac:dyDescent="0.2">
      <c r="A110" s="35"/>
      <c r="B110" s="108"/>
      <c r="C110" s="109"/>
      <c r="D110" s="148" t="s">
        <v>82</v>
      </c>
      <c r="E110" s="25"/>
      <c r="F110" s="25"/>
      <c r="G110" s="25"/>
      <c r="H110" s="25"/>
      <c r="I110" s="25"/>
      <c r="J110" s="25"/>
      <c r="K110" s="116">
        <f>'[1]Hist&amp;Budget_WC'!L$133</f>
        <v>2382</v>
      </c>
      <c r="L110" s="116">
        <f>'[1]Hist&amp;Budget_WC'!M$133</f>
        <v>2973</v>
      </c>
      <c r="M110" s="116">
        <f>'[1]Hist&amp;Budget_WC'!N$133</f>
        <v>407</v>
      </c>
      <c r="N110" s="117">
        <f>[1]Calcs_WC!N$178</f>
        <v>212</v>
      </c>
      <c r="O110" s="117">
        <f>[1]Calcs_WC!O$178</f>
        <v>212</v>
      </c>
      <c r="P110" s="117">
        <f>[1]Calcs_WC!P$178</f>
        <v>212</v>
      </c>
      <c r="Q110" s="117">
        <f>[1]Calcs_WC!Q$178</f>
        <v>212</v>
      </c>
      <c r="R110" s="117">
        <f>[1]Calcs_WC!R$178</f>
        <v>212</v>
      </c>
      <c r="S110" s="117">
        <f>[1]Calcs_WC!S$178</f>
        <v>212</v>
      </c>
      <c r="T110" s="117">
        <f>[1]Calcs_WC!T$178</f>
        <v>212</v>
      </c>
      <c r="U110" s="117">
        <f>[1]Calcs_WC!U$178</f>
        <v>212</v>
      </c>
      <c r="V110" s="117">
        <f>[1]Calcs_WC!V$178</f>
        <v>212</v>
      </c>
      <c r="W110" s="117">
        <f>[1]Calcs_WC!W$178</f>
        <v>212</v>
      </c>
      <c r="X110" s="117">
        <f>[1]Calcs_WC!X$178</f>
        <v>212</v>
      </c>
      <c r="Y110" s="117">
        <f>[1]Calcs_WC!Y$178</f>
        <v>212</v>
      </c>
      <c r="Z110" s="117">
        <f>[1]Calcs_WC!Z$178</f>
        <v>212</v>
      </c>
      <c r="AA110" s="117">
        <f>[1]Calcs_WC!AA$178</f>
        <v>212</v>
      </c>
      <c r="AB110" s="117">
        <f>[1]Calcs_WC!AB$178</f>
        <v>212</v>
      </c>
      <c r="AC110" s="117">
        <f>[1]Calcs_WC!AC$178</f>
        <v>212</v>
      </c>
      <c r="AD110" s="117">
        <f>[1]Calcs_WC!AD$178</f>
        <v>212</v>
      </c>
      <c r="AE110" s="117">
        <f>[1]Calcs_WC!AE$178</f>
        <v>212</v>
      </c>
      <c r="AF110" s="117">
        <f>[1]Calcs_WC!AF$178</f>
        <v>212</v>
      </c>
      <c r="AG110" s="117">
        <f>[1]Calcs_WC!AG$178</f>
        <v>212</v>
      </c>
      <c r="AH110" s="118">
        <f>[1]Calcs_WC!AH$178</f>
        <v>212</v>
      </c>
      <c r="AM110" s="53" cm="1">
        <f t="array" ref="AM110">IF(SUM(ABS(K110:AH110)),1,0)</f>
        <v>1</v>
      </c>
      <c r="AN110" s="53">
        <f>IF(OR(SUBTOTAL(102,AM110)=1,AM110=0),0,1)</f>
        <v>1</v>
      </c>
    </row>
    <row r="111" spans="1:40" s="38" customFormat="1" ht="10.199999999999999" hidden="1" outlineLevel="2" x14ac:dyDescent="0.2">
      <c r="A111" s="35"/>
      <c r="B111" s="108"/>
      <c r="C111" s="109"/>
      <c r="D111" s="149" t="s">
        <v>83</v>
      </c>
      <c r="E111" s="25"/>
      <c r="F111" s="25"/>
      <c r="G111" s="25"/>
      <c r="H111" s="25"/>
      <c r="I111" s="25"/>
      <c r="J111" s="25"/>
      <c r="K111" s="116">
        <f>SUM('[1]Hist&amp;Budget_WC'!L134:L135,'[1]Hist&amp;Budget_WC'!L137:L138)</f>
        <v>119</v>
      </c>
      <c r="L111" s="116">
        <f>SUM('[1]Hist&amp;Budget_WC'!M134:M135,'[1]Hist&amp;Budget_WC'!M137:M138)</f>
        <v>183</v>
      </c>
      <c r="M111" s="116">
        <f>SUM('[1]Hist&amp;Budget_WC'!N134:N135,'[1]Hist&amp;Budget_WC'!N137:N138)</f>
        <v>1841</v>
      </c>
      <c r="N111" s="117">
        <f>SUM([1]Calcs_WC!N$179:N$180,[1]Calcs_WC!N$182:N$183)</f>
        <v>1813</v>
      </c>
      <c r="O111" s="117">
        <f>SUM([1]Calcs_WC!O$179:O$180,[1]Calcs_WC!O$182:O$183)</f>
        <v>1613</v>
      </c>
      <c r="P111" s="117">
        <f>SUM([1]Calcs_WC!P$179:P$180,[1]Calcs_WC!P$182:P$183)</f>
        <v>1413</v>
      </c>
      <c r="Q111" s="117">
        <f>SUM([1]Calcs_WC!Q$179:Q$180,[1]Calcs_WC!Q$182:Q$183)</f>
        <v>1213</v>
      </c>
      <c r="R111" s="117">
        <f>SUM([1]Calcs_WC!R$179:R$180,[1]Calcs_WC!R$182:R$183)</f>
        <v>1013</v>
      </c>
      <c r="S111" s="117">
        <f>SUM([1]Calcs_WC!S$179:S$180,[1]Calcs_WC!S$182:S$183)</f>
        <v>1013</v>
      </c>
      <c r="T111" s="117">
        <f>SUM([1]Calcs_WC!T$179:T$180,[1]Calcs_WC!T$182:T$183)</f>
        <v>1013</v>
      </c>
      <c r="U111" s="117">
        <f>SUM([1]Calcs_WC!U$179:U$180,[1]Calcs_WC!U$182:U$183)</f>
        <v>1013</v>
      </c>
      <c r="V111" s="117">
        <f>SUM([1]Calcs_WC!V$179:V$180,[1]Calcs_WC!V$182:V$183)</f>
        <v>1013</v>
      </c>
      <c r="W111" s="117">
        <f>SUM([1]Calcs_WC!W$179:W$180,[1]Calcs_WC!W$182:W$183)</f>
        <v>1013</v>
      </c>
      <c r="X111" s="117">
        <f>SUM([1]Calcs_WC!X$179:X$180,[1]Calcs_WC!X$182:X$183)</f>
        <v>1013</v>
      </c>
      <c r="Y111" s="117">
        <f>SUM([1]Calcs_WC!Y$179:Y$180,[1]Calcs_WC!Y$182:Y$183)</f>
        <v>1013</v>
      </c>
      <c r="Z111" s="117">
        <f>SUM([1]Calcs_WC!Z$179:Z$180,[1]Calcs_WC!Z$182:Z$183)</f>
        <v>1013</v>
      </c>
      <c r="AA111" s="117">
        <f>SUM([1]Calcs_WC!AA$179:AA$180,[1]Calcs_WC!AA$182:AA$183)</f>
        <v>1013</v>
      </c>
      <c r="AB111" s="117">
        <f>SUM([1]Calcs_WC!AB$179:AB$180,[1]Calcs_WC!AB$182:AB$183)</f>
        <v>1013</v>
      </c>
      <c r="AC111" s="117">
        <f>SUM([1]Calcs_WC!AC$179:AC$180,[1]Calcs_WC!AC$182:AC$183)</f>
        <v>1013</v>
      </c>
      <c r="AD111" s="117">
        <f>SUM([1]Calcs_WC!AD$179:AD$180,[1]Calcs_WC!AD$182:AD$183)</f>
        <v>1013</v>
      </c>
      <c r="AE111" s="117">
        <f>SUM([1]Calcs_WC!AE$179:AE$180,[1]Calcs_WC!AE$182:AE$183)</f>
        <v>1013</v>
      </c>
      <c r="AF111" s="117">
        <f>SUM([1]Calcs_WC!AF$179:AF$180,[1]Calcs_WC!AF$182:AF$183)</f>
        <v>1013</v>
      </c>
      <c r="AG111" s="117">
        <f>SUM([1]Calcs_WC!AG$179:AG$180,[1]Calcs_WC!AG$182:AG$183)</f>
        <v>1013</v>
      </c>
      <c r="AH111" s="118">
        <f>SUM([1]Calcs_WC!AH$179:AH$180,[1]Calcs_WC!AH$182:AH$183)</f>
        <v>1013</v>
      </c>
      <c r="AM111" s="53" cm="1">
        <f t="array" ref="AM111">IF(SUM(ABS(K111:AH111)),1,0)</f>
        <v>1</v>
      </c>
      <c r="AN111" s="53">
        <f>IF(OR(SUBTOTAL(102,AM111)=1,AM111=0),0,1)</f>
        <v>1</v>
      </c>
    </row>
    <row r="112" spans="1:40" s="38" customFormat="1" ht="10.199999999999999" hidden="1" outlineLevel="2" collapsed="1" x14ac:dyDescent="0.2">
      <c r="A112" s="35"/>
      <c r="B112" s="108"/>
      <c r="C112" s="109"/>
      <c r="D112" s="150" t="s">
        <v>84</v>
      </c>
      <c r="E112" s="120"/>
      <c r="F112" s="120"/>
      <c r="G112" s="120"/>
      <c r="H112" s="120"/>
      <c r="I112" s="120"/>
      <c r="J112" s="120"/>
      <c r="K112" s="121">
        <f t="shared" ref="K112:AH112" si="11">SUM(K107:K111)</f>
        <v>37911</v>
      </c>
      <c r="L112" s="121">
        <f t="shared" si="11"/>
        <v>55130</v>
      </c>
      <c r="M112" s="121">
        <f t="shared" si="11"/>
        <v>59527</v>
      </c>
      <c r="N112" s="122">
        <f t="shared" si="11"/>
        <v>35796</v>
      </c>
      <c r="O112" s="122">
        <f t="shared" si="11"/>
        <v>28697.414091706785</v>
      </c>
      <c r="P112" s="122">
        <f t="shared" si="11"/>
        <v>31637.345936838232</v>
      </c>
      <c r="Q112" s="122">
        <f t="shared" si="11"/>
        <v>37256.634777860098</v>
      </c>
      <c r="R112" s="122">
        <f t="shared" si="11"/>
        <v>40855.624714289246</v>
      </c>
      <c r="S112" s="122">
        <f t="shared" si="11"/>
        <v>40641.310080319883</v>
      </c>
      <c r="T112" s="122">
        <f t="shared" si="11"/>
        <v>41469.60412610913</v>
      </c>
      <c r="U112" s="122">
        <f t="shared" si="11"/>
        <v>40969.093966220709</v>
      </c>
      <c r="V112" s="122">
        <f t="shared" si="11"/>
        <v>40824.71899005217</v>
      </c>
      <c r="W112" s="122">
        <f t="shared" si="11"/>
        <v>42169.7876220283</v>
      </c>
      <c r="X112" s="122">
        <f t="shared" si="11"/>
        <v>37981.34148508509</v>
      </c>
      <c r="Y112" s="122">
        <f t="shared" si="11"/>
        <v>33766.643553829614</v>
      </c>
      <c r="Z112" s="122">
        <f t="shared" si="11"/>
        <v>54448.487450226792</v>
      </c>
      <c r="AA112" s="122">
        <f t="shared" si="11"/>
        <v>75121.004837907793</v>
      </c>
      <c r="AB112" s="122">
        <f t="shared" si="11"/>
        <v>95928.955394321136</v>
      </c>
      <c r="AC112" s="122">
        <f t="shared" si="11"/>
        <v>116871.98238548839</v>
      </c>
      <c r="AD112" s="122">
        <f t="shared" si="11"/>
        <v>137768.81795827774</v>
      </c>
      <c r="AE112" s="122">
        <f t="shared" si="11"/>
        <v>158723.56821653154</v>
      </c>
      <c r="AF112" s="122">
        <f t="shared" si="11"/>
        <v>179902.99687183788</v>
      </c>
      <c r="AG112" s="122">
        <f t="shared" si="11"/>
        <v>201082.42552714425</v>
      </c>
      <c r="AH112" s="123">
        <f t="shared" si="11"/>
        <v>222250.68264161411</v>
      </c>
    </row>
    <row r="113" spans="2:40" ht="12.75" hidden="1" customHeight="1" outlineLevel="2" x14ac:dyDescent="0.2">
      <c r="B113" s="151"/>
      <c r="C113" s="152"/>
      <c r="D113" s="153"/>
      <c r="E113" s="154"/>
      <c r="F113" s="154"/>
      <c r="G113" s="154"/>
      <c r="H113" s="154"/>
      <c r="I113" s="154"/>
      <c r="J113" s="154"/>
      <c r="K113" s="116"/>
      <c r="L113" s="116"/>
      <c r="M113" s="116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6"/>
    </row>
    <row r="114" spans="2:40" ht="12.75" hidden="1" customHeight="1" outlineLevel="2" x14ac:dyDescent="0.2">
      <c r="B114" s="108"/>
      <c r="C114" s="152"/>
      <c r="D114" s="153" t="s">
        <v>85</v>
      </c>
      <c r="E114" s="154"/>
      <c r="F114" s="154"/>
      <c r="G114" s="154"/>
      <c r="H114" s="154"/>
      <c r="I114" s="154"/>
      <c r="J114" s="154"/>
      <c r="K114" s="116"/>
      <c r="L114" s="116"/>
      <c r="M114" s="116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6"/>
    </row>
    <row r="115" spans="2:40" ht="10.199999999999999" hidden="1" outlineLevel="2" x14ac:dyDescent="0.2">
      <c r="B115" s="151"/>
      <c r="C115" s="152"/>
      <c r="D115" s="148" t="s">
        <v>79</v>
      </c>
      <c r="E115" s="154"/>
      <c r="F115" s="154"/>
      <c r="G115" s="154"/>
      <c r="H115" s="154"/>
      <c r="I115" s="154"/>
      <c r="J115" s="154"/>
      <c r="K115" s="116">
        <f>'[1]Hist&amp;Budget_WC'!L$143</f>
        <v>0</v>
      </c>
      <c r="L115" s="116">
        <f>'[1]Hist&amp;Budget_WC'!M$143</f>
        <v>0</v>
      </c>
      <c r="M115" s="116">
        <f>'[1]Hist&amp;Budget_WC'!N$143</f>
        <v>0</v>
      </c>
      <c r="N115" s="117">
        <f>[1]Calcs_WC!N$188</f>
        <v>0</v>
      </c>
      <c r="O115" s="117">
        <f>[1]Calcs_WC!O$188</f>
        <v>1393.9139017578229</v>
      </c>
      <c r="P115" s="117">
        <f>[1]Calcs_WC!P$188</f>
        <v>1538.614036392358</v>
      </c>
      <c r="Q115" s="117">
        <f>[1]Calcs_WC!Q$188</f>
        <v>1763.0429381501808</v>
      </c>
      <c r="R115" s="117">
        <f>[1]Calcs_WC!R$188</f>
        <v>2066.7966501482906</v>
      </c>
      <c r="S115" s="117">
        <f>[1]Calcs_WC!S$188</f>
        <v>2174.0171800219905</v>
      </c>
      <c r="T115" s="117">
        <f>[1]Calcs_WC!T$188</f>
        <v>2246.31279410858</v>
      </c>
      <c r="U115" s="117">
        <f>[1]Calcs_WC!U$188</f>
        <v>2124.6075862773619</v>
      </c>
      <c r="V115" s="117">
        <f>[1]Calcs_WC!V$188</f>
        <v>2145.5504314441223</v>
      </c>
      <c r="W115" s="117">
        <f>[1]Calcs_WC!W$188</f>
        <v>2467.4026500669797</v>
      </c>
      <c r="X115" s="117">
        <f>[1]Calcs_WC!X$188</f>
        <v>2945.3679773207818</v>
      </c>
      <c r="Y115" s="117">
        <f>[1]Calcs_WC!Y$188</f>
        <v>2514.7129777412674</v>
      </c>
      <c r="Z115" s="117">
        <f>[1]Calcs_WC!Z$188</f>
        <v>3572.7972912575979</v>
      </c>
      <c r="AA115" s="117">
        <f>[1]Calcs_WC!AA$188</f>
        <v>4630.428966103369</v>
      </c>
      <c r="AB115" s="117">
        <f>[1]Calcs_WC!AB$188</f>
        <v>5696.5009622240696</v>
      </c>
      <c r="AC115" s="117">
        <f>[1]Calcs_WC!AC$188</f>
        <v>6779.0009622240696</v>
      </c>
      <c r="AD115" s="117">
        <f>[1]Calcs_WC!AD$188</f>
        <v>7861.7272815593478</v>
      </c>
      <c r="AE115" s="117">
        <f>[1]Calcs_WC!AE$188</f>
        <v>8944.0009622240686</v>
      </c>
      <c r="AF115" s="117">
        <f>[1]Calcs_WC!AF$188</f>
        <v>10026.500962224069</v>
      </c>
      <c r="AG115" s="117">
        <f>[1]Calcs_WC!AG$188</f>
        <v>11109.000962224069</v>
      </c>
      <c r="AH115" s="118">
        <f>[1]Calcs_WC!AH$188</f>
        <v>12191.727281559348</v>
      </c>
      <c r="AM115" s="53" cm="1">
        <f t="array" ref="AM115">IF(SUM(ABS(K115:AH115)),1,0)</f>
        <v>1</v>
      </c>
      <c r="AN115" s="53">
        <f t="shared" ref="AN115:AN120" si="12">IF(OR(SUBTOTAL(102,AM115)=1,AM115=0),0,1)</f>
        <v>1</v>
      </c>
    </row>
    <row r="116" spans="2:40" ht="12.75" hidden="1" customHeight="1" outlineLevel="2" x14ac:dyDescent="0.2">
      <c r="B116" s="108"/>
      <c r="C116" s="152"/>
      <c r="D116" s="148" t="s">
        <v>80</v>
      </c>
      <c r="E116" s="154"/>
      <c r="F116" s="154"/>
      <c r="G116" s="154"/>
      <c r="H116" s="154"/>
      <c r="I116" s="154"/>
      <c r="J116" s="154"/>
      <c r="K116" s="116">
        <f>'[1]Hist&amp;Budget_WC'!L$151</f>
        <v>10008</v>
      </c>
      <c r="L116" s="116">
        <f>'[1]Hist&amp;Budget_WC'!M$151</f>
        <v>4529</v>
      </c>
      <c r="M116" s="116">
        <f>'[1]Hist&amp;Budget_WC'!N$151</f>
        <v>5054</v>
      </c>
      <c r="N116" s="117">
        <f>[1]Calcs_WC!N$196</f>
        <v>0</v>
      </c>
      <c r="O116" s="117">
        <f>[1]Calcs_WC!O$196</f>
        <v>0</v>
      </c>
      <c r="P116" s="117">
        <f>[1]Calcs_WC!P$196</f>
        <v>0</v>
      </c>
      <c r="Q116" s="117">
        <f>[1]Calcs_WC!Q$196</f>
        <v>0</v>
      </c>
      <c r="R116" s="117">
        <f>[1]Calcs_WC!R$196</f>
        <v>0</v>
      </c>
      <c r="S116" s="117">
        <f>[1]Calcs_WC!S$196</f>
        <v>0</v>
      </c>
      <c r="T116" s="117">
        <f>[1]Calcs_WC!T$196</f>
        <v>0</v>
      </c>
      <c r="U116" s="117">
        <f>[1]Calcs_WC!U$196</f>
        <v>0</v>
      </c>
      <c r="V116" s="117">
        <f>[1]Calcs_WC!V$196</f>
        <v>0</v>
      </c>
      <c r="W116" s="117">
        <f>[1]Calcs_WC!W$196</f>
        <v>0</v>
      </c>
      <c r="X116" s="117">
        <f>[1]Calcs_WC!X$196</f>
        <v>0</v>
      </c>
      <c r="Y116" s="117">
        <f>[1]Calcs_WC!Y$196</f>
        <v>0</v>
      </c>
      <c r="Z116" s="117">
        <f>[1]Calcs_WC!Z$196</f>
        <v>0</v>
      </c>
      <c r="AA116" s="117">
        <f>[1]Calcs_WC!AA$196</f>
        <v>0</v>
      </c>
      <c r="AB116" s="117">
        <f>[1]Calcs_WC!AB$196</f>
        <v>0</v>
      </c>
      <c r="AC116" s="117">
        <f>[1]Calcs_WC!AC$196</f>
        <v>0</v>
      </c>
      <c r="AD116" s="117">
        <f>[1]Calcs_WC!AD$196</f>
        <v>0</v>
      </c>
      <c r="AE116" s="117">
        <f>[1]Calcs_WC!AE$196</f>
        <v>0</v>
      </c>
      <c r="AF116" s="117">
        <f>[1]Calcs_WC!AF$196</f>
        <v>0</v>
      </c>
      <c r="AG116" s="117">
        <f>[1]Calcs_WC!AG$196</f>
        <v>0</v>
      </c>
      <c r="AH116" s="118">
        <f>[1]Calcs_WC!AH$196</f>
        <v>0</v>
      </c>
      <c r="AM116" s="53" cm="1">
        <f t="array" ref="AM116">IF(SUM(ABS(K116:AH116)),1,0)</f>
        <v>1</v>
      </c>
      <c r="AN116" s="53">
        <f t="shared" si="12"/>
        <v>1</v>
      </c>
    </row>
    <row r="117" spans="2:40" ht="12.75" hidden="1" customHeight="1" outlineLevel="2" x14ac:dyDescent="0.2">
      <c r="B117" s="151"/>
      <c r="C117" s="152"/>
      <c r="D117" s="148" t="s">
        <v>81</v>
      </c>
      <c r="E117" s="154"/>
      <c r="F117" s="154"/>
      <c r="G117" s="154"/>
      <c r="H117" s="154"/>
      <c r="I117" s="154"/>
      <c r="J117" s="154"/>
      <c r="K117" s="116">
        <f>'[1]Hist&amp;Budget_WC'!L$150</f>
        <v>60</v>
      </c>
      <c r="L117" s="116">
        <f>'[1]Hist&amp;Budget_WC'!M$150</f>
        <v>60</v>
      </c>
      <c r="M117" s="116">
        <f>'[1]Hist&amp;Budget_WC'!N$150</f>
        <v>60</v>
      </c>
      <c r="N117" s="117">
        <f>[1]Calcs_WC!N$195</f>
        <v>60</v>
      </c>
      <c r="O117" s="117">
        <f>[1]Calcs_WC!O$195</f>
        <v>60</v>
      </c>
      <c r="P117" s="117">
        <f>[1]Calcs_WC!P$195</f>
        <v>60</v>
      </c>
      <c r="Q117" s="117">
        <f>[1]Calcs_WC!Q$195</f>
        <v>60</v>
      </c>
      <c r="R117" s="117">
        <f>[1]Calcs_WC!R$195</f>
        <v>60</v>
      </c>
      <c r="S117" s="117">
        <f>[1]Calcs_WC!S$195</f>
        <v>60</v>
      </c>
      <c r="T117" s="117">
        <f>[1]Calcs_WC!T$195</f>
        <v>60</v>
      </c>
      <c r="U117" s="117">
        <f>[1]Calcs_WC!U$195</f>
        <v>60</v>
      </c>
      <c r="V117" s="117">
        <f>[1]Calcs_WC!V$195</f>
        <v>60</v>
      </c>
      <c r="W117" s="117">
        <f>[1]Calcs_WC!W$195</f>
        <v>60</v>
      </c>
      <c r="X117" s="117">
        <f>[1]Calcs_WC!X$195</f>
        <v>60</v>
      </c>
      <c r="Y117" s="117">
        <f>[1]Calcs_WC!Y$195</f>
        <v>60</v>
      </c>
      <c r="Z117" s="117">
        <f>[1]Calcs_WC!Z$195</f>
        <v>60</v>
      </c>
      <c r="AA117" s="117">
        <f>[1]Calcs_WC!AA$195</f>
        <v>60</v>
      </c>
      <c r="AB117" s="117">
        <f>[1]Calcs_WC!AB$195</f>
        <v>60</v>
      </c>
      <c r="AC117" s="117">
        <f>[1]Calcs_WC!AC$195</f>
        <v>60</v>
      </c>
      <c r="AD117" s="117">
        <f>[1]Calcs_WC!AD$195</f>
        <v>60</v>
      </c>
      <c r="AE117" s="117">
        <f>[1]Calcs_WC!AE$195</f>
        <v>60</v>
      </c>
      <c r="AF117" s="117">
        <f>[1]Calcs_WC!AF$195</f>
        <v>60</v>
      </c>
      <c r="AG117" s="117">
        <f>[1]Calcs_WC!AG$195</f>
        <v>60</v>
      </c>
      <c r="AH117" s="118">
        <f>[1]Calcs_WC!AH$195</f>
        <v>60</v>
      </c>
      <c r="AM117" s="53" cm="1">
        <f t="array" ref="AM117">IF(SUM(ABS(K117:AH117)),1,0)</f>
        <v>1</v>
      </c>
      <c r="AN117" s="53">
        <f t="shared" si="12"/>
        <v>1</v>
      </c>
    </row>
    <row r="118" spans="2:40" ht="12.75" hidden="1" customHeight="1" outlineLevel="2" x14ac:dyDescent="0.2">
      <c r="B118" s="151"/>
      <c r="C118" s="152"/>
      <c r="D118" s="147" t="s">
        <v>86</v>
      </c>
      <c r="E118" s="154"/>
      <c r="F118" s="154"/>
      <c r="G118" s="154"/>
      <c r="H118" s="154"/>
      <c r="I118" s="154"/>
      <c r="J118" s="154"/>
      <c r="K118" s="116">
        <f>SUM('[1]Hist&amp;Budget_WC'!L$145:L$146)</f>
        <v>592048</v>
      </c>
      <c r="L118" s="116">
        <f>SUM('[1]Hist&amp;Budget_WC'!M$145:M$146)</f>
        <v>670200</v>
      </c>
      <c r="M118" s="116">
        <f>SUM('[1]Hist&amp;Budget_WC'!N$145:N$146)</f>
        <v>732488</v>
      </c>
      <c r="N118" s="117">
        <f>SUM([1]Calcs_WC!N$190:N$191)</f>
        <v>814901</v>
      </c>
      <c r="O118" s="117">
        <f>SUM([1]Calcs_WC!O$190:O$191)</f>
        <v>818085.5737666667</v>
      </c>
      <c r="P118" s="117">
        <f>SUM([1]Calcs_WC!P$190:P$191)</f>
        <v>812937.10386666667</v>
      </c>
      <c r="Q118" s="117">
        <f>SUM([1]Calcs_WC!Q$190:Q$191)</f>
        <v>807412.82161916653</v>
      </c>
      <c r="R118" s="117">
        <f>SUM([1]Calcs_WC!R$190:R$191)</f>
        <v>801995.75038527907</v>
      </c>
      <c r="S118" s="117">
        <f>SUM([1]Calcs_WC!S$190:S$191)</f>
        <v>806114.38868822693</v>
      </c>
      <c r="T118" s="117">
        <f>SUM([1]Calcs_WC!T$190:T$191)</f>
        <v>809394.95383369667</v>
      </c>
      <c r="U118" s="117">
        <f>SUM([1]Calcs_WC!U$190:U$191)</f>
        <v>818579.26251904666</v>
      </c>
      <c r="V118" s="117">
        <f>SUM([1]Calcs_WC!V$190:V$191)</f>
        <v>827631.95655829273</v>
      </c>
      <c r="W118" s="117">
        <f>SUM([1]Calcs_WC!W$190:W$191)</f>
        <v>832028.68731359229</v>
      </c>
      <c r="X118" s="117">
        <f>SUM([1]Calcs_WC!X$190:X$191)</f>
        <v>840958.49265528005</v>
      </c>
      <c r="Y118" s="117">
        <f>SUM([1]Calcs_WC!Y$190:Y$191)</f>
        <v>848592.07977761398</v>
      </c>
      <c r="Z118" s="117">
        <f>SUM([1]Calcs_WC!Z$190:Z$191)</f>
        <v>841557.1573795022</v>
      </c>
      <c r="AA118" s="117">
        <f>SUM([1]Calcs_WC!AA$190:AA$191)</f>
        <v>834522.23498139041</v>
      </c>
      <c r="AB118" s="117">
        <f>SUM([1]Calcs_WC!AB$190:AB$191)</f>
        <v>827487.31258327863</v>
      </c>
      <c r="AC118" s="117">
        <f>SUM([1]Calcs_WC!AC$190:AC$191)</f>
        <v>820452.39018516685</v>
      </c>
      <c r="AD118" s="117">
        <f>SUM([1]Calcs_WC!AD$190:AD$191)</f>
        <v>813417.46778705507</v>
      </c>
      <c r="AE118" s="117">
        <f>SUM([1]Calcs_WC!AE$190:AE$191)</f>
        <v>806382.54538894328</v>
      </c>
      <c r="AF118" s="117">
        <f>SUM([1]Calcs_WC!AF$190:AF$191)</f>
        <v>799347.6229908315</v>
      </c>
      <c r="AG118" s="117">
        <f>SUM([1]Calcs_WC!AG$190:AG$191)</f>
        <v>792312.70059271972</v>
      </c>
      <c r="AH118" s="118">
        <f>SUM([1]Calcs_WC!AH$190:AH$191)</f>
        <v>785277.77819460793</v>
      </c>
      <c r="AM118" s="53" cm="1">
        <f t="array" ref="AM118">IF(SUM(ABS(K118:AH118)),1,0)</f>
        <v>1</v>
      </c>
      <c r="AN118" s="53">
        <f t="shared" si="12"/>
        <v>1</v>
      </c>
    </row>
    <row r="119" spans="2:40" ht="12.75" hidden="1" customHeight="1" outlineLevel="2" x14ac:dyDescent="0.2">
      <c r="B119" s="151"/>
      <c r="C119" s="152"/>
      <c r="D119" s="147" t="s">
        <v>87</v>
      </c>
      <c r="E119" s="154"/>
      <c r="F119" s="154"/>
      <c r="G119" s="154"/>
      <c r="H119" s="154"/>
      <c r="I119" s="154"/>
      <c r="J119" s="154"/>
      <c r="K119" s="116">
        <f>'[1]Hist&amp;Budget_WC'!L$147</f>
        <v>0</v>
      </c>
      <c r="L119" s="116">
        <f>'[1]Hist&amp;Budget_WC'!M$147</f>
        <v>0</v>
      </c>
      <c r="M119" s="116">
        <f>'[1]Hist&amp;Budget_WC'!N$147</f>
        <v>0</v>
      </c>
      <c r="N119" s="117">
        <f>[1]Calcs_WC!N$192</f>
        <v>0</v>
      </c>
      <c r="O119" s="117">
        <f>[1]Calcs_WC!O$192</f>
        <v>0</v>
      </c>
      <c r="P119" s="117">
        <f>[1]Calcs_WC!P$192</f>
        <v>0</v>
      </c>
      <c r="Q119" s="117">
        <f>[1]Calcs_WC!Q$192</f>
        <v>0</v>
      </c>
      <c r="R119" s="117">
        <f>[1]Calcs_WC!R$192</f>
        <v>0</v>
      </c>
      <c r="S119" s="117">
        <f>[1]Calcs_WC!S$192</f>
        <v>0</v>
      </c>
      <c r="T119" s="117">
        <f>[1]Calcs_WC!T$192</f>
        <v>0</v>
      </c>
      <c r="U119" s="117">
        <f>[1]Calcs_WC!U$192</f>
        <v>0</v>
      </c>
      <c r="V119" s="117">
        <f>[1]Calcs_WC!V$192</f>
        <v>0</v>
      </c>
      <c r="W119" s="117">
        <f>[1]Calcs_WC!W$192</f>
        <v>0</v>
      </c>
      <c r="X119" s="117">
        <f>[1]Calcs_WC!X$192</f>
        <v>0</v>
      </c>
      <c r="Y119" s="117">
        <f>[1]Calcs_WC!Y$192</f>
        <v>0</v>
      </c>
      <c r="Z119" s="117">
        <f>[1]Calcs_WC!Z$192</f>
        <v>0</v>
      </c>
      <c r="AA119" s="117">
        <f>[1]Calcs_WC!AA$192</f>
        <v>0</v>
      </c>
      <c r="AB119" s="117">
        <f>[1]Calcs_WC!AB$192</f>
        <v>0</v>
      </c>
      <c r="AC119" s="117">
        <f>[1]Calcs_WC!AC$192</f>
        <v>0</v>
      </c>
      <c r="AD119" s="117">
        <f>[1]Calcs_WC!AD$192</f>
        <v>0</v>
      </c>
      <c r="AE119" s="117">
        <f>[1]Calcs_WC!AE$192</f>
        <v>0</v>
      </c>
      <c r="AF119" s="117">
        <f>[1]Calcs_WC!AF$192</f>
        <v>0</v>
      </c>
      <c r="AG119" s="117">
        <f>[1]Calcs_WC!AG$192</f>
        <v>0</v>
      </c>
      <c r="AH119" s="118">
        <f>[1]Calcs_WC!AH$192</f>
        <v>0</v>
      </c>
      <c r="AM119" s="53" cm="1">
        <f t="array" ref="AM119">IF(SUM(ABS(K119:AH119)),1,0)</f>
        <v>0</v>
      </c>
      <c r="AN119" s="53">
        <f t="shared" si="12"/>
        <v>0</v>
      </c>
    </row>
    <row r="120" spans="2:40" ht="12.75" hidden="1" customHeight="1" outlineLevel="2" x14ac:dyDescent="0.2">
      <c r="B120" s="151"/>
      <c r="C120" s="152"/>
      <c r="D120" s="147" t="s">
        <v>88</v>
      </c>
      <c r="E120" s="154"/>
      <c r="F120" s="154"/>
      <c r="G120" s="154"/>
      <c r="H120" s="154"/>
      <c r="I120" s="154"/>
      <c r="J120" s="154"/>
      <c r="K120" s="116">
        <f>SUM('[1]Hist&amp;Budget_WC'!L$144,'[1]Hist&amp;Budget_WC'!L$148:L$149,'[1]Hist&amp;Budget_WC'!L$152:L$153)</f>
        <v>276</v>
      </c>
      <c r="L120" s="116">
        <f>SUM('[1]Hist&amp;Budget_WC'!M$144,'[1]Hist&amp;Budget_WC'!M$148:M$149,'[1]Hist&amp;Budget_WC'!M$152:M$153)</f>
        <v>307</v>
      </c>
      <c r="M120" s="116">
        <f>SUM('[1]Hist&amp;Budget_WC'!N$144,'[1]Hist&amp;Budget_WC'!N$148:N$149,'[1]Hist&amp;Budget_WC'!N$152:N$153)</f>
        <v>267</v>
      </c>
      <c r="N120" s="117">
        <f>SUM([1]Calcs_WC!N$189,[1]Calcs_WC!N$193:N$194,[1]Calcs_WC!N$197:N$198)</f>
        <v>585</v>
      </c>
      <c r="O120" s="117">
        <f>SUM([1]Calcs_WC!O$189,[1]Calcs_WC!O$193:O$194,[1]Calcs_WC!O$197:O$198)</f>
        <v>585</v>
      </c>
      <c r="P120" s="117">
        <f>SUM([1]Calcs_WC!P$189,[1]Calcs_WC!P$193:P$194,[1]Calcs_WC!P$197:P$198)</f>
        <v>585</v>
      </c>
      <c r="Q120" s="117">
        <f>SUM([1]Calcs_WC!Q$189,[1]Calcs_WC!Q$193:Q$194,[1]Calcs_WC!Q$197:Q$198)</f>
        <v>585</v>
      </c>
      <c r="R120" s="117">
        <f>SUM([1]Calcs_WC!R$189,[1]Calcs_WC!R$193:R$194,[1]Calcs_WC!R$197:R$198)</f>
        <v>585</v>
      </c>
      <c r="S120" s="117">
        <f>SUM([1]Calcs_WC!S$189,[1]Calcs_WC!S$193:S$194,[1]Calcs_WC!S$197:S$198)</f>
        <v>585</v>
      </c>
      <c r="T120" s="117">
        <f>SUM([1]Calcs_WC!T$189,[1]Calcs_WC!T$193:T$194,[1]Calcs_WC!T$197:T$198)</f>
        <v>585</v>
      </c>
      <c r="U120" s="117">
        <f>SUM([1]Calcs_WC!U$189,[1]Calcs_WC!U$193:U$194,[1]Calcs_WC!U$197:U$198)</f>
        <v>585</v>
      </c>
      <c r="V120" s="117">
        <f>SUM([1]Calcs_WC!V$189,[1]Calcs_WC!V$193:V$194,[1]Calcs_WC!V$197:V$198)</f>
        <v>585</v>
      </c>
      <c r="W120" s="117">
        <f>SUM([1]Calcs_WC!W$189,[1]Calcs_WC!W$193:W$194,[1]Calcs_WC!W$197:W$198)</f>
        <v>585</v>
      </c>
      <c r="X120" s="117">
        <f>SUM([1]Calcs_WC!X$189,[1]Calcs_WC!X$193:X$194,[1]Calcs_WC!X$197:X$198)</f>
        <v>585</v>
      </c>
      <c r="Y120" s="117">
        <f>SUM([1]Calcs_WC!Y$189,[1]Calcs_WC!Y$193:Y$194,[1]Calcs_WC!Y$197:Y$198)</f>
        <v>585</v>
      </c>
      <c r="Z120" s="117">
        <f>SUM([1]Calcs_WC!Z$189,[1]Calcs_WC!Z$193:Z$194,[1]Calcs_WC!Z$197:Z$198)</f>
        <v>585</v>
      </c>
      <c r="AA120" s="117">
        <f>SUM([1]Calcs_WC!AA$189,[1]Calcs_WC!AA$193:AA$194,[1]Calcs_WC!AA$197:AA$198)</f>
        <v>585</v>
      </c>
      <c r="AB120" s="117">
        <f>SUM([1]Calcs_WC!AB$189,[1]Calcs_WC!AB$193:AB$194,[1]Calcs_WC!AB$197:AB$198)</f>
        <v>585</v>
      </c>
      <c r="AC120" s="117">
        <f>SUM([1]Calcs_WC!AC$189,[1]Calcs_WC!AC$193:AC$194,[1]Calcs_WC!AC$197:AC$198)</f>
        <v>585</v>
      </c>
      <c r="AD120" s="117">
        <f>SUM([1]Calcs_WC!AD$189,[1]Calcs_WC!AD$193:AD$194,[1]Calcs_WC!AD$197:AD$198)</f>
        <v>585</v>
      </c>
      <c r="AE120" s="117">
        <f>SUM([1]Calcs_WC!AE$189,[1]Calcs_WC!AE$193:AE$194,[1]Calcs_WC!AE$197:AE$198)</f>
        <v>585</v>
      </c>
      <c r="AF120" s="117">
        <f>SUM([1]Calcs_WC!AF$189,[1]Calcs_WC!AF$193:AF$194,[1]Calcs_WC!AF$197:AF$198)</f>
        <v>585</v>
      </c>
      <c r="AG120" s="117">
        <f>SUM([1]Calcs_WC!AG$189,[1]Calcs_WC!AG$193:AG$194,[1]Calcs_WC!AG$197:AG$198)</f>
        <v>585</v>
      </c>
      <c r="AH120" s="118">
        <f>SUM([1]Calcs_WC!AH$189,[1]Calcs_WC!AH$193:AH$194,[1]Calcs_WC!AH$197:AH$198)</f>
        <v>585</v>
      </c>
      <c r="AM120" s="53" cm="1">
        <f t="array" ref="AM120">IF(SUM(ABS(K120:AH120)),1,0)</f>
        <v>1</v>
      </c>
      <c r="AN120" s="53">
        <f t="shared" si="12"/>
        <v>1</v>
      </c>
    </row>
    <row r="121" spans="2:40" ht="12.75" hidden="1" customHeight="1" outlineLevel="2" collapsed="1" x14ac:dyDescent="0.2">
      <c r="B121" s="151"/>
      <c r="C121" s="152"/>
      <c r="D121" s="150" t="s">
        <v>89</v>
      </c>
      <c r="E121" s="157"/>
      <c r="F121" s="157"/>
      <c r="G121" s="157"/>
      <c r="H121" s="157"/>
      <c r="I121" s="157"/>
      <c r="J121" s="157"/>
      <c r="K121" s="121">
        <f t="shared" ref="K121:AH121" si="13">SUM(K115:K120)</f>
        <v>602392</v>
      </c>
      <c r="L121" s="121">
        <f t="shared" si="13"/>
        <v>675096</v>
      </c>
      <c r="M121" s="121">
        <f t="shared" si="13"/>
        <v>737869</v>
      </c>
      <c r="N121" s="122">
        <f t="shared" si="13"/>
        <v>815546</v>
      </c>
      <c r="O121" s="122">
        <f t="shared" si="13"/>
        <v>820124.4876684245</v>
      </c>
      <c r="P121" s="122">
        <f t="shared" si="13"/>
        <v>815120.71790305898</v>
      </c>
      <c r="Q121" s="122">
        <f t="shared" si="13"/>
        <v>809820.86455731676</v>
      </c>
      <c r="R121" s="122">
        <f t="shared" si="13"/>
        <v>804707.54703542741</v>
      </c>
      <c r="S121" s="122">
        <f t="shared" si="13"/>
        <v>808933.4058682489</v>
      </c>
      <c r="T121" s="122">
        <f t="shared" si="13"/>
        <v>812286.26662780519</v>
      </c>
      <c r="U121" s="122">
        <f t="shared" si="13"/>
        <v>821348.87010532408</v>
      </c>
      <c r="V121" s="122">
        <f t="shared" si="13"/>
        <v>830422.50698973681</v>
      </c>
      <c r="W121" s="122">
        <f t="shared" si="13"/>
        <v>835141.08996365929</v>
      </c>
      <c r="X121" s="122">
        <f t="shared" si="13"/>
        <v>844548.86063260084</v>
      </c>
      <c r="Y121" s="122">
        <f t="shared" si="13"/>
        <v>851751.79275535524</v>
      </c>
      <c r="Z121" s="122">
        <f t="shared" si="13"/>
        <v>845774.95467075985</v>
      </c>
      <c r="AA121" s="122">
        <f t="shared" si="13"/>
        <v>839797.66394749377</v>
      </c>
      <c r="AB121" s="122">
        <f t="shared" si="13"/>
        <v>833828.81354550272</v>
      </c>
      <c r="AC121" s="122">
        <f t="shared" si="13"/>
        <v>827876.39114739094</v>
      </c>
      <c r="AD121" s="122">
        <f t="shared" si="13"/>
        <v>821924.19506861444</v>
      </c>
      <c r="AE121" s="122">
        <f t="shared" si="13"/>
        <v>815971.54635116737</v>
      </c>
      <c r="AF121" s="122">
        <f t="shared" si="13"/>
        <v>810019.12395305559</v>
      </c>
      <c r="AG121" s="122">
        <f t="shared" si="13"/>
        <v>804066.70155494381</v>
      </c>
      <c r="AH121" s="123">
        <f t="shared" si="13"/>
        <v>798114.50547616731</v>
      </c>
    </row>
    <row r="122" spans="2:40" ht="12.75" hidden="1" customHeight="1" outlineLevel="2" thickBot="1" x14ac:dyDescent="0.25">
      <c r="B122" s="151"/>
      <c r="C122" s="152"/>
      <c r="D122" s="158" t="s">
        <v>90</v>
      </c>
      <c r="E122" s="159"/>
      <c r="F122" s="159"/>
      <c r="G122" s="159"/>
      <c r="H122" s="159"/>
      <c r="I122" s="159"/>
      <c r="J122" s="159"/>
      <c r="K122" s="160">
        <f t="shared" ref="K122:AH122" si="14">SUM(K112,K121)</f>
        <v>640303</v>
      </c>
      <c r="L122" s="160">
        <f t="shared" si="14"/>
        <v>730226</v>
      </c>
      <c r="M122" s="160">
        <f t="shared" si="14"/>
        <v>797396</v>
      </c>
      <c r="N122" s="161">
        <f t="shared" si="14"/>
        <v>851342</v>
      </c>
      <c r="O122" s="161">
        <f t="shared" si="14"/>
        <v>848821.90176013124</v>
      </c>
      <c r="P122" s="161">
        <f t="shared" si="14"/>
        <v>846758.06383989716</v>
      </c>
      <c r="Q122" s="161">
        <f t="shared" si="14"/>
        <v>847077.49933517689</v>
      </c>
      <c r="R122" s="161">
        <f t="shared" si="14"/>
        <v>845563.17174971662</v>
      </c>
      <c r="S122" s="161">
        <f t="shared" si="14"/>
        <v>849574.71594856877</v>
      </c>
      <c r="T122" s="161">
        <f t="shared" si="14"/>
        <v>853755.87075391435</v>
      </c>
      <c r="U122" s="161">
        <f t="shared" si="14"/>
        <v>862317.96407154482</v>
      </c>
      <c r="V122" s="161">
        <f t="shared" si="14"/>
        <v>871247.22597978893</v>
      </c>
      <c r="W122" s="161">
        <f t="shared" si="14"/>
        <v>877310.87758568756</v>
      </c>
      <c r="X122" s="161">
        <f t="shared" si="14"/>
        <v>882530.20211768593</v>
      </c>
      <c r="Y122" s="161">
        <f t="shared" si="14"/>
        <v>885518.43630918488</v>
      </c>
      <c r="Z122" s="161">
        <f t="shared" si="14"/>
        <v>900223.44212098664</v>
      </c>
      <c r="AA122" s="161">
        <f t="shared" si="14"/>
        <v>914918.66878540162</v>
      </c>
      <c r="AB122" s="161">
        <f t="shared" si="14"/>
        <v>929757.76893982384</v>
      </c>
      <c r="AC122" s="161">
        <f t="shared" si="14"/>
        <v>944748.37353287928</v>
      </c>
      <c r="AD122" s="161">
        <f t="shared" si="14"/>
        <v>959693.01302689221</v>
      </c>
      <c r="AE122" s="161">
        <f t="shared" si="14"/>
        <v>974695.11456769891</v>
      </c>
      <c r="AF122" s="161">
        <f t="shared" si="14"/>
        <v>989922.12082489347</v>
      </c>
      <c r="AG122" s="161">
        <f t="shared" si="14"/>
        <v>1005149.127082088</v>
      </c>
      <c r="AH122" s="162">
        <f t="shared" si="14"/>
        <v>1020365.1881177814</v>
      </c>
    </row>
    <row r="123" spans="2:40" ht="12.75" hidden="1" customHeight="1" outlineLevel="2" thickTop="1" x14ac:dyDescent="0.2">
      <c r="B123" s="151"/>
      <c r="C123" s="152"/>
      <c r="D123" s="153"/>
      <c r="E123" s="154"/>
      <c r="F123" s="154"/>
      <c r="G123" s="154"/>
      <c r="H123" s="154"/>
      <c r="I123" s="154"/>
      <c r="J123" s="154"/>
      <c r="K123" s="116"/>
      <c r="L123" s="116"/>
      <c r="M123" s="116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6"/>
    </row>
    <row r="124" spans="2:40" ht="12.75" hidden="1" customHeight="1" outlineLevel="2" x14ac:dyDescent="0.2">
      <c r="B124" s="151"/>
      <c r="C124" s="152"/>
      <c r="D124" s="153" t="s">
        <v>91</v>
      </c>
      <c r="E124" s="154"/>
      <c r="F124" s="154"/>
      <c r="G124" s="154"/>
      <c r="H124" s="154"/>
      <c r="I124" s="154"/>
      <c r="J124" s="154"/>
      <c r="K124" s="116"/>
      <c r="L124" s="116"/>
      <c r="M124" s="116"/>
      <c r="N124" s="117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6"/>
    </row>
    <row r="125" spans="2:40" ht="12.75" hidden="1" customHeight="1" outlineLevel="2" x14ac:dyDescent="0.2">
      <c r="B125" s="151"/>
      <c r="C125" s="152"/>
      <c r="D125" s="148" t="s">
        <v>92</v>
      </c>
      <c r="E125" s="154"/>
      <c r="F125" s="154"/>
      <c r="G125" s="154"/>
      <c r="H125" s="154"/>
      <c r="I125" s="154"/>
      <c r="J125" s="154"/>
      <c r="K125" s="116">
        <f>SUM('[1]Hist&amp;Budget_WC'!L$159:L$160)</f>
        <v>12546</v>
      </c>
      <c r="L125" s="116">
        <f>SUM('[1]Hist&amp;Budget_WC'!M$159:M$160)</f>
        <v>15179</v>
      </c>
      <c r="M125" s="116">
        <f>SUM('[1]Hist&amp;Budget_WC'!N$159:N$160)</f>
        <v>14594</v>
      </c>
      <c r="N125" s="117">
        <f>SUM([1]Calcs_WC!N$204:N$205)</f>
        <v>3123</v>
      </c>
      <c r="O125" s="117">
        <f>SUM([1]Calcs_WC!O$204:O$205)</f>
        <v>3213.6986301369861</v>
      </c>
      <c r="P125" s="117">
        <f>SUM([1]Calcs_WC!P$204:P$205)</f>
        <v>3176.9342465753421</v>
      </c>
      <c r="Q125" s="117">
        <f>SUM([1]Calcs_WC!Q$204:Q$205)</f>
        <v>3227.8487260273973</v>
      </c>
      <c r="R125" s="117">
        <f>SUM([1]Calcs_WC!R$204:R$205)</f>
        <v>3312.4922198770491</v>
      </c>
      <c r="S125" s="117">
        <f>SUM([1]Calcs_WC!S$204:S$205)</f>
        <v>3449.2984323606161</v>
      </c>
      <c r="T125" s="117">
        <f>SUM([1]Calcs_WC!T$204:T$205)</f>
        <v>3515.454699411046</v>
      </c>
      <c r="U125" s="117">
        <f>SUM([1]Calcs_WC!U$204:U$205)</f>
        <v>3621.1346549863233</v>
      </c>
      <c r="V125" s="117">
        <f>SUM([1]Calcs_WC!V$204:V$205)</f>
        <v>3713.0994379438748</v>
      </c>
      <c r="W125" s="117">
        <f>SUM([1]Calcs_WC!W$204:W$205)</f>
        <v>3865.842871472656</v>
      </c>
      <c r="X125" s="117">
        <f>SUM([1]Calcs_WC!X$204:X$205)</f>
        <v>3945.451755535842</v>
      </c>
      <c r="Y125" s="117">
        <f>SUM([1]Calcs_WC!Y$204:Y$205)</f>
        <v>3989.4716080754874</v>
      </c>
      <c r="Z125" s="117">
        <f>SUM([1]Calcs_WC!Z$204:Z$205)</f>
        <v>3981.0804282533254</v>
      </c>
      <c r="AA125" s="117">
        <f>SUM([1]Calcs_WC!AA$204:AA$205)</f>
        <v>3994.5914439086091</v>
      </c>
      <c r="AB125" s="117">
        <f>SUM([1]Calcs_WC!AB$204:AB$205)</f>
        <v>3997.2865280070541</v>
      </c>
      <c r="AC125" s="117">
        <f>SUM([1]Calcs_WC!AC$204:AC$205)</f>
        <v>4000.0759400489446</v>
      </c>
      <c r="AD125" s="117">
        <f>SUM([1]Calcs_WC!AD$204:AD$205)</f>
        <v>3992.0259241857657</v>
      </c>
      <c r="AE125" s="117">
        <f>SUM([1]Calcs_WC!AE$204:AE$205)</f>
        <v>4005.9510694268761</v>
      </c>
      <c r="AF125" s="117">
        <f>SUM([1]Calcs_WC!AF$204:AF$205)</f>
        <v>4005.9510694268761</v>
      </c>
      <c r="AG125" s="117">
        <f>SUM([1]Calcs_WC!AG$204:AG$205)</f>
        <v>4005.9510694268761</v>
      </c>
      <c r="AH125" s="118">
        <f>SUM([1]Calcs_WC!AH$204:AH$205)</f>
        <v>3995.0058479257095</v>
      </c>
      <c r="AM125" s="53" cm="1">
        <f t="array" ref="AM125">IF(SUM(ABS(K125:AH125)),1,0)</f>
        <v>1</v>
      </c>
      <c r="AN125" s="53">
        <f>IF(OR(SUBTOTAL(102,AM125)=1,AM125=0),0,1)</f>
        <v>1</v>
      </c>
    </row>
    <row r="126" spans="2:40" ht="12.75" hidden="1" customHeight="1" outlineLevel="2" x14ac:dyDescent="0.2">
      <c r="B126" s="151"/>
      <c r="C126" s="152"/>
      <c r="D126" s="148" t="s">
        <v>93</v>
      </c>
      <c r="E126" s="154"/>
      <c r="F126" s="154"/>
      <c r="G126" s="154"/>
      <c r="H126" s="154"/>
      <c r="I126" s="154"/>
      <c r="J126" s="154"/>
      <c r="K126" s="116">
        <f>ROUND('[1]Hist&amp;Budget_WC'!L$165,0)</f>
        <v>517</v>
      </c>
      <c r="L126" s="116">
        <f>ROUND('[1]Hist&amp;Budget_WC'!M$165,0)</f>
        <v>534</v>
      </c>
      <c r="M126" s="116">
        <f>ROUND('[1]Hist&amp;Budget_WC'!N$165,0)</f>
        <v>552</v>
      </c>
      <c r="N126" s="117">
        <f>ROUND(SUM([1]Calcs_WC!N$210),0)</f>
        <v>944</v>
      </c>
      <c r="O126" s="117">
        <f>ROUND(SUM([1]Calcs_WC!O$210),0)</f>
        <v>970</v>
      </c>
      <c r="P126" s="117">
        <f>ROUND(SUM([1]Calcs_WC!P$210),0)</f>
        <v>1008</v>
      </c>
      <c r="Q126" s="117">
        <f>ROUND(SUM([1]Calcs_WC!Q$210),0)</f>
        <v>1048</v>
      </c>
      <c r="R126" s="117">
        <f>ROUND(SUM([1]Calcs_WC!R$210),0)</f>
        <v>1090</v>
      </c>
      <c r="S126" s="117">
        <f>ROUND(SUM([1]Calcs_WC!S$210),0)</f>
        <v>1134</v>
      </c>
      <c r="T126" s="117">
        <f>ROUND(SUM([1]Calcs_WC!T$210),0)</f>
        <v>914</v>
      </c>
      <c r="U126" s="117">
        <f>ROUND(SUM([1]Calcs_WC!U$210),0)</f>
        <v>934</v>
      </c>
      <c r="V126" s="117">
        <f>ROUND(SUM([1]Calcs_WC!V$210),0)</f>
        <v>980</v>
      </c>
      <c r="W126" s="117">
        <f>ROUND(SUM([1]Calcs_WC!W$210),0)</f>
        <v>825</v>
      </c>
      <c r="X126" s="117">
        <f>ROUND(SUM([1]Calcs_WC!X$210),0)</f>
        <v>573</v>
      </c>
      <c r="Y126" s="117">
        <f>ROUND(SUM([1]Calcs_WC!Y$210),0)</f>
        <v>600</v>
      </c>
      <c r="Z126" s="117">
        <f>ROUND(SUM([1]Calcs_WC!Z$210),0)</f>
        <v>630</v>
      </c>
      <c r="AA126" s="117">
        <f>ROUND(SUM([1]Calcs_WC!AA$210),0)</f>
        <v>470</v>
      </c>
      <c r="AB126" s="117">
        <f>ROUND(SUM([1]Calcs_WC!AB$210),0)</f>
        <v>296</v>
      </c>
      <c r="AC126" s="117">
        <f>ROUND(SUM([1]Calcs_WC!AC$210),0)</f>
        <v>302</v>
      </c>
      <c r="AD126" s="117">
        <f>ROUND(SUM([1]Calcs_WC!AD$210),0)</f>
        <v>237</v>
      </c>
      <c r="AE126" s="117">
        <f>ROUND(SUM([1]Calcs_WC!AE$210),0)</f>
        <v>0</v>
      </c>
      <c r="AF126" s="117">
        <f>ROUND(SUM([1]Calcs_WC!AF$210),0)</f>
        <v>0</v>
      </c>
      <c r="AG126" s="117">
        <f>ROUND(SUM([1]Calcs_WC!AG$210),0)</f>
        <v>0</v>
      </c>
      <c r="AH126" s="118">
        <f>ROUND(SUM([1]Calcs_WC!AH$210),0)</f>
        <v>0</v>
      </c>
      <c r="AM126" s="53" cm="1">
        <f t="array" ref="AM126">IF(SUM(ABS(K126:AH126)),1,0)</f>
        <v>1</v>
      </c>
      <c r="AN126" s="53">
        <f>IF(OR(SUBTOTAL(102,AM126)=1,AM126=0),0,1)</f>
        <v>1</v>
      </c>
    </row>
    <row r="127" spans="2:40" ht="12.75" hidden="1" customHeight="1" outlineLevel="2" x14ac:dyDescent="0.2">
      <c r="B127" s="151"/>
      <c r="C127" s="152"/>
      <c r="D127" s="148" t="s">
        <v>94</v>
      </c>
      <c r="E127" s="154"/>
      <c r="F127" s="154"/>
      <c r="G127" s="154"/>
      <c r="H127" s="154"/>
      <c r="I127" s="154"/>
      <c r="J127" s="154"/>
      <c r="K127" s="116">
        <f>ROUND('[1]Hist&amp;Budget_WC'!L$166,0)</f>
        <v>0</v>
      </c>
      <c r="L127" s="116">
        <f>ROUND('[1]Hist&amp;Budget_WC'!M$166,0)</f>
        <v>0</v>
      </c>
      <c r="M127" s="116">
        <f>ROUND('[1]Hist&amp;Budget_WC'!N$166,0)</f>
        <v>0</v>
      </c>
      <c r="N127" s="117">
        <f>ROUND([1]Calcs_WC!N$211,0)</f>
        <v>0</v>
      </c>
      <c r="O127" s="117">
        <f>ROUND([1]Calcs_WC!O$211,0)</f>
        <v>0</v>
      </c>
      <c r="P127" s="117">
        <f>ROUND([1]Calcs_WC!P$211,0)</f>
        <v>0</v>
      </c>
      <c r="Q127" s="117">
        <f>ROUND([1]Calcs_WC!Q$211,0)</f>
        <v>0</v>
      </c>
      <c r="R127" s="117">
        <f>ROUND([1]Calcs_WC!R$211,0)</f>
        <v>0</v>
      </c>
      <c r="S127" s="117">
        <f>ROUND([1]Calcs_WC!S$211,0)</f>
        <v>0</v>
      </c>
      <c r="T127" s="117">
        <f>ROUND([1]Calcs_WC!T$211,0)</f>
        <v>0</v>
      </c>
      <c r="U127" s="117">
        <f>ROUND([1]Calcs_WC!U$211,0)</f>
        <v>0</v>
      </c>
      <c r="V127" s="117">
        <f>ROUND([1]Calcs_WC!V$211,0)</f>
        <v>0</v>
      </c>
      <c r="W127" s="117">
        <f>ROUND([1]Calcs_WC!W$211,0)</f>
        <v>0</v>
      </c>
      <c r="X127" s="117">
        <f>ROUND([1]Calcs_WC!X$211,0)</f>
        <v>0</v>
      </c>
      <c r="Y127" s="117">
        <f>ROUND([1]Calcs_WC!Y$211,0)</f>
        <v>0</v>
      </c>
      <c r="Z127" s="117">
        <f>ROUND([1]Calcs_WC!Z$211,0)</f>
        <v>0</v>
      </c>
      <c r="AA127" s="117">
        <f>ROUND([1]Calcs_WC!AA$211,0)</f>
        <v>0</v>
      </c>
      <c r="AB127" s="117">
        <f>ROUND([1]Calcs_WC!AB$211,0)</f>
        <v>0</v>
      </c>
      <c r="AC127" s="117">
        <f>ROUND([1]Calcs_WC!AC$211,0)</f>
        <v>0</v>
      </c>
      <c r="AD127" s="117">
        <f>ROUND([1]Calcs_WC!AD$211,0)</f>
        <v>0</v>
      </c>
      <c r="AE127" s="117">
        <f>ROUND([1]Calcs_WC!AE$211,0)</f>
        <v>0</v>
      </c>
      <c r="AF127" s="117">
        <f>ROUND([1]Calcs_WC!AF$211,0)</f>
        <v>0</v>
      </c>
      <c r="AG127" s="117">
        <f>ROUND([1]Calcs_WC!AG$211,0)</f>
        <v>0</v>
      </c>
      <c r="AH127" s="118">
        <f>ROUND([1]Calcs_WC!AH$211,0)</f>
        <v>0</v>
      </c>
      <c r="AM127" s="53" cm="1">
        <f t="array" ref="AM127">IF(SUM(ABS(K127:AH127)),1,0)</f>
        <v>0</v>
      </c>
      <c r="AN127" s="53">
        <f>IF(OR(SUBTOTAL(102,AM127)=1,AM127=0),0,1)</f>
        <v>0</v>
      </c>
    </row>
    <row r="128" spans="2:40" ht="12.75" hidden="1" customHeight="1" outlineLevel="2" x14ac:dyDescent="0.2">
      <c r="B128" s="151"/>
      <c r="C128" s="152"/>
      <c r="D128" s="147" t="s">
        <v>95</v>
      </c>
      <c r="E128" s="154"/>
      <c r="F128" s="154"/>
      <c r="G128" s="154"/>
      <c r="H128" s="154"/>
      <c r="I128" s="154"/>
      <c r="J128" s="154"/>
      <c r="K128" s="116">
        <f>SUM('[1]Hist&amp;Budget_WC'!L$162:L$163)</f>
        <v>432</v>
      </c>
      <c r="L128" s="116">
        <f>SUM('[1]Hist&amp;Budget_WC'!M$162:M$163)</f>
        <v>432</v>
      </c>
      <c r="M128" s="116">
        <f>SUM('[1]Hist&amp;Budget_WC'!N$162:N$163)</f>
        <v>432</v>
      </c>
      <c r="N128" s="117">
        <f>SUM([1]Calcs_WC!N$207:N$208)</f>
        <v>0</v>
      </c>
      <c r="O128" s="117">
        <f>SUM([1]Calcs_WC!O$207:O$208)</f>
        <v>0</v>
      </c>
      <c r="P128" s="117">
        <f>SUM([1]Calcs_WC!P$207:P$208)</f>
        <v>0</v>
      </c>
      <c r="Q128" s="117">
        <f>SUM([1]Calcs_WC!Q$207:Q$208)</f>
        <v>0</v>
      </c>
      <c r="R128" s="117">
        <f>SUM([1]Calcs_WC!R$207:R$208)</f>
        <v>0</v>
      </c>
      <c r="S128" s="117">
        <f>SUM([1]Calcs_WC!S$207:S$208)</f>
        <v>0</v>
      </c>
      <c r="T128" s="117">
        <f>SUM([1]Calcs_WC!T$207:T$208)</f>
        <v>0</v>
      </c>
      <c r="U128" s="117">
        <f>SUM([1]Calcs_WC!U$207:U$208)</f>
        <v>0</v>
      </c>
      <c r="V128" s="117">
        <f>SUM([1]Calcs_WC!V$207:V$208)</f>
        <v>0</v>
      </c>
      <c r="W128" s="117">
        <f>SUM([1]Calcs_WC!W$207:W$208)</f>
        <v>0</v>
      </c>
      <c r="X128" s="117">
        <f>SUM([1]Calcs_WC!X$207:X$208)</f>
        <v>0</v>
      </c>
      <c r="Y128" s="117">
        <f>SUM([1]Calcs_WC!Y$207:Y$208)</f>
        <v>0</v>
      </c>
      <c r="Z128" s="117">
        <f>SUM([1]Calcs_WC!Z$207:Z$208)</f>
        <v>0</v>
      </c>
      <c r="AA128" s="117">
        <f>SUM([1]Calcs_WC!AA$207:AA$208)</f>
        <v>0</v>
      </c>
      <c r="AB128" s="117">
        <f>SUM([1]Calcs_WC!AB$207:AB$208)</f>
        <v>0</v>
      </c>
      <c r="AC128" s="117">
        <f>SUM([1]Calcs_WC!AC$207:AC$208)</f>
        <v>0</v>
      </c>
      <c r="AD128" s="117">
        <f>SUM([1]Calcs_WC!AD$207:AD$208)</f>
        <v>0</v>
      </c>
      <c r="AE128" s="117">
        <f>SUM([1]Calcs_WC!AE$207:AE$208)</f>
        <v>0</v>
      </c>
      <c r="AF128" s="117">
        <f>SUM([1]Calcs_WC!AF$207:AF$208)</f>
        <v>0</v>
      </c>
      <c r="AG128" s="117">
        <f>SUM([1]Calcs_WC!AG$207:AG$208)</f>
        <v>0</v>
      </c>
      <c r="AH128" s="118">
        <f>SUM([1]Calcs_WC!AH$207:AH$208)</f>
        <v>0</v>
      </c>
      <c r="AM128" s="53" cm="1">
        <f t="array" ref="AM128">IF(SUM(ABS(K128:AH128)),1,0)</f>
        <v>1</v>
      </c>
      <c r="AN128" s="53">
        <f>IF(OR(SUBTOTAL(102,AM128)=1,AM128=0),0,1)</f>
        <v>1</v>
      </c>
    </row>
    <row r="129" spans="2:40" ht="12.75" hidden="1" customHeight="1" outlineLevel="2" collapsed="1" x14ac:dyDescent="0.2">
      <c r="B129" s="151"/>
      <c r="C129" s="152"/>
      <c r="D129" s="147" t="s">
        <v>88</v>
      </c>
      <c r="E129" s="154"/>
      <c r="F129" s="154"/>
      <c r="G129" s="154"/>
      <c r="H129" s="154"/>
      <c r="I129" s="154"/>
      <c r="J129" s="154"/>
      <c r="K129" s="116">
        <f>SUM('[1]Hist&amp;Budget_WC'!L$161,'[1]Hist&amp;Budget_WC'!L$164)</f>
        <v>2796</v>
      </c>
      <c r="L129" s="116">
        <f>SUM('[1]Hist&amp;Budget_WC'!M$161,'[1]Hist&amp;Budget_WC'!M$164)</f>
        <v>2820</v>
      </c>
      <c r="M129" s="116">
        <f>SUM('[1]Hist&amp;Budget_WC'!N$161,'[1]Hist&amp;Budget_WC'!N$164)</f>
        <v>2962</v>
      </c>
      <c r="N129" s="117">
        <f>SUM([1]Calcs_WC!N$206,[1]Calcs_WC!N$209)</f>
        <v>3428</v>
      </c>
      <c r="O129" s="117">
        <f>SUM([1]Calcs_WC!O$206,[1]Calcs_WC!O$209)</f>
        <v>3428</v>
      </c>
      <c r="P129" s="117">
        <f>SUM([1]Calcs_WC!P$206,[1]Calcs_WC!P$209)</f>
        <v>3428</v>
      </c>
      <c r="Q129" s="117">
        <f>SUM([1]Calcs_WC!Q$206,[1]Calcs_WC!Q$209)</f>
        <v>3428</v>
      </c>
      <c r="R129" s="117">
        <f>SUM([1]Calcs_WC!R$206,[1]Calcs_WC!R$209)</f>
        <v>3428</v>
      </c>
      <c r="S129" s="117">
        <f>SUM([1]Calcs_WC!S$206,[1]Calcs_WC!S$209)</f>
        <v>3428</v>
      </c>
      <c r="T129" s="117">
        <f>SUM([1]Calcs_WC!T$206,[1]Calcs_WC!T$209)</f>
        <v>3428</v>
      </c>
      <c r="U129" s="117">
        <f>SUM([1]Calcs_WC!U$206,[1]Calcs_WC!U$209)</f>
        <v>3428</v>
      </c>
      <c r="V129" s="117">
        <f>SUM([1]Calcs_WC!V$206,[1]Calcs_WC!V$209)</f>
        <v>3428</v>
      </c>
      <c r="W129" s="117">
        <f>SUM([1]Calcs_WC!W$206,[1]Calcs_WC!W$209)</f>
        <v>3428</v>
      </c>
      <c r="X129" s="117">
        <f>SUM([1]Calcs_WC!X$206,[1]Calcs_WC!X$209)</f>
        <v>3428</v>
      </c>
      <c r="Y129" s="117">
        <f>SUM([1]Calcs_WC!Y$206,[1]Calcs_WC!Y$209)</f>
        <v>3428</v>
      </c>
      <c r="Z129" s="117">
        <f>SUM([1]Calcs_WC!Z$206,[1]Calcs_WC!Z$209)</f>
        <v>3428</v>
      </c>
      <c r="AA129" s="117">
        <f>SUM([1]Calcs_WC!AA$206,[1]Calcs_WC!AA$209)</f>
        <v>3428</v>
      </c>
      <c r="AB129" s="117">
        <f>SUM([1]Calcs_WC!AB$206,[1]Calcs_WC!AB$209)</f>
        <v>3428</v>
      </c>
      <c r="AC129" s="117">
        <f>SUM([1]Calcs_WC!AC$206,[1]Calcs_WC!AC$209)</f>
        <v>3428</v>
      </c>
      <c r="AD129" s="117">
        <f>SUM([1]Calcs_WC!AD$206,[1]Calcs_WC!AD$209)</f>
        <v>3428</v>
      </c>
      <c r="AE129" s="117">
        <f>SUM([1]Calcs_WC!AE$206,[1]Calcs_WC!AE$209)</f>
        <v>3428</v>
      </c>
      <c r="AF129" s="117">
        <f>SUM([1]Calcs_WC!AF$206,[1]Calcs_WC!AF$209)</f>
        <v>3428</v>
      </c>
      <c r="AG129" s="117">
        <f>SUM([1]Calcs_WC!AG$206,[1]Calcs_WC!AG$209)</f>
        <v>3428</v>
      </c>
      <c r="AH129" s="118">
        <f>SUM([1]Calcs_WC!AH$206,[1]Calcs_WC!AH$209)</f>
        <v>3428</v>
      </c>
    </row>
    <row r="130" spans="2:40" ht="12.75" hidden="1" customHeight="1" outlineLevel="2" x14ac:dyDescent="0.2">
      <c r="B130" s="151"/>
      <c r="C130" s="152"/>
      <c r="D130" s="150" t="s">
        <v>96</v>
      </c>
      <c r="E130" s="157"/>
      <c r="F130" s="157"/>
      <c r="G130" s="157"/>
      <c r="H130" s="157"/>
      <c r="I130" s="157"/>
      <c r="J130" s="157"/>
      <c r="K130" s="121">
        <f t="shared" ref="K130:AH130" si="15">SUM(K125:K129)</f>
        <v>16291</v>
      </c>
      <c r="L130" s="121">
        <f t="shared" si="15"/>
        <v>18965</v>
      </c>
      <c r="M130" s="121">
        <f t="shared" si="15"/>
        <v>18540</v>
      </c>
      <c r="N130" s="122">
        <f t="shared" si="15"/>
        <v>7495</v>
      </c>
      <c r="O130" s="122">
        <f t="shared" si="15"/>
        <v>7611.6986301369861</v>
      </c>
      <c r="P130" s="122">
        <f t="shared" si="15"/>
        <v>7612.9342465753416</v>
      </c>
      <c r="Q130" s="122">
        <f t="shared" si="15"/>
        <v>7703.8487260273978</v>
      </c>
      <c r="R130" s="122">
        <f t="shared" si="15"/>
        <v>7830.4922198770491</v>
      </c>
      <c r="S130" s="122">
        <f t="shared" si="15"/>
        <v>8011.2984323606161</v>
      </c>
      <c r="T130" s="122">
        <f t="shared" si="15"/>
        <v>7857.454699411046</v>
      </c>
      <c r="U130" s="122">
        <f t="shared" si="15"/>
        <v>7983.1346549863229</v>
      </c>
      <c r="V130" s="122">
        <f t="shared" si="15"/>
        <v>8121.0994379438744</v>
      </c>
      <c r="W130" s="122">
        <f t="shared" si="15"/>
        <v>8118.842871472656</v>
      </c>
      <c r="X130" s="122">
        <f t="shared" si="15"/>
        <v>7946.4517555358416</v>
      </c>
      <c r="Y130" s="122">
        <f t="shared" si="15"/>
        <v>8017.4716080754879</v>
      </c>
      <c r="Z130" s="122">
        <f t="shared" si="15"/>
        <v>8039.0804282533254</v>
      </c>
      <c r="AA130" s="122">
        <f t="shared" si="15"/>
        <v>7892.5914439086091</v>
      </c>
      <c r="AB130" s="122">
        <f t="shared" si="15"/>
        <v>7721.2865280070546</v>
      </c>
      <c r="AC130" s="122">
        <f t="shared" si="15"/>
        <v>7730.0759400489442</v>
      </c>
      <c r="AD130" s="122">
        <f t="shared" si="15"/>
        <v>7657.0259241857657</v>
      </c>
      <c r="AE130" s="122">
        <f t="shared" si="15"/>
        <v>7433.9510694268756</v>
      </c>
      <c r="AF130" s="122">
        <f t="shared" si="15"/>
        <v>7433.9510694268756</v>
      </c>
      <c r="AG130" s="122">
        <f t="shared" si="15"/>
        <v>7433.9510694268756</v>
      </c>
      <c r="AH130" s="123">
        <f t="shared" si="15"/>
        <v>7423.0058479257095</v>
      </c>
    </row>
    <row r="131" spans="2:40" ht="12.75" hidden="1" customHeight="1" outlineLevel="2" x14ac:dyDescent="0.2">
      <c r="B131" s="151"/>
      <c r="C131" s="152"/>
      <c r="D131" s="153"/>
      <c r="E131" s="154"/>
      <c r="F131" s="154"/>
      <c r="G131" s="154"/>
      <c r="H131" s="154"/>
      <c r="I131" s="154"/>
      <c r="J131" s="154"/>
      <c r="K131" s="116"/>
      <c r="L131" s="116"/>
      <c r="M131" s="116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6"/>
    </row>
    <row r="132" spans="2:40" ht="12.75" hidden="1" customHeight="1" outlineLevel="2" x14ac:dyDescent="0.2">
      <c r="B132" s="151"/>
      <c r="C132" s="152"/>
      <c r="D132" s="153" t="s">
        <v>97</v>
      </c>
      <c r="E132" s="154"/>
      <c r="F132" s="154"/>
      <c r="G132" s="154"/>
      <c r="H132" s="154"/>
      <c r="I132" s="154"/>
      <c r="J132" s="154"/>
      <c r="K132" s="116"/>
      <c r="L132" s="116"/>
      <c r="M132" s="116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6"/>
    </row>
    <row r="133" spans="2:40" ht="12.75" hidden="1" customHeight="1" outlineLevel="2" x14ac:dyDescent="0.2">
      <c r="B133" s="151"/>
      <c r="C133" s="152"/>
      <c r="D133" s="148" t="s">
        <v>92</v>
      </c>
      <c r="E133" s="154"/>
      <c r="F133" s="154"/>
      <c r="G133" s="154"/>
      <c r="H133" s="154"/>
      <c r="I133" s="154"/>
      <c r="J133" s="154"/>
      <c r="K133" s="116">
        <f>'[1]Hist&amp;Budget_WC'!L$176</f>
        <v>0</v>
      </c>
      <c r="L133" s="116">
        <f>'[1]Hist&amp;Budget_WC'!M$176</f>
        <v>0</v>
      </c>
      <c r="M133" s="116">
        <f>'[1]Hist&amp;Budget_WC'!N$176</f>
        <v>0</v>
      </c>
      <c r="N133" s="117">
        <f>SUM([1]Calcs_WC!N$221)</f>
        <v>0</v>
      </c>
      <c r="O133" s="117">
        <f>SUM([1]Calcs_WC!O$221)</f>
        <v>737.4</v>
      </c>
      <c r="P133" s="117">
        <f>SUM([1]Calcs_WC!P$221)</f>
        <v>756.2</v>
      </c>
      <c r="Q133" s="117">
        <f>SUM([1]Calcs_WC!Q$221)</f>
        <v>775.5</v>
      </c>
      <c r="R133" s="117">
        <f>SUM([1]Calcs_WC!R$221)</f>
        <v>795.40000000000009</v>
      </c>
      <c r="S133" s="117">
        <f>SUM([1]Calcs_WC!S$221)</f>
        <v>816.1</v>
      </c>
      <c r="T133" s="117">
        <f>SUM([1]Calcs_WC!T$221)</f>
        <v>837.30000000000007</v>
      </c>
      <c r="U133" s="117">
        <f>SUM([1]Calcs_WC!U$221)</f>
        <v>859.3</v>
      </c>
      <c r="V133" s="117">
        <f>SUM([1]Calcs_WC!V$221)</f>
        <v>881.90000000000009</v>
      </c>
      <c r="W133" s="117">
        <f>SUM([1]Calcs_WC!W$221)</f>
        <v>905.30000000000018</v>
      </c>
      <c r="X133" s="117">
        <f>SUM([1]Calcs_WC!X$221)</f>
        <v>929.5</v>
      </c>
      <c r="Y133" s="117">
        <f>SUM([1]Calcs_WC!Y$221)</f>
        <v>929.5</v>
      </c>
      <c r="Z133" s="117">
        <f>SUM([1]Calcs_WC!Z$221)</f>
        <v>929.5</v>
      </c>
      <c r="AA133" s="117">
        <f>SUM([1]Calcs_WC!AA$221)</f>
        <v>929.5</v>
      </c>
      <c r="AB133" s="117">
        <f>SUM([1]Calcs_WC!AB$221)</f>
        <v>929.5</v>
      </c>
      <c r="AC133" s="117">
        <f>SUM([1]Calcs_WC!AC$221)</f>
        <v>929.5</v>
      </c>
      <c r="AD133" s="117">
        <f>SUM([1]Calcs_WC!AD$221)</f>
        <v>929.5</v>
      </c>
      <c r="AE133" s="117">
        <f>SUM([1]Calcs_WC!AE$221)</f>
        <v>929.5</v>
      </c>
      <c r="AF133" s="117">
        <f>SUM([1]Calcs_WC!AF$221)</f>
        <v>929.5</v>
      </c>
      <c r="AG133" s="117">
        <f>SUM([1]Calcs_WC!AG$221)</f>
        <v>929.5</v>
      </c>
      <c r="AH133" s="118">
        <f>SUM([1]Calcs_WC!AH$221)</f>
        <v>929.5</v>
      </c>
      <c r="AM133" s="53" cm="1">
        <f t="array" ref="AM133">IF(SUM(ABS(K133:AH133)),1,0)</f>
        <v>1</v>
      </c>
      <c r="AN133" s="53">
        <f>IF(OR(SUBTOTAL(102,AM133)=1,AM133=0),0,1)</f>
        <v>1</v>
      </c>
    </row>
    <row r="134" spans="2:40" ht="12.75" hidden="1" customHeight="1" outlineLevel="2" x14ac:dyDescent="0.2">
      <c r="B134" s="151"/>
      <c r="C134" s="152"/>
      <c r="D134" s="148" t="s">
        <v>93</v>
      </c>
      <c r="E134" s="154"/>
      <c r="F134" s="154"/>
      <c r="G134" s="154"/>
      <c r="H134" s="154"/>
      <c r="I134" s="154"/>
      <c r="J134" s="154"/>
      <c r="K134" s="116">
        <f>'[1]Hist&amp;Budget_WC'!L$174</f>
        <v>10593</v>
      </c>
      <c r="L134" s="116">
        <f>'[1]Hist&amp;Budget_WC'!M$174</f>
        <v>9988</v>
      </c>
      <c r="M134" s="116">
        <f>'[1]Hist&amp;Budget_WC'!N$174</f>
        <v>9364</v>
      </c>
      <c r="N134" s="117">
        <f>[1]Calcs_WC!N$219</f>
        <v>12002</v>
      </c>
      <c r="O134" s="117">
        <f>[1]Calcs_WC!O$219</f>
        <v>11041.375560095024</v>
      </c>
      <c r="P134" s="117">
        <f>[1]Calcs_WC!P$219</f>
        <v>10033.18291592083</v>
      </c>
      <c r="Q134" s="117">
        <f>[1]Calcs_WC!Q$219</f>
        <v>8985.186205595468</v>
      </c>
      <c r="R134" s="117">
        <f>[1]Calcs_WC!R$219</f>
        <v>7895.3307954363427</v>
      </c>
      <c r="S134" s="117">
        <f>[1]Calcs_WC!S$219</f>
        <v>6761.4399639177318</v>
      </c>
      <c r="T134" s="117">
        <f>[1]Calcs_WC!T$219</f>
        <v>5847.6430654704291</v>
      </c>
      <c r="U134" s="117">
        <f>[1]Calcs_WC!U$219</f>
        <v>4913.7977457560282</v>
      </c>
      <c r="V134" s="117">
        <f>[1]Calcs_WC!V$219</f>
        <v>3933.3615890915235</v>
      </c>
      <c r="W134" s="117">
        <f>[1]Calcs_WC!W$219</f>
        <v>3107.9941130183506</v>
      </c>
      <c r="X134" s="117">
        <f>[1]Calcs_WC!X$219</f>
        <v>2535.2143999363607</v>
      </c>
      <c r="Y134" s="117">
        <f>[1]Calcs_WC!Y$219</f>
        <v>1934.7557105889678</v>
      </c>
      <c r="Z134" s="117">
        <f>[1]Calcs_WC!Z$219</f>
        <v>1304.8974961294894</v>
      </c>
      <c r="AA134" s="117">
        <f>[1]Calcs_WC!AA$219</f>
        <v>834.58611083668143</v>
      </c>
      <c r="AB134" s="117">
        <f>[1]Calcs_WC!AB$219</f>
        <v>538.78444582313682</v>
      </c>
      <c r="AC134" s="117">
        <f>[1]Calcs_WC!AC$219</f>
        <v>236.64396645821421</v>
      </c>
      <c r="AD134" s="117">
        <f>[1]Calcs_WC!AD$219</f>
        <v>0</v>
      </c>
      <c r="AE134" s="117">
        <f>[1]Calcs_WC!AE$219</f>
        <v>0</v>
      </c>
      <c r="AF134" s="117">
        <f>[1]Calcs_WC!AF$219</f>
        <v>0</v>
      </c>
      <c r="AG134" s="117">
        <f>[1]Calcs_WC!AG$219</f>
        <v>0</v>
      </c>
      <c r="AH134" s="118">
        <f>[1]Calcs_WC!AH$219</f>
        <v>0</v>
      </c>
      <c r="AM134" s="53" cm="1">
        <f t="array" ref="AM134">IF(SUM(ABS(K134:AH134)),1,0)</f>
        <v>1</v>
      </c>
      <c r="AN134" s="53">
        <f>IF(OR(SUBTOTAL(102,AM134)=1,AM134=0),0,1)</f>
        <v>1</v>
      </c>
    </row>
    <row r="135" spans="2:40" ht="12.75" hidden="1" customHeight="1" outlineLevel="2" x14ac:dyDescent="0.2">
      <c r="B135" s="151"/>
      <c r="C135" s="152"/>
      <c r="D135" s="148" t="s">
        <v>94</v>
      </c>
      <c r="E135" s="154"/>
      <c r="F135" s="154"/>
      <c r="G135" s="154"/>
      <c r="H135" s="154"/>
      <c r="I135" s="154"/>
      <c r="J135" s="154"/>
      <c r="K135" s="116">
        <f>'[1]Hist&amp;Budget_WC'!L$175</f>
        <v>0</v>
      </c>
      <c r="L135" s="116">
        <f>'[1]Hist&amp;Budget_WC'!M$175</f>
        <v>0</v>
      </c>
      <c r="M135" s="116">
        <f>'[1]Hist&amp;Budget_WC'!N$175</f>
        <v>0</v>
      </c>
      <c r="N135" s="117">
        <f>[1]Calcs_WC!N$220</f>
        <v>0</v>
      </c>
      <c r="O135" s="117">
        <f>[1]Calcs_WC!O$220</f>
        <v>0</v>
      </c>
      <c r="P135" s="117">
        <f>[1]Calcs_WC!P$220</f>
        <v>0</v>
      </c>
      <c r="Q135" s="117">
        <f>[1]Calcs_WC!Q$220</f>
        <v>0</v>
      </c>
      <c r="R135" s="117">
        <f>[1]Calcs_WC!R$220</f>
        <v>0</v>
      </c>
      <c r="S135" s="117">
        <f>[1]Calcs_WC!S$220</f>
        <v>0</v>
      </c>
      <c r="T135" s="117">
        <f>[1]Calcs_WC!T$220</f>
        <v>0</v>
      </c>
      <c r="U135" s="117">
        <f>[1]Calcs_WC!U$220</f>
        <v>0</v>
      </c>
      <c r="V135" s="117">
        <f>[1]Calcs_WC!V$220</f>
        <v>0</v>
      </c>
      <c r="W135" s="117">
        <f>[1]Calcs_WC!W$220</f>
        <v>0</v>
      </c>
      <c r="X135" s="117">
        <f>[1]Calcs_WC!X$220</f>
        <v>0</v>
      </c>
      <c r="Y135" s="117">
        <f>[1]Calcs_WC!Y$220</f>
        <v>0</v>
      </c>
      <c r="Z135" s="117">
        <f>[1]Calcs_WC!Z$220</f>
        <v>0</v>
      </c>
      <c r="AA135" s="117">
        <f>[1]Calcs_WC!AA$220</f>
        <v>0</v>
      </c>
      <c r="AB135" s="117">
        <f>[1]Calcs_WC!AB$220</f>
        <v>0</v>
      </c>
      <c r="AC135" s="117">
        <f>[1]Calcs_WC!AC$220</f>
        <v>0</v>
      </c>
      <c r="AD135" s="117">
        <f>[1]Calcs_WC!AD$220</f>
        <v>0</v>
      </c>
      <c r="AE135" s="117">
        <f>[1]Calcs_WC!AE$220</f>
        <v>0</v>
      </c>
      <c r="AF135" s="117">
        <f>[1]Calcs_WC!AF$220</f>
        <v>0</v>
      </c>
      <c r="AG135" s="117">
        <f>[1]Calcs_WC!AG$220</f>
        <v>0</v>
      </c>
      <c r="AH135" s="118">
        <f>[1]Calcs_WC!AH$220</f>
        <v>0</v>
      </c>
      <c r="AM135" s="53" cm="1">
        <f t="array" ref="AM135">IF(SUM(ABS(K135:AH135)),1,0)</f>
        <v>0</v>
      </c>
      <c r="AN135" s="53">
        <f>IF(OR(SUBTOTAL(102,AM135)=1,AM135=0),0,1)</f>
        <v>0</v>
      </c>
    </row>
    <row r="136" spans="2:40" ht="12.75" hidden="1" customHeight="1" outlineLevel="2" x14ac:dyDescent="0.2">
      <c r="B136" s="151"/>
      <c r="C136" s="152"/>
      <c r="D136" s="147" t="s">
        <v>98</v>
      </c>
      <c r="E136" s="154"/>
      <c r="F136" s="154"/>
      <c r="G136" s="154"/>
      <c r="H136" s="154"/>
      <c r="I136" s="154"/>
      <c r="J136" s="154"/>
      <c r="K136" s="116">
        <f>SUM('[1]Hist&amp;Budget_WC'!L$172:L$173)</f>
        <v>709</v>
      </c>
      <c r="L136" s="116">
        <f>SUM('[1]Hist&amp;Budget_WC'!M$172:M$173)</f>
        <v>709</v>
      </c>
      <c r="M136" s="116">
        <f>SUM('[1]Hist&amp;Budget_WC'!N$172:N$173)</f>
        <v>709</v>
      </c>
      <c r="N136" s="117">
        <f>SUM([1]Calcs_WC!N$217:N$218)</f>
        <v>1419</v>
      </c>
      <c r="O136" s="117">
        <f>SUM([1]Calcs_WC!O$217:O$218)</f>
        <v>1419</v>
      </c>
      <c r="P136" s="117">
        <f>SUM([1]Calcs_WC!P$217:P$218)</f>
        <v>1419</v>
      </c>
      <c r="Q136" s="117">
        <f>SUM([1]Calcs_WC!Q$217:Q$218)</f>
        <v>1419</v>
      </c>
      <c r="R136" s="117">
        <f>SUM([1]Calcs_WC!R$217:R$218)</f>
        <v>1419</v>
      </c>
      <c r="S136" s="117">
        <f>SUM([1]Calcs_WC!S$217:S$218)</f>
        <v>1419</v>
      </c>
      <c r="T136" s="117">
        <f>SUM([1]Calcs_WC!T$217:T$218)</f>
        <v>1419</v>
      </c>
      <c r="U136" s="117">
        <f>SUM([1]Calcs_WC!U$217:U$218)</f>
        <v>1419</v>
      </c>
      <c r="V136" s="117">
        <f>SUM([1]Calcs_WC!V$217:V$218)</f>
        <v>1419</v>
      </c>
      <c r="W136" s="117">
        <f>SUM([1]Calcs_WC!W$217:W$218)</f>
        <v>1419</v>
      </c>
      <c r="X136" s="117">
        <f>SUM([1]Calcs_WC!X$217:X$218)</f>
        <v>1419</v>
      </c>
      <c r="Y136" s="117">
        <f>SUM([1]Calcs_WC!Y$217:Y$218)</f>
        <v>1419</v>
      </c>
      <c r="Z136" s="117">
        <f>SUM([1]Calcs_WC!Z$217:Z$218)</f>
        <v>1419</v>
      </c>
      <c r="AA136" s="117">
        <f>SUM([1]Calcs_WC!AA$217:AA$218)</f>
        <v>1419</v>
      </c>
      <c r="AB136" s="117">
        <f>SUM([1]Calcs_WC!AB$217:AB$218)</f>
        <v>1419</v>
      </c>
      <c r="AC136" s="117">
        <f>SUM([1]Calcs_WC!AC$217:AC$218)</f>
        <v>1419</v>
      </c>
      <c r="AD136" s="117">
        <f>SUM([1]Calcs_WC!AD$217:AD$218)</f>
        <v>1419</v>
      </c>
      <c r="AE136" s="117">
        <f>SUM([1]Calcs_WC!AE$217:AE$218)</f>
        <v>1419</v>
      </c>
      <c r="AF136" s="117">
        <f>SUM([1]Calcs_WC!AF$217:AF$218)</f>
        <v>1419</v>
      </c>
      <c r="AG136" s="117">
        <f>SUM([1]Calcs_WC!AG$217:AG$218)</f>
        <v>1419</v>
      </c>
      <c r="AH136" s="118">
        <f>SUM([1]Calcs_WC!AH$217:AH$218)</f>
        <v>1419</v>
      </c>
      <c r="AM136" s="53" cm="1">
        <f t="array" ref="AM136">IF(SUM(ABS(K136:AH136)),1,0)</f>
        <v>1</v>
      </c>
      <c r="AN136" s="53">
        <f>IF(OR(SUBTOTAL(102,AM136)=1,AM136=0),0,1)</f>
        <v>1</v>
      </c>
    </row>
    <row r="137" spans="2:40" ht="12.75" hidden="1" customHeight="1" outlineLevel="2" collapsed="1" x14ac:dyDescent="0.2">
      <c r="B137" s="151"/>
      <c r="C137" s="152"/>
      <c r="D137" s="147" t="s">
        <v>88</v>
      </c>
      <c r="E137" s="154"/>
      <c r="F137" s="154"/>
      <c r="G137" s="154"/>
      <c r="H137" s="154"/>
      <c r="I137" s="154"/>
      <c r="J137" s="154"/>
      <c r="K137" s="116">
        <f>'[1]Hist&amp;Budget_WC'!L$171</f>
        <v>377</v>
      </c>
      <c r="L137" s="116">
        <f>'[1]Hist&amp;Budget_WC'!M$171</f>
        <v>276</v>
      </c>
      <c r="M137" s="116">
        <f>'[1]Hist&amp;Budget_WC'!N$171</f>
        <v>231</v>
      </c>
      <c r="N137" s="117">
        <f>[1]Calcs_WC!N$216</f>
        <v>419</v>
      </c>
      <c r="O137" s="117">
        <f>[1]Calcs_WC!O$216</f>
        <v>419</v>
      </c>
      <c r="P137" s="117">
        <f>[1]Calcs_WC!P$216</f>
        <v>419</v>
      </c>
      <c r="Q137" s="117">
        <f>[1]Calcs_WC!Q$216</f>
        <v>419</v>
      </c>
      <c r="R137" s="117">
        <f>[1]Calcs_WC!R$216</f>
        <v>419</v>
      </c>
      <c r="S137" s="117">
        <f>[1]Calcs_WC!S$216</f>
        <v>419</v>
      </c>
      <c r="T137" s="117">
        <f>[1]Calcs_WC!T$216</f>
        <v>419</v>
      </c>
      <c r="U137" s="117">
        <f>[1]Calcs_WC!U$216</f>
        <v>419</v>
      </c>
      <c r="V137" s="117">
        <f>[1]Calcs_WC!V$216</f>
        <v>419</v>
      </c>
      <c r="W137" s="117">
        <f>[1]Calcs_WC!W$216</f>
        <v>419</v>
      </c>
      <c r="X137" s="117">
        <f>[1]Calcs_WC!X$216</f>
        <v>419</v>
      </c>
      <c r="Y137" s="117">
        <f>[1]Calcs_WC!Y$216</f>
        <v>419</v>
      </c>
      <c r="Z137" s="117">
        <f>[1]Calcs_WC!Z$216</f>
        <v>419</v>
      </c>
      <c r="AA137" s="117">
        <f>[1]Calcs_WC!AA$216</f>
        <v>419</v>
      </c>
      <c r="AB137" s="117">
        <f>[1]Calcs_WC!AB$216</f>
        <v>419</v>
      </c>
      <c r="AC137" s="117">
        <f>[1]Calcs_WC!AC$216</f>
        <v>419</v>
      </c>
      <c r="AD137" s="117">
        <f>[1]Calcs_WC!AD$216</f>
        <v>419</v>
      </c>
      <c r="AE137" s="117">
        <f>[1]Calcs_WC!AE$216</f>
        <v>419</v>
      </c>
      <c r="AF137" s="117">
        <f>[1]Calcs_WC!AF$216</f>
        <v>419</v>
      </c>
      <c r="AG137" s="117">
        <f>[1]Calcs_WC!AG$216</f>
        <v>419</v>
      </c>
      <c r="AH137" s="118">
        <f>[1]Calcs_WC!AH$216</f>
        <v>419</v>
      </c>
    </row>
    <row r="138" spans="2:40" ht="12.75" hidden="1" customHeight="1" outlineLevel="2" x14ac:dyDescent="0.2">
      <c r="B138" s="151"/>
      <c r="C138" s="152"/>
      <c r="D138" s="150" t="s">
        <v>99</v>
      </c>
      <c r="E138" s="157"/>
      <c r="F138" s="157"/>
      <c r="G138" s="157"/>
      <c r="H138" s="157"/>
      <c r="I138" s="157"/>
      <c r="J138" s="157"/>
      <c r="K138" s="121">
        <f t="shared" ref="K138:AH138" si="16">SUM(K133:K137)</f>
        <v>11679</v>
      </c>
      <c r="L138" s="121">
        <f t="shared" si="16"/>
        <v>10973</v>
      </c>
      <c r="M138" s="121">
        <f t="shared" si="16"/>
        <v>10304</v>
      </c>
      <c r="N138" s="122">
        <f t="shared" si="16"/>
        <v>13840</v>
      </c>
      <c r="O138" s="122">
        <f t="shared" si="16"/>
        <v>13616.775560095024</v>
      </c>
      <c r="P138" s="122">
        <f t="shared" si="16"/>
        <v>12627.382915920831</v>
      </c>
      <c r="Q138" s="122">
        <f t="shared" si="16"/>
        <v>11598.686205595468</v>
      </c>
      <c r="R138" s="122">
        <f t="shared" si="16"/>
        <v>10528.730795436342</v>
      </c>
      <c r="S138" s="122">
        <f t="shared" si="16"/>
        <v>9415.5399639177322</v>
      </c>
      <c r="T138" s="122">
        <f t="shared" si="16"/>
        <v>8522.9430654704302</v>
      </c>
      <c r="U138" s="122">
        <f t="shared" si="16"/>
        <v>7611.0977457560284</v>
      </c>
      <c r="V138" s="122">
        <f t="shared" si="16"/>
        <v>6653.261589091524</v>
      </c>
      <c r="W138" s="122">
        <f t="shared" si="16"/>
        <v>5851.2941130183508</v>
      </c>
      <c r="X138" s="122">
        <f t="shared" si="16"/>
        <v>5302.7143999363607</v>
      </c>
      <c r="Y138" s="122">
        <f t="shared" si="16"/>
        <v>4702.2557105889682</v>
      </c>
      <c r="Z138" s="122">
        <f t="shared" si="16"/>
        <v>4072.3974961294894</v>
      </c>
      <c r="AA138" s="122">
        <f t="shared" si="16"/>
        <v>3602.0861108366817</v>
      </c>
      <c r="AB138" s="122">
        <f t="shared" si="16"/>
        <v>3306.2844458231366</v>
      </c>
      <c r="AC138" s="122">
        <f t="shared" si="16"/>
        <v>3004.143966458214</v>
      </c>
      <c r="AD138" s="122">
        <f t="shared" si="16"/>
        <v>2767.5</v>
      </c>
      <c r="AE138" s="122">
        <f t="shared" si="16"/>
        <v>2767.5</v>
      </c>
      <c r="AF138" s="122">
        <f t="shared" si="16"/>
        <v>2767.5</v>
      </c>
      <c r="AG138" s="122">
        <f t="shared" si="16"/>
        <v>2767.5</v>
      </c>
      <c r="AH138" s="123">
        <f t="shared" si="16"/>
        <v>2767.5</v>
      </c>
    </row>
    <row r="139" spans="2:40" ht="12.75" hidden="1" customHeight="1" outlineLevel="2" thickBot="1" x14ac:dyDescent="0.25">
      <c r="B139" s="151"/>
      <c r="C139" s="152"/>
      <c r="D139" s="158" t="s">
        <v>100</v>
      </c>
      <c r="E139" s="159"/>
      <c r="F139" s="159"/>
      <c r="G139" s="159"/>
      <c r="H139" s="159"/>
      <c r="I139" s="159"/>
      <c r="J139" s="159"/>
      <c r="K139" s="160">
        <f t="shared" ref="K139:AH139" si="17">SUM(K130,K138)</f>
        <v>27970</v>
      </c>
      <c r="L139" s="160">
        <f t="shared" si="17"/>
        <v>29938</v>
      </c>
      <c r="M139" s="160">
        <f t="shared" si="17"/>
        <v>28844</v>
      </c>
      <c r="N139" s="161">
        <f t="shared" si="17"/>
        <v>21335</v>
      </c>
      <c r="O139" s="161">
        <f t="shared" si="17"/>
        <v>21228.474190232009</v>
      </c>
      <c r="P139" s="161">
        <f t="shared" si="17"/>
        <v>20240.317162496172</v>
      </c>
      <c r="Q139" s="161">
        <f t="shared" si="17"/>
        <v>19302.534931622868</v>
      </c>
      <c r="R139" s="161">
        <f t="shared" si="17"/>
        <v>18359.223015313393</v>
      </c>
      <c r="S139" s="161">
        <f t="shared" si="17"/>
        <v>17426.838396278348</v>
      </c>
      <c r="T139" s="161">
        <f t="shared" si="17"/>
        <v>16380.397764881476</v>
      </c>
      <c r="U139" s="161">
        <f t="shared" si="17"/>
        <v>15594.232400742352</v>
      </c>
      <c r="V139" s="161">
        <f t="shared" si="17"/>
        <v>14774.361027035398</v>
      </c>
      <c r="W139" s="161">
        <f t="shared" si="17"/>
        <v>13970.136984491008</v>
      </c>
      <c r="X139" s="161">
        <f t="shared" si="17"/>
        <v>13249.166155472201</v>
      </c>
      <c r="Y139" s="161">
        <f t="shared" si="17"/>
        <v>12719.727318664456</v>
      </c>
      <c r="Z139" s="161">
        <f t="shared" si="17"/>
        <v>12111.477924382814</v>
      </c>
      <c r="AA139" s="161">
        <f t="shared" si="17"/>
        <v>11494.677554745291</v>
      </c>
      <c r="AB139" s="161">
        <f t="shared" si="17"/>
        <v>11027.570973830192</v>
      </c>
      <c r="AC139" s="161">
        <f t="shared" si="17"/>
        <v>10734.219906507158</v>
      </c>
      <c r="AD139" s="161">
        <f t="shared" si="17"/>
        <v>10424.525924185766</v>
      </c>
      <c r="AE139" s="161">
        <f t="shared" si="17"/>
        <v>10201.451069426876</v>
      </c>
      <c r="AF139" s="161">
        <f t="shared" si="17"/>
        <v>10201.451069426876</v>
      </c>
      <c r="AG139" s="161">
        <f t="shared" si="17"/>
        <v>10201.451069426876</v>
      </c>
      <c r="AH139" s="162">
        <f t="shared" si="17"/>
        <v>10190.50584792571</v>
      </c>
    </row>
    <row r="140" spans="2:40" ht="12.75" hidden="1" customHeight="1" outlineLevel="2" thickTop="1" x14ac:dyDescent="0.2">
      <c r="B140" s="151"/>
      <c r="C140" s="152"/>
      <c r="D140" s="153"/>
      <c r="E140" s="154"/>
      <c r="F140" s="154"/>
      <c r="G140" s="154"/>
      <c r="H140" s="154"/>
      <c r="I140" s="154"/>
      <c r="J140" s="154"/>
      <c r="K140" s="116"/>
      <c r="L140" s="116"/>
      <c r="M140" s="116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6"/>
    </row>
    <row r="141" spans="2:40" ht="12.75" hidden="1" customHeight="1" outlineLevel="2" thickBot="1" x14ac:dyDescent="0.25">
      <c r="B141" s="151"/>
      <c r="C141" s="152"/>
      <c r="D141" s="163" t="s">
        <v>101</v>
      </c>
      <c r="E141" s="164"/>
      <c r="F141" s="164"/>
      <c r="G141" s="164"/>
      <c r="H141" s="164"/>
      <c r="I141" s="164"/>
      <c r="J141" s="164"/>
      <c r="K141" s="165">
        <f>K122-K139</f>
        <v>612333</v>
      </c>
      <c r="L141" s="165">
        <f>L122-L139</f>
        <v>700288</v>
      </c>
      <c r="M141" s="165">
        <f>M122-M139</f>
        <v>768552</v>
      </c>
      <c r="N141" s="166">
        <f t="shared" ref="N141:AH141" si="18">N122-N139</f>
        <v>830007</v>
      </c>
      <c r="O141" s="166">
        <f t="shared" si="18"/>
        <v>827593.42756989924</v>
      </c>
      <c r="P141" s="166">
        <f t="shared" si="18"/>
        <v>826517.74667740101</v>
      </c>
      <c r="Q141" s="166">
        <f t="shared" si="18"/>
        <v>827774.96440355398</v>
      </c>
      <c r="R141" s="166">
        <f t="shared" si="18"/>
        <v>827203.94873440324</v>
      </c>
      <c r="S141" s="166">
        <f t="shared" si="18"/>
        <v>832147.87755229045</v>
      </c>
      <c r="T141" s="166">
        <f t="shared" si="18"/>
        <v>837375.47298903286</v>
      </c>
      <c r="U141" s="166">
        <f t="shared" si="18"/>
        <v>846723.73167080246</v>
      </c>
      <c r="V141" s="166">
        <f t="shared" si="18"/>
        <v>856472.86495275353</v>
      </c>
      <c r="W141" s="166">
        <f t="shared" si="18"/>
        <v>863340.74060119654</v>
      </c>
      <c r="X141" s="166">
        <f t="shared" si="18"/>
        <v>869281.03596221376</v>
      </c>
      <c r="Y141" s="166">
        <f t="shared" si="18"/>
        <v>872798.70899052045</v>
      </c>
      <c r="Z141" s="166">
        <f t="shared" si="18"/>
        <v>888111.96419660386</v>
      </c>
      <c r="AA141" s="166">
        <f t="shared" si="18"/>
        <v>903423.99123065628</v>
      </c>
      <c r="AB141" s="166">
        <f t="shared" si="18"/>
        <v>918730.19796599366</v>
      </c>
      <c r="AC141" s="166">
        <f t="shared" si="18"/>
        <v>934014.15362637211</v>
      </c>
      <c r="AD141" s="166">
        <f t="shared" si="18"/>
        <v>949268.48710270645</v>
      </c>
      <c r="AE141" s="166">
        <f t="shared" si="18"/>
        <v>964493.66349827207</v>
      </c>
      <c r="AF141" s="166">
        <f t="shared" si="18"/>
        <v>979720.66975546663</v>
      </c>
      <c r="AG141" s="166">
        <f t="shared" si="18"/>
        <v>994947.67601266119</v>
      </c>
      <c r="AH141" s="167">
        <f t="shared" si="18"/>
        <v>1010174.6822698558</v>
      </c>
    </row>
    <row r="142" spans="2:40" ht="12.75" hidden="1" customHeight="1" outlineLevel="2" x14ac:dyDescent="0.2">
      <c r="B142" s="151"/>
      <c r="C142" s="152"/>
      <c r="D142" s="153"/>
      <c r="E142" s="154"/>
      <c r="F142" s="154"/>
      <c r="G142" s="154"/>
      <c r="H142" s="154"/>
      <c r="I142" s="154"/>
      <c r="J142" s="154"/>
      <c r="K142" s="116"/>
      <c r="L142" s="116"/>
      <c r="M142" s="116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6"/>
    </row>
    <row r="143" spans="2:40" ht="12.75" hidden="1" customHeight="1" outlineLevel="2" x14ac:dyDescent="0.2">
      <c r="B143" s="151"/>
      <c r="C143" s="152"/>
      <c r="D143" s="153" t="s">
        <v>102</v>
      </c>
      <c r="E143" s="154"/>
      <c r="F143" s="154"/>
      <c r="G143" s="154"/>
      <c r="H143" s="154"/>
      <c r="I143" s="154"/>
      <c r="J143" s="154"/>
      <c r="K143" s="116"/>
      <c r="L143" s="116"/>
      <c r="M143" s="116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6"/>
    </row>
    <row r="144" spans="2:40" ht="12.75" hidden="1" customHeight="1" outlineLevel="2" x14ac:dyDescent="0.2">
      <c r="B144" s="151"/>
      <c r="C144" s="152"/>
      <c r="D144" s="148" t="s">
        <v>103</v>
      </c>
      <c r="E144" s="154"/>
      <c r="F144" s="154"/>
      <c r="G144" s="154"/>
      <c r="H144" s="154"/>
      <c r="I144" s="154"/>
      <c r="J144" s="154"/>
      <c r="K144" s="116">
        <f>'[1]Hist&amp;Budget_WC'!L$184</f>
        <v>502913</v>
      </c>
      <c r="L144" s="116">
        <f>'[1]Hist&amp;Budget_WC'!M$184</f>
        <v>516196</v>
      </c>
      <c r="M144" s="116">
        <f>'[1]Hist&amp;Budget_WC'!N$184</f>
        <v>526302</v>
      </c>
      <c r="N144" s="117">
        <f>[1]Calcs_WC!N$229</f>
        <v>520847</v>
      </c>
      <c r="O144" s="117">
        <f>[1]Calcs_WC!O$229</f>
        <v>518433.0991618876</v>
      </c>
      <c r="P144" s="117">
        <f>[1]Calcs_WC!P$229</f>
        <v>517357.55403322692</v>
      </c>
      <c r="Q144" s="117">
        <f>[1]Calcs_WC!Q$229</f>
        <v>518614.96769322874</v>
      </c>
      <c r="R144" s="117">
        <f>[1]Calcs_WC!R$229</f>
        <v>518044.0933242442</v>
      </c>
      <c r="S144" s="117">
        <f>[1]Calcs_WC!S$229</f>
        <v>522987.98672077205</v>
      </c>
      <c r="T144" s="117">
        <f>[1]Calcs_WC!T$229</f>
        <v>528215.67609058588</v>
      </c>
      <c r="U144" s="117">
        <f>[1]Calcs_WC!U$229</f>
        <v>537563.88635108806</v>
      </c>
      <c r="V144" s="117">
        <f>[1]Calcs_WC!V$229</f>
        <v>547312.42879608937</v>
      </c>
      <c r="W144" s="117">
        <f>[1]Calcs_WC!W$229</f>
        <v>554180.37312512367</v>
      </c>
      <c r="X144" s="117">
        <f>[1]Calcs_WC!X$229</f>
        <v>560121.25624913198</v>
      </c>
      <c r="Y144" s="117">
        <f>[1]Calcs_WC!Y$229</f>
        <v>563638.25030117319</v>
      </c>
      <c r="Z144" s="117">
        <f>[1]Calcs_WC!Z$229</f>
        <v>578952.10598214448</v>
      </c>
      <c r="AA144" s="117">
        <f>[1]Calcs_WC!AA$229</f>
        <v>594263.67984536372</v>
      </c>
      <c r="AB144" s="117">
        <f>[1]Calcs_WC!AB$229</f>
        <v>609570.39630098036</v>
      </c>
      <c r="AC144" s="117">
        <f>[1]Calcs_WC!AC$229</f>
        <v>624854.01314700744</v>
      </c>
      <c r="AD144" s="117">
        <f>[1]Calcs_WC!AD$229</f>
        <v>640108.84313624853</v>
      </c>
      <c r="AE144" s="117">
        <f>[1]Calcs_WC!AE$229</f>
        <v>655333.66349827219</v>
      </c>
      <c r="AF144" s="117">
        <f>[1]Calcs_WC!AF$229</f>
        <v>670560.66975546686</v>
      </c>
      <c r="AG144" s="117">
        <f>[1]Calcs_WC!AG$229</f>
        <v>685787.67601266142</v>
      </c>
      <c r="AH144" s="118">
        <f>[1]Calcs_WC!AH$229</f>
        <v>701014.68226985587</v>
      </c>
      <c r="AM144" s="53" cm="1">
        <f t="array" ref="AM144">IF(SUM(ABS(K144:AH144)),1,0)</f>
        <v>1</v>
      </c>
      <c r="AN144" s="53">
        <f>IF(OR(SUBTOTAL(102,AM144)=1,AM144=0),0,1)</f>
        <v>1</v>
      </c>
    </row>
    <row r="145" spans="1:40" ht="12.75" hidden="1" customHeight="1" outlineLevel="2" x14ac:dyDescent="0.2">
      <c r="B145" s="151"/>
      <c r="C145" s="152"/>
      <c r="D145" s="148" t="s">
        <v>104</v>
      </c>
      <c r="E145" s="154"/>
      <c r="F145" s="154"/>
      <c r="G145" s="154"/>
      <c r="H145" s="154"/>
      <c r="I145" s="154"/>
      <c r="J145" s="154"/>
      <c r="K145" s="116">
        <f>'[1]Hist&amp;Budget_WC'!L$216</f>
        <v>109420</v>
      </c>
      <c r="L145" s="116">
        <f>'[1]Hist&amp;Budget_WC'!M$216</f>
        <v>184092</v>
      </c>
      <c r="M145" s="116">
        <f>'[1]Hist&amp;Budget_WC'!N$216</f>
        <v>242250</v>
      </c>
      <c r="N145" s="117">
        <f>[1]Calcs_WC!N$261</f>
        <v>309160</v>
      </c>
      <c r="O145" s="117">
        <f>[1]Calcs_WC!O$261</f>
        <v>309160</v>
      </c>
      <c r="P145" s="117">
        <f>[1]Calcs_WC!P$261</f>
        <v>309160</v>
      </c>
      <c r="Q145" s="117">
        <f>[1]Calcs_WC!Q$261</f>
        <v>309160</v>
      </c>
      <c r="R145" s="117">
        <f>[1]Calcs_WC!R$261</f>
        <v>309160</v>
      </c>
      <c r="S145" s="117">
        <f>[1]Calcs_WC!S$261</f>
        <v>309160</v>
      </c>
      <c r="T145" s="117">
        <f>[1]Calcs_WC!T$261</f>
        <v>309160</v>
      </c>
      <c r="U145" s="117">
        <f>[1]Calcs_WC!U$261</f>
        <v>309160</v>
      </c>
      <c r="V145" s="117">
        <f>[1]Calcs_WC!V$261</f>
        <v>309160</v>
      </c>
      <c r="W145" s="117">
        <f>[1]Calcs_WC!W$261</f>
        <v>309160</v>
      </c>
      <c r="X145" s="117">
        <f>[1]Calcs_WC!X$261</f>
        <v>309160</v>
      </c>
      <c r="Y145" s="117">
        <f>[1]Calcs_WC!Y$261</f>
        <v>309160</v>
      </c>
      <c r="Z145" s="117">
        <f>[1]Calcs_WC!Z$261</f>
        <v>309160</v>
      </c>
      <c r="AA145" s="117">
        <f>[1]Calcs_WC!AA$261</f>
        <v>309160</v>
      </c>
      <c r="AB145" s="117">
        <f>[1]Calcs_WC!AB$261</f>
        <v>309160</v>
      </c>
      <c r="AC145" s="117">
        <f>[1]Calcs_WC!AC$261</f>
        <v>309160</v>
      </c>
      <c r="AD145" s="117">
        <f>[1]Calcs_WC!AD$261</f>
        <v>309160</v>
      </c>
      <c r="AE145" s="117">
        <f>[1]Calcs_WC!AE$261</f>
        <v>309160</v>
      </c>
      <c r="AF145" s="117">
        <f>[1]Calcs_WC!AF$261</f>
        <v>309160</v>
      </c>
      <c r="AG145" s="117">
        <f>[1]Calcs_WC!AG$261</f>
        <v>309160</v>
      </c>
      <c r="AH145" s="118">
        <f>[1]Calcs_WC!AH$261</f>
        <v>309160</v>
      </c>
      <c r="AM145" s="53" cm="1">
        <f t="array" ref="AM145">IF(SUM(ABS(K145:AH145)),1,0)</f>
        <v>1</v>
      </c>
      <c r="AN145" s="53">
        <f>IF(OR(SUBTOTAL(102,AM145)=1,AM145=0),0,1)</f>
        <v>1</v>
      </c>
    </row>
    <row r="146" spans="1:40" ht="10.199999999999999" hidden="1" outlineLevel="2" x14ac:dyDescent="0.2">
      <c r="B146" s="151"/>
      <c r="C146" s="152"/>
      <c r="D146" s="147" t="s">
        <v>105</v>
      </c>
      <c r="E146" s="154"/>
      <c r="F146" s="154"/>
      <c r="G146" s="154"/>
      <c r="H146" s="154"/>
      <c r="I146" s="154"/>
      <c r="J146" s="154"/>
      <c r="K146" s="116">
        <f>'[1]Hist&amp;Budget_WC'!L$185</f>
        <v>0</v>
      </c>
      <c r="L146" s="116">
        <f>'[1]Hist&amp;Budget_WC'!M$185</f>
        <v>0</v>
      </c>
      <c r="M146" s="116">
        <f>'[1]Hist&amp;Budget_WC'!N$185</f>
        <v>0</v>
      </c>
      <c r="N146" s="117">
        <f>[1]Calcs_WC!N$230</f>
        <v>0</v>
      </c>
      <c r="O146" s="117">
        <f>[1]Calcs_WC!O$230</f>
        <v>0</v>
      </c>
      <c r="P146" s="117">
        <f>[1]Calcs_WC!P$230</f>
        <v>0</v>
      </c>
      <c r="Q146" s="117">
        <f>[1]Calcs_WC!Q$230</f>
        <v>0</v>
      </c>
      <c r="R146" s="117">
        <f>[1]Calcs_WC!R$230</f>
        <v>0</v>
      </c>
      <c r="S146" s="117">
        <f>[1]Calcs_WC!S$230</f>
        <v>0</v>
      </c>
      <c r="T146" s="117">
        <f>[1]Calcs_WC!T$230</f>
        <v>0</v>
      </c>
      <c r="U146" s="117">
        <f>[1]Calcs_WC!U$230</f>
        <v>0</v>
      </c>
      <c r="V146" s="117">
        <f>[1]Calcs_WC!V$230</f>
        <v>0</v>
      </c>
      <c r="W146" s="117">
        <f>[1]Calcs_WC!W$230</f>
        <v>0</v>
      </c>
      <c r="X146" s="117">
        <f>[1]Calcs_WC!X$230</f>
        <v>0</v>
      </c>
      <c r="Y146" s="117">
        <f>[1]Calcs_WC!Y$230</f>
        <v>0</v>
      </c>
      <c r="Z146" s="117">
        <f>[1]Calcs_WC!Z$230</f>
        <v>0</v>
      </c>
      <c r="AA146" s="117">
        <f>[1]Calcs_WC!AA$230</f>
        <v>0</v>
      </c>
      <c r="AB146" s="117">
        <f>[1]Calcs_WC!AB$230</f>
        <v>0</v>
      </c>
      <c r="AC146" s="117">
        <f>[1]Calcs_WC!AC$230</f>
        <v>0</v>
      </c>
      <c r="AD146" s="117">
        <f>[1]Calcs_WC!AD$230</f>
        <v>0</v>
      </c>
      <c r="AE146" s="117">
        <f>[1]Calcs_WC!AE$230</f>
        <v>0</v>
      </c>
      <c r="AF146" s="117">
        <f>[1]Calcs_WC!AF$230</f>
        <v>0</v>
      </c>
      <c r="AG146" s="117">
        <f>[1]Calcs_WC!AG$230</f>
        <v>0</v>
      </c>
      <c r="AH146" s="118">
        <f>[1]Calcs_WC!AH$230</f>
        <v>0</v>
      </c>
      <c r="AM146" s="53" cm="1">
        <f t="array" ref="AM146">IF(SUM(ABS(K146:AH146)),1,0)</f>
        <v>0</v>
      </c>
      <c r="AN146" s="53">
        <f>IF(OR(SUBTOTAL(102,AM146)=1,AM146=0),0,1)</f>
        <v>0</v>
      </c>
    </row>
    <row r="147" spans="1:40" ht="10.199999999999999" hidden="1" outlineLevel="2" x14ac:dyDescent="0.2">
      <c r="B147" s="151"/>
      <c r="C147" s="152"/>
      <c r="D147" s="147" t="s">
        <v>106</v>
      </c>
      <c r="E147" s="154"/>
      <c r="F147" s="154"/>
      <c r="G147" s="154"/>
      <c r="H147" s="154"/>
      <c r="I147" s="154"/>
      <c r="J147" s="154"/>
      <c r="K147" s="116">
        <f>SUM('[1]Hist&amp;Budget_WC'!L$186:L$215)</f>
        <v>0</v>
      </c>
      <c r="L147" s="116">
        <f>SUM('[1]Hist&amp;Budget_WC'!M$186:M$215)</f>
        <v>0</v>
      </c>
      <c r="M147" s="116">
        <f>SUM('[1]Hist&amp;Budget_WC'!N$186:N$215)</f>
        <v>0</v>
      </c>
      <c r="N147" s="117">
        <f>SUM([1]Calcs_WC!N$231:N$260)</f>
        <v>0</v>
      </c>
      <c r="O147" s="117">
        <f>SUM([1]Calcs_WC!O$231:O$260)</f>
        <v>0</v>
      </c>
      <c r="P147" s="117">
        <f>SUM([1]Calcs_WC!P$231:P$260)</f>
        <v>0</v>
      </c>
      <c r="Q147" s="117">
        <f>SUM([1]Calcs_WC!Q$231:Q$260)</f>
        <v>0</v>
      </c>
      <c r="R147" s="117">
        <f>SUM([1]Calcs_WC!R$231:R$260)</f>
        <v>0</v>
      </c>
      <c r="S147" s="117">
        <f>SUM([1]Calcs_WC!S$231:S$260)</f>
        <v>0</v>
      </c>
      <c r="T147" s="117">
        <f>SUM([1]Calcs_WC!T$231:T$260)</f>
        <v>0</v>
      </c>
      <c r="U147" s="117">
        <f>SUM([1]Calcs_WC!U$231:U$260)</f>
        <v>0</v>
      </c>
      <c r="V147" s="117">
        <f>SUM([1]Calcs_WC!V$231:V$260)</f>
        <v>0</v>
      </c>
      <c r="W147" s="117">
        <f>SUM([1]Calcs_WC!W$231:W$260)</f>
        <v>0</v>
      </c>
      <c r="X147" s="117">
        <f>SUM([1]Calcs_WC!X$231:X$260)</f>
        <v>0</v>
      </c>
      <c r="Y147" s="117">
        <f>SUM([1]Calcs_WC!Y$231:Y$260)</f>
        <v>0</v>
      </c>
      <c r="Z147" s="117">
        <f>SUM([1]Calcs_WC!Z$231:Z$260)</f>
        <v>0</v>
      </c>
      <c r="AA147" s="117">
        <f>SUM([1]Calcs_WC!AA$231:AA$260)</f>
        <v>0</v>
      </c>
      <c r="AB147" s="117">
        <f>SUM([1]Calcs_WC!AB$231:AB$260)</f>
        <v>0</v>
      </c>
      <c r="AC147" s="117">
        <f>SUM([1]Calcs_WC!AC$231:AC$260)</f>
        <v>0</v>
      </c>
      <c r="AD147" s="117">
        <f>SUM([1]Calcs_WC!AD$231:AD$260)</f>
        <v>0</v>
      </c>
      <c r="AE147" s="117">
        <f>SUM([1]Calcs_WC!AE$231:AE$260)</f>
        <v>0</v>
      </c>
      <c r="AF147" s="117">
        <f>SUM([1]Calcs_WC!AF$231:AF$260)</f>
        <v>0</v>
      </c>
      <c r="AG147" s="117">
        <f>SUM([1]Calcs_WC!AG$231:AG$260)</f>
        <v>0</v>
      </c>
      <c r="AH147" s="118">
        <f>SUM([1]Calcs_WC!AH$231:AH$260)</f>
        <v>0</v>
      </c>
      <c r="AM147" s="53" cm="1">
        <f t="array" ref="AM147">IF(SUM(ABS(K147:AH147)),1,0)</f>
        <v>0</v>
      </c>
      <c r="AN147" s="53">
        <f>IF(OR(SUBTOTAL(102,AM147)=1,AM147=0),0,1)</f>
        <v>0</v>
      </c>
    </row>
    <row r="148" spans="1:40" ht="12.75" hidden="1" customHeight="1" outlineLevel="2" collapsed="1" thickBot="1" x14ac:dyDescent="0.25">
      <c r="B148" s="151"/>
      <c r="C148" s="152"/>
      <c r="D148" s="163" t="s">
        <v>107</v>
      </c>
      <c r="E148" s="169"/>
      <c r="F148" s="169"/>
      <c r="G148" s="169"/>
      <c r="H148" s="169"/>
      <c r="I148" s="169"/>
      <c r="J148" s="169"/>
      <c r="K148" s="165">
        <f t="shared" ref="K148:AH148" si="19">SUM(K144:K147)</f>
        <v>612333</v>
      </c>
      <c r="L148" s="165">
        <f t="shared" si="19"/>
        <v>700288</v>
      </c>
      <c r="M148" s="165">
        <f t="shared" si="19"/>
        <v>768552</v>
      </c>
      <c r="N148" s="166">
        <f t="shared" si="19"/>
        <v>830007</v>
      </c>
      <c r="O148" s="166">
        <f t="shared" si="19"/>
        <v>827593.09916188754</v>
      </c>
      <c r="P148" s="166">
        <f t="shared" si="19"/>
        <v>826517.55403322692</v>
      </c>
      <c r="Q148" s="166">
        <f t="shared" si="19"/>
        <v>827774.96769322874</v>
      </c>
      <c r="R148" s="166">
        <f t="shared" si="19"/>
        <v>827204.09332424426</v>
      </c>
      <c r="S148" s="166">
        <f t="shared" si="19"/>
        <v>832147.98672077199</v>
      </c>
      <c r="T148" s="166">
        <f t="shared" si="19"/>
        <v>837375.67609058588</v>
      </c>
      <c r="U148" s="166">
        <f t="shared" si="19"/>
        <v>846723.88635108806</v>
      </c>
      <c r="V148" s="166">
        <f t="shared" si="19"/>
        <v>856472.42879608937</v>
      </c>
      <c r="W148" s="166">
        <f t="shared" si="19"/>
        <v>863340.37312512367</v>
      </c>
      <c r="X148" s="166">
        <f t="shared" si="19"/>
        <v>869281.25624913198</v>
      </c>
      <c r="Y148" s="166">
        <f t="shared" si="19"/>
        <v>872798.25030117319</v>
      </c>
      <c r="Z148" s="166">
        <f t="shared" si="19"/>
        <v>888112.10598214448</v>
      </c>
      <c r="AA148" s="166">
        <f t="shared" si="19"/>
        <v>903423.67984536372</v>
      </c>
      <c r="AB148" s="166">
        <f t="shared" si="19"/>
        <v>918730.39630098036</v>
      </c>
      <c r="AC148" s="166">
        <f t="shared" si="19"/>
        <v>934014.01314700744</v>
      </c>
      <c r="AD148" s="166">
        <f t="shared" si="19"/>
        <v>949268.84313624853</v>
      </c>
      <c r="AE148" s="166">
        <f t="shared" si="19"/>
        <v>964493.66349827219</v>
      </c>
      <c r="AF148" s="166">
        <f t="shared" si="19"/>
        <v>979720.66975546686</v>
      </c>
      <c r="AG148" s="166">
        <f t="shared" si="19"/>
        <v>994947.67601266142</v>
      </c>
      <c r="AH148" s="167">
        <f t="shared" si="19"/>
        <v>1010174.6822698559</v>
      </c>
    </row>
    <row r="149" spans="1:40" ht="12.75" hidden="1" customHeight="1" outlineLevel="2" x14ac:dyDescent="0.2">
      <c r="B149" s="151"/>
      <c r="C149" s="152"/>
    </row>
    <row r="150" spans="1:40" ht="12.75" hidden="1" customHeight="1" outlineLevel="3" x14ac:dyDescent="0.2">
      <c r="B150" s="151"/>
      <c r="C150" s="152"/>
      <c r="D150" s="141" t="s">
        <v>76</v>
      </c>
    </row>
    <row r="151" spans="1:40" s="38" customFormat="1" ht="10.199999999999999" hidden="1" outlineLevel="3" x14ac:dyDescent="0.2">
      <c r="A151" s="35"/>
      <c r="B151" s="108"/>
      <c r="C151" s="136"/>
      <c r="D151" s="37" t="s">
        <v>108</v>
      </c>
      <c r="E151" s="142">
        <f>SUM(K151:AH151)</f>
        <v>0</v>
      </c>
      <c r="F151" s="25"/>
      <c r="G151" s="25"/>
      <c r="H151" s="25"/>
      <c r="I151" s="25"/>
      <c r="J151" s="25"/>
      <c r="K151" s="143">
        <f>IF(ROUND(K141-K148,-1)&lt;&gt;0,1,0)</f>
        <v>0</v>
      </c>
      <c r="L151" s="143">
        <f t="shared" ref="L151:AH151" si="20">IF(ROUND(L141-L148,-1)&lt;&gt;0,1,0)</f>
        <v>0</v>
      </c>
      <c r="M151" s="143">
        <f t="shared" si="20"/>
        <v>0</v>
      </c>
      <c r="N151" s="143">
        <f t="shared" si="20"/>
        <v>0</v>
      </c>
      <c r="O151" s="143">
        <f t="shared" si="20"/>
        <v>0</v>
      </c>
      <c r="P151" s="143">
        <f t="shared" si="20"/>
        <v>0</v>
      </c>
      <c r="Q151" s="143">
        <f t="shared" si="20"/>
        <v>0</v>
      </c>
      <c r="R151" s="143">
        <f t="shared" si="20"/>
        <v>0</v>
      </c>
      <c r="S151" s="143">
        <f t="shared" si="20"/>
        <v>0</v>
      </c>
      <c r="T151" s="143">
        <f t="shared" si="20"/>
        <v>0</v>
      </c>
      <c r="U151" s="143">
        <f t="shared" si="20"/>
        <v>0</v>
      </c>
      <c r="V151" s="143">
        <f t="shared" si="20"/>
        <v>0</v>
      </c>
      <c r="W151" s="143">
        <f t="shared" si="20"/>
        <v>0</v>
      </c>
      <c r="X151" s="143">
        <f t="shared" si="20"/>
        <v>0</v>
      </c>
      <c r="Y151" s="143">
        <f t="shared" si="20"/>
        <v>0</v>
      </c>
      <c r="Z151" s="143">
        <f t="shared" si="20"/>
        <v>0</v>
      </c>
      <c r="AA151" s="143">
        <f t="shared" si="20"/>
        <v>0</v>
      </c>
      <c r="AB151" s="143">
        <f t="shared" si="20"/>
        <v>0</v>
      </c>
      <c r="AC151" s="143">
        <f t="shared" si="20"/>
        <v>0</v>
      </c>
      <c r="AD151" s="143">
        <f t="shared" si="20"/>
        <v>0</v>
      </c>
      <c r="AE151" s="143">
        <f t="shared" si="20"/>
        <v>0</v>
      </c>
      <c r="AF151" s="143">
        <f t="shared" si="20"/>
        <v>0</v>
      </c>
      <c r="AG151" s="143">
        <f t="shared" si="20"/>
        <v>0</v>
      </c>
      <c r="AH151" s="143">
        <f t="shared" si="20"/>
        <v>0</v>
      </c>
    </row>
    <row r="152" spans="1:40" ht="12.75" hidden="1" customHeight="1" outlineLevel="3" x14ac:dyDescent="0.2">
      <c r="B152" s="151"/>
      <c r="C152" s="152"/>
      <c r="D152" s="37" t="s">
        <v>109</v>
      </c>
      <c r="E152" s="142">
        <f>SUM(K152:AH152)</f>
        <v>0</v>
      </c>
      <c r="K152" s="143">
        <f>IF(ROUND(K141-'[1]Hist&amp;Budget_WC'!L$181,-1)&lt;&gt;0,1,0)</f>
        <v>0</v>
      </c>
      <c r="L152" s="143">
        <f>IF(ROUND(L141-'[1]Hist&amp;Budget_WC'!M$181,-1)&lt;&gt;0,1,0)</f>
        <v>0</v>
      </c>
      <c r="M152" s="143">
        <f>IF(ROUND(M141-'[1]Hist&amp;Budget_WC'!N$181,-1)&lt;&gt;0,1,0)</f>
        <v>0</v>
      </c>
      <c r="N152" s="143">
        <f>IF(ROUND(N141-[1]Calcs_WC!N$226,-1)&lt;&gt;0,1,0)</f>
        <v>0</v>
      </c>
      <c r="O152" s="143">
        <f>IF(ROUND(O141-[1]Calcs_WC!O$226,-1)&lt;&gt;0,1,0)</f>
        <v>0</v>
      </c>
      <c r="P152" s="143">
        <f>IF(ROUND(P141-[1]Calcs_WC!P$226,-1)&lt;&gt;0,1,0)</f>
        <v>0</v>
      </c>
      <c r="Q152" s="143">
        <f>IF(ROUND(Q141-[1]Calcs_WC!Q$226,-1)&lt;&gt;0,1,0)</f>
        <v>0</v>
      </c>
      <c r="R152" s="143">
        <f>IF(ROUND(R141-[1]Calcs_WC!R$226,-1)&lt;&gt;0,1,0)</f>
        <v>0</v>
      </c>
      <c r="S152" s="143">
        <f>IF(ROUND(S141-[1]Calcs_WC!S$226,-1)&lt;&gt;0,1,0)</f>
        <v>0</v>
      </c>
      <c r="T152" s="143">
        <f>IF(ROUND(T141-[1]Calcs_WC!T$226,-1)&lt;&gt;0,1,0)</f>
        <v>0</v>
      </c>
      <c r="U152" s="143">
        <f>IF(ROUND(U141-[1]Calcs_WC!U$226,-1)&lt;&gt;0,1,0)</f>
        <v>0</v>
      </c>
      <c r="V152" s="143">
        <f>IF(ROUND(V141-[1]Calcs_WC!V$226,-1)&lt;&gt;0,1,0)</f>
        <v>0</v>
      </c>
      <c r="W152" s="143">
        <f>IF(ROUND(W141-[1]Calcs_WC!W$226,-1)&lt;&gt;0,1,0)</f>
        <v>0</v>
      </c>
      <c r="X152" s="143">
        <f>IF(ROUND(X141-[1]Calcs_WC!X$226,-1)&lt;&gt;0,1,0)</f>
        <v>0</v>
      </c>
      <c r="Y152" s="143">
        <f>IF(ROUND(Y141-[1]Calcs_WC!Y$226,-1)&lt;&gt;0,1,0)</f>
        <v>0</v>
      </c>
      <c r="Z152" s="143">
        <f>IF(ROUND(Z141-[1]Calcs_WC!Z$226,-1)&lt;&gt;0,1,0)</f>
        <v>0</v>
      </c>
      <c r="AA152" s="143">
        <f>IF(ROUND(AA141-[1]Calcs_WC!AA$226,-1)&lt;&gt;0,1,0)</f>
        <v>0</v>
      </c>
      <c r="AB152" s="143">
        <f>IF(ROUND(AB141-[1]Calcs_WC!AB$226,-1)&lt;&gt;0,1,0)</f>
        <v>0</v>
      </c>
      <c r="AC152" s="143">
        <f>IF(ROUND(AC141-[1]Calcs_WC!AC$226,-1)&lt;&gt;0,1,0)</f>
        <v>0</v>
      </c>
      <c r="AD152" s="143">
        <f>IF(ROUND(AD141-[1]Calcs_WC!AD$226,-1)&lt;&gt;0,1,0)</f>
        <v>0</v>
      </c>
      <c r="AE152" s="143">
        <f>IF(ROUND(AE141-[1]Calcs_WC!AE$226,-1)&lt;&gt;0,1,0)</f>
        <v>0</v>
      </c>
      <c r="AF152" s="143">
        <f>IF(ROUND(AF141-[1]Calcs_WC!AF$226,-1)&lt;&gt;0,1,0)</f>
        <v>0</v>
      </c>
      <c r="AG152" s="143">
        <f>IF(ROUND(AG141-[1]Calcs_WC!AG$226,-1)&lt;&gt;0,1,0)</f>
        <v>0</v>
      </c>
      <c r="AH152" s="143">
        <f>IF(ROUND(AH141-[1]Calcs_WC!AH$226,-1)&lt;&gt;0,1,0)</f>
        <v>0</v>
      </c>
    </row>
    <row r="153" spans="1:40" ht="12.75" hidden="1" customHeight="1" outlineLevel="2" collapsed="1" x14ac:dyDescent="0.2"/>
    <row r="154" spans="1:40" ht="12.75" hidden="1" customHeight="1" outlineLevel="1" x14ac:dyDescent="0.2">
      <c r="K154" s="174"/>
      <c r="O154" s="175"/>
    </row>
    <row r="155" spans="1:40" s="38" customFormat="1" ht="12" hidden="1" outlineLevel="2" x14ac:dyDescent="0.2">
      <c r="A155" s="35"/>
      <c r="B155" s="40">
        <f ca="1">MAX($A$7:B154)+Sbsxn</f>
        <v>2303.0300000000007</v>
      </c>
      <c r="C155" s="41" t="str">
        <f>CFC</f>
        <v>Cash Flow Statement</v>
      </c>
      <c r="D155" s="56"/>
      <c r="E155" s="25"/>
      <c r="F155" s="25"/>
      <c r="G155" s="25"/>
      <c r="H155" s="25"/>
      <c r="I155" s="25"/>
      <c r="J155" s="25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</row>
    <row r="156" spans="1:40" s="38" customFormat="1" ht="12.6" hidden="1" outlineLevel="2" thickBot="1" x14ac:dyDescent="0.3">
      <c r="A156" s="35"/>
      <c r="B156" s="40"/>
      <c r="C156" s="54"/>
      <c r="D156" s="56"/>
      <c r="E156" s="25"/>
      <c r="F156" s="25"/>
      <c r="G156" s="25"/>
      <c r="H156" s="25"/>
      <c r="I156" s="25"/>
      <c r="J156" s="25"/>
      <c r="L156" s="57"/>
      <c r="M156" s="57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</row>
    <row r="157" spans="1:40" s="80" customFormat="1" ht="13.35" hidden="1" customHeight="1" outlineLevel="2" x14ac:dyDescent="0.25">
      <c r="A157" s="76"/>
      <c r="B157" s="40"/>
      <c r="C157" s="54"/>
      <c r="D157" s="77" t="str">
        <f>MdlClient&amp;" Long Term Financial Plan "&amp;$E$39</f>
        <v>Federation Council Long Term Financial Plan 2023/24 - 2033/34</v>
      </c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9"/>
    </row>
    <row r="158" spans="1:40" s="80" customFormat="1" ht="13.35" hidden="1" customHeight="1" outlineLevel="2" thickBot="1" x14ac:dyDescent="0.3">
      <c r="A158" s="76"/>
      <c r="B158" s="40"/>
      <c r="C158" s="54"/>
      <c r="D158" s="81" t="s">
        <v>110</v>
      </c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3"/>
    </row>
    <row r="159" spans="1:40" s="80" customFormat="1" ht="12.6" hidden="1" outlineLevel="2" thickBot="1" x14ac:dyDescent="0.3">
      <c r="A159" s="76"/>
      <c r="B159" s="40"/>
      <c r="C159" s="54"/>
      <c r="D159" s="84"/>
      <c r="E159" s="85"/>
      <c r="F159" s="85"/>
      <c r="G159" s="85"/>
      <c r="H159" s="85"/>
      <c r="I159" s="85"/>
      <c r="J159" s="85"/>
      <c r="K159" s="86" t="s">
        <v>45</v>
      </c>
      <c r="L159" s="86" t="s">
        <v>45</v>
      </c>
      <c r="M159" s="86" t="s">
        <v>45</v>
      </c>
      <c r="N159" s="87" t="s">
        <v>46</v>
      </c>
      <c r="O159" s="88" t="s">
        <v>47</v>
      </c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90"/>
    </row>
    <row r="160" spans="1:40" s="80" customFormat="1" ht="12" hidden="1" outlineLevel="2" x14ac:dyDescent="0.25">
      <c r="A160" s="76"/>
      <c r="B160" s="40"/>
      <c r="C160" s="54"/>
      <c r="D160" s="91" t="s">
        <v>48</v>
      </c>
      <c r="E160" s="92"/>
      <c r="F160" s="92"/>
      <c r="G160" s="92"/>
      <c r="H160" s="92"/>
      <c r="I160" s="92"/>
      <c r="J160" s="93"/>
      <c r="K160" s="95">
        <f>YEAR(K$29)</f>
        <v>2021</v>
      </c>
      <c r="L160" s="95">
        <f t="shared" ref="L160:AH160" si="21">YEAR(L$29)</f>
        <v>2022</v>
      </c>
      <c r="M160" s="95">
        <f t="shared" si="21"/>
        <v>2023</v>
      </c>
      <c r="N160" s="96">
        <f t="shared" si="21"/>
        <v>2024</v>
      </c>
      <c r="O160" s="97">
        <f t="shared" si="21"/>
        <v>2025</v>
      </c>
      <c r="P160" s="98">
        <f t="shared" si="21"/>
        <v>2026</v>
      </c>
      <c r="Q160" s="98">
        <f t="shared" si="21"/>
        <v>2027</v>
      </c>
      <c r="R160" s="98">
        <f t="shared" si="21"/>
        <v>2028</v>
      </c>
      <c r="S160" s="98">
        <f t="shared" si="21"/>
        <v>2029</v>
      </c>
      <c r="T160" s="98">
        <f t="shared" si="21"/>
        <v>2030</v>
      </c>
      <c r="U160" s="98">
        <f t="shared" si="21"/>
        <v>2031</v>
      </c>
      <c r="V160" s="98">
        <f t="shared" si="21"/>
        <v>2032</v>
      </c>
      <c r="W160" s="98">
        <f t="shared" si="21"/>
        <v>2033</v>
      </c>
      <c r="X160" s="98">
        <f t="shared" si="21"/>
        <v>2034</v>
      </c>
      <c r="Y160" s="98">
        <f t="shared" si="21"/>
        <v>2035</v>
      </c>
      <c r="Z160" s="98">
        <f t="shared" si="21"/>
        <v>2036</v>
      </c>
      <c r="AA160" s="98">
        <f t="shared" si="21"/>
        <v>2037</v>
      </c>
      <c r="AB160" s="98">
        <f t="shared" si="21"/>
        <v>2038</v>
      </c>
      <c r="AC160" s="98">
        <f t="shared" si="21"/>
        <v>2039</v>
      </c>
      <c r="AD160" s="98">
        <f t="shared" si="21"/>
        <v>2040</v>
      </c>
      <c r="AE160" s="98">
        <f t="shared" si="21"/>
        <v>2041</v>
      </c>
      <c r="AF160" s="98">
        <f t="shared" si="21"/>
        <v>2042</v>
      </c>
      <c r="AG160" s="98">
        <f t="shared" si="21"/>
        <v>2043</v>
      </c>
      <c r="AH160" s="99">
        <f t="shared" si="21"/>
        <v>2044</v>
      </c>
    </row>
    <row r="161" spans="1:40" s="80" customFormat="1" ht="12.6" hidden="1" outlineLevel="2" thickBot="1" x14ac:dyDescent="0.3">
      <c r="A161" s="76"/>
      <c r="B161" s="40"/>
      <c r="C161" s="54"/>
      <c r="D161" s="145"/>
      <c r="E161" s="101"/>
      <c r="F161" s="101"/>
      <c r="G161" s="101"/>
      <c r="H161" s="101"/>
      <c r="I161" s="101"/>
      <c r="J161" s="102"/>
      <c r="K161" s="103" t="s">
        <v>49</v>
      </c>
      <c r="L161" s="103" t="str">
        <f>$K$62</f>
        <v>$000s</v>
      </c>
      <c r="M161" s="103" t="str">
        <f t="shared" ref="M161:AH161" si="22">$K$62</f>
        <v>$000s</v>
      </c>
      <c r="N161" s="104" t="str">
        <f t="shared" si="22"/>
        <v>$000s</v>
      </c>
      <c r="O161" s="105" t="str">
        <f t="shared" si="22"/>
        <v>$000s</v>
      </c>
      <c r="P161" s="106" t="str">
        <f t="shared" si="22"/>
        <v>$000s</v>
      </c>
      <c r="Q161" s="106" t="str">
        <f t="shared" si="22"/>
        <v>$000s</v>
      </c>
      <c r="R161" s="106" t="str">
        <f t="shared" si="22"/>
        <v>$000s</v>
      </c>
      <c r="S161" s="106" t="str">
        <f t="shared" si="22"/>
        <v>$000s</v>
      </c>
      <c r="T161" s="106" t="str">
        <f t="shared" si="22"/>
        <v>$000s</v>
      </c>
      <c r="U161" s="106" t="str">
        <f t="shared" si="22"/>
        <v>$000s</v>
      </c>
      <c r="V161" s="106" t="str">
        <f t="shared" si="22"/>
        <v>$000s</v>
      </c>
      <c r="W161" s="106" t="str">
        <f t="shared" si="22"/>
        <v>$000s</v>
      </c>
      <c r="X161" s="106" t="str">
        <f t="shared" si="22"/>
        <v>$000s</v>
      </c>
      <c r="Y161" s="106" t="str">
        <f t="shared" si="22"/>
        <v>$000s</v>
      </c>
      <c r="Z161" s="106" t="str">
        <f t="shared" si="22"/>
        <v>$000s</v>
      </c>
      <c r="AA161" s="106" t="str">
        <f t="shared" si="22"/>
        <v>$000s</v>
      </c>
      <c r="AB161" s="106" t="str">
        <f t="shared" si="22"/>
        <v>$000s</v>
      </c>
      <c r="AC161" s="106" t="str">
        <f t="shared" si="22"/>
        <v>$000s</v>
      </c>
      <c r="AD161" s="106" t="str">
        <f t="shared" si="22"/>
        <v>$000s</v>
      </c>
      <c r="AE161" s="106" t="str">
        <f t="shared" si="22"/>
        <v>$000s</v>
      </c>
      <c r="AF161" s="106" t="str">
        <f t="shared" si="22"/>
        <v>$000s</v>
      </c>
      <c r="AG161" s="106" t="str">
        <f t="shared" si="22"/>
        <v>$000s</v>
      </c>
      <c r="AH161" s="107" t="str">
        <f t="shared" si="22"/>
        <v>$000s</v>
      </c>
    </row>
    <row r="162" spans="1:40" s="38" customFormat="1" ht="10.199999999999999" hidden="1" outlineLevel="2" x14ac:dyDescent="0.2">
      <c r="A162" s="35"/>
      <c r="B162" s="108"/>
      <c r="C162" s="109"/>
      <c r="D162" s="110"/>
      <c r="E162" s="25"/>
      <c r="F162" s="25"/>
      <c r="G162" s="25"/>
      <c r="H162" s="25"/>
      <c r="I162" s="25"/>
      <c r="J162" s="25"/>
      <c r="K162" s="111"/>
      <c r="L162" s="112"/>
      <c r="M162" s="112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113"/>
    </row>
    <row r="163" spans="1:40" s="38" customFormat="1" ht="10.199999999999999" hidden="1" outlineLevel="2" x14ac:dyDescent="0.2">
      <c r="A163" s="35"/>
      <c r="B163" s="108"/>
      <c r="C163" s="109"/>
      <c r="D163" s="153" t="s">
        <v>111</v>
      </c>
      <c r="E163" s="25"/>
      <c r="F163" s="25"/>
      <c r="G163" s="25"/>
      <c r="H163" s="25"/>
      <c r="I163" s="25"/>
      <c r="J163" s="25"/>
      <c r="K163" s="111"/>
      <c r="L163" s="112"/>
      <c r="M163" s="112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113"/>
    </row>
    <row r="164" spans="1:40" s="38" customFormat="1" ht="10.199999999999999" hidden="1" outlineLevel="2" x14ac:dyDescent="0.2">
      <c r="A164" s="35"/>
      <c r="B164" s="108"/>
      <c r="C164" s="109"/>
      <c r="D164" s="176" t="s">
        <v>112</v>
      </c>
      <c r="E164" s="25"/>
      <c r="F164" s="25"/>
      <c r="G164" s="25"/>
      <c r="H164" s="25"/>
      <c r="I164" s="25"/>
      <c r="J164" s="25"/>
      <c r="K164" s="177">
        <f>SUM('[1]Hist&amp;Budget_WC'!L$232:L$238)</f>
        <v>58508</v>
      </c>
      <c r="L164" s="177">
        <f>SUM('[1]Hist&amp;Budget_WC'!M$232:M$238)</f>
        <v>51660</v>
      </c>
      <c r="M164" s="177">
        <f>SUM('[1]Hist&amp;Budget_WC'!N$232:N$238)</f>
        <v>57259</v>
      </c>
      <c r="N164" s="178">
        <f>SUM('[1]Hist&amp;Budget_WC'!O$232:O$238)</f>
        <v>48110</v>
      </c>
      <c r="O164" s="178">
        <f>SUM([1]Calcs_WC!O$270:O$276)</f>
        <v>52834.465068493148</v>
      </c>
      <c r="P164" s="178">
        <f>SUM([1]Calcs_WC!P$270:P$276)</f>
        <v>53390.669863013696</v>
      </c>
      <c r="Q164" s="178">
        <f>SUM([1]Calcs_WC!Q$270:Q$276)</f>
        <v>56506.436986301378</v>
      </c>
      <c r="R164" s="178">
        <f>SUM([1]Calcs_WC!R$270:R$276)</f>
        <v>56405.471524814726</v>
      </c>
      <c r="S164" s="178">
        <f>SUM([1]Calcs_WC!S$270:S$276)</f>
        <v>63650.299378301272</v>
      </c>
      <c r="T164" s="178">
        <f>SUM([1]Calcs_WC!T$270:T$276)</f>
        <v>65869.042538451191</v>
      </c>
      <c r="U164" s="178">
        <f>SUM([1]Calcs_WC!U$270:U$276)</f>
        <v>71720.602739726033</v>
      </c>
      <c r="V164" s="178">
        <f>SUM([1]Calcs_WC!V$270:V$276)</f>
        <v>74517.030271726922</v>
      </c>
      <c r="W164" s="178">
        <f>SUM([1]Calcs_WC!W$270:W$276)</f>
        <v>74288.051920053898</v>
      </c>
      <c r="X164" s="178">
        <f>SUM([1]Calcs_WC!X$270:X$276)</f>
        <v>75104.090410958903</v>
      </c>
      <c r="Y164" s="178">
        <f>SUM([1]Calcs_WC!Y$270:Y$276)</f>
        <v>71340.61643835617</v>
      </c>
      <c r="Z164" s="178">
        <f>SUM([1]Calcs_WC!Z$270:Z$276)</f>
        <v>71016.77565686054</v>
      </c>
      <c r="AA164" s="178">
        <f>SUM([1]Calcs_WC!AA$270:AA$276)</f>
        <v>70985.22434313946</v>
      </c>
      <c r="AB164" s="178">
        <f>SUM([1]Calcs_WC!AB$270:AB$276)</f>
        <v>71001</v>
      </c>
      <c r="AC164" s="178">
        <f>SUM([1]Calcs_WC!AC$270:AC$276)</f>
        <v>71001</v>
      </c>
      <c r="AD164" s="178">
        <f>SUM([1]Calcs_WC!AD$270:AD$276)</f>
        <v>71016.77565686054</v>
      </c>
      <c r="AE164" s="178">
        <f>SUM([1]Calcs_WC!AE$270:AE$276)</f>
        <v>70985.22434313946</v>
      </c>
      <c r="AF164" s="178">
        <f>SUM([1]Calcs_WC!AF$270:AF$276)</f>
        <v>71001</v>
      </c>
      <c r="AG164" s="178">
        <f>SUM([1]Calcs_WC!AG$270:AG$276)</f>
        <v>71001</v>
      </c>
      <c r="AH164" s="179">
        <f>SUM([1]Calcs_WC!AH$270:AH$276)</f>
        <v>71016.77565686054</v>
      </c>
      <c r="AM164" s="53" cm="1">
        <f t="array" ref="AM164">IF(SUM(ABS(K164:AH164)),1,0)</f>
        <v>1</v>
      </c>
      <c r="AN164" s="53">
        <f>IF(OR(SUBTOTAL(102,AM164)=1,AM164=0),0,1)</f>
        <v>1</v>
      </c>
    </row>
    <row r="165" spans="1:40" ht="12.75" hidden="1" customHeight="1" outlineLevel="2" x14ac:dyDescent="0.2">
      <c r="B165" s="151"/>
      <c r="C165" s="152"/>
      <c r="D165" s="176" t="s">
        <v>113</v>
      </c>
      <c r="E165" s="154"/>
      <c r="F165" s="154"/>
      <c r="G165" s="154"/>
      <c r="H165" s="154"/>
      <c r="I165" s="154"/>
      <c r="J165" s="154"/>
      <c r="K165" s="177">
        <f>SUM('[1]Hist&amp;Budget_WC'!L$239:L$245)+SUM('[1]Hist&amp;Budget_WC'!L$262:L$265)*$I$43</f>
        <v>-30784</v>
      </c>
      <c r="L165" s="177">
        <f>SUM('[1]Hist&amp;Budget_WC'!M$239:M$245)+SUM('[1]Hist&amp;Budget_WC'!M$262:M$265)*$I$43</f>
        <v>-27870</v>
      </c>
      <c r="M165" s="177">
        <f>SUM('[1]Hist&amp;Budget_WC'!N$239:N$245)+SUM('[1]Hist&amp;Budget_WC'!N$262:N$265)*$I$43</f>
        <v>-31323</v>
      </c>
      <c r="N165" s="178">
        <f>SUM('[1]Hist&amp;Budget_WC'!O$239:O$245)+SUM('[1]Hist&amp;Budget_WC'!O$262:O$265)*$I$43</f>
        <v>-27013</v>
      </c>
      <c r="O165" s="178">
        <f>SUM([1]Calcs_WC!O$277:O$283)+SUM([1]Calcs_WC!O$300:O$303)*$I$43</f>
        <v>-39009.301369863017</v>
      </c>
      <c r="P165" s="178">
        <f>SUM([1]Calcs_WC!P$277:P$283)+SUM([1]Calcs_WC!P$300:P$303)*$I$43</f>
        <v>-38689.464383561644</v>
      </c>
      <c r="Q165" s="178">
        <f>SUM([1]Calcs_WC!Q$277:Q$283)+SUM([1]Calcs_WC!Q$300:Q$303)*$I$43</f>
        <v>-39221.245020547947</v>
      </c>
      <c r="R165" s="178">
        <f>SUM([1]Calcs_WC!R$277:R$283)+SUM([1]Calcs_WC!R$300:R$303)*$I$43</f>
        <v>-40327.761588650348</v>
      </c>
      <c r="S165" s="178">
        <f>SUM([1]Calcs_WC!S$277:S$283)+SUM([1]Calcs_WC!S$300:S$303)*$I$43</f>
        <v>-41829.658047903933</v>
      </c>
      <c r="T165" s="178">
        <f>SUM([1]Calcs_WC!T$277:T$283)+SUM([1]Calcs_WC!T$300:T$303)*$I$43</f>
        <v>-42705.209242450634</v>
      </c>
      <c r="U165" s="178">
        <f>SUM([1]Calcs_WC!U$277:U$283)+SUM([1]Calcs_WC!U$300:U$303)*$I$43</f>
        <v>-43951.458346758329</v>
      </c>
      <c r="V165" s="178">
        <f>SUM([1]Calcs_WC!V$277:V$283)+SUM([1]Calcs_WC!V$300:V$303)*$I$43</f>
        <v>-45207.848359957716</v>
      </c>
      <c r="W165" s="178">
        <f>SUM([1]Calcs_WC!W$277:W$283)+SUM([1]Calcs_WC!W$300:W$303)*$I$43</f>
        <v>-46881.678169388528</v>
      </c>
      <c r="X165" s="178">
        <f>SUM([1]Calcs_WC!X$277:X$283)+SUM([1]Calcs_WC!X$300:X$303)*$I$43</f>
        <v>-47923.387474956231</v>
      </c>
      <c r="Y165" s="178">
        <f>SUM([1]Calcs_WC!Y$277:Y$283)+SUM([1]Calcs_WC!Y$300:Y$303)*$I$43</f>
        <v>-48494.551379045457</v>
      </c>
      <c r="Z165" s="178">
        <f>SUM([1]Calcs_WC!Z$277:Z$283)+SUM([1]Calcs_WC!Z$300:Z$303)*$I$43</f>
        <v>-48577.572404512735</v>
      </c>
      <c r="AA165" s="178">
        <f>SUM([1]Calcs_WC!AA$277:AA$283)+SUM([1]Calcs_WC!AA$300:AA$303)*$I$43</f>
        <v>-48587.351551899461</v>
      </c>
      <c r="AB165" s="178">
        <f>SUM([1]Calcs_WC!AB$277:AB$283)+SUM([1]Calcs_WC!AB$300:AB$303)*$I$43</f>
        <v>-48630.957673320714</v>
      </c>
      <c r="AC165" s="178">
        <f>SUM([1]Calcs_WC!AC$277:AC$283)+SUM([1]Calcs_WC!AC$300:AC$303)*$I$43</f>
        <v>-48664.801191886938</v>
      </c>
      <c r="AD165" s="178">
        <f>SUM([1]Calcs_WC!AD$277:AD$283)+SUM([1]Calcs_WC!AD$300:AD$303)*$I$43</f>
        <v>-48710.766290929518</v>
      </c>
      <c r="AE165" s="178">
        <f>SUM([1]Calcs_WC!AE$277:AE$283)+SUM([1]Calcs_WC!AE$300:AE$303)*$I$43</f>
        <v>-48725.146199452553</v>
      </c>
      <c r="AF165" s="178">
        <f>SUM([1]Calcs_WC!AF$277:AF$283)+SUM([1]Calcs_WC!AF$300:AF$303)*$I$43</f>
        <v>-48739.071344693657</v>
      </c>
      <c r="AG165" s="178">
        <f>SUM([1]Calcs_WC!AG$277:AG$283)+SUM([1]Calcs_WC!AG$300:AG$303)*$I$43</f>
        <v>-48739.071344693657</v>
      </c>
      <c r="AH165" s="179">
        <f>SUM([1]Calcs_WC!AH$277:AH$283)+SUM([1]Calcs_WC!AH$300:AH$303)*$I$43</f>
        <v>-48750.016566194819</v>
      </c>
      <c r="AM165" s="53" cm="1">
        <f t="array" ref="AM165">IF(SUM(ABS(K165:AH165)),1,0)</f>
        <v>1</v>
      </c>
      <c r="AN165" s="53">
        <f>IF(OR(SUBTOTAL(102,AM165)=1,AM165=0),0,1)</f>
        <v>1</v>
      </c>
    </row>
    <row r="166" spans="1:40" ht="12.75" hidden="1" customHeight="1" outlineLevel="2" collapsed="1" x14ac:dyDescent="0.2">
      <c r="B166" s="151"/>
      <c r="C166" s="152"/>
      <c r="D166" s="180" t="s">
        <v>114</v>
      </c>
      <c r="E166" s="181"/>
      <c r="F166" s="181"/>
      <c r="G166" s="181"/>
      <c r="H166" s="181"/>
      <c r="I166" s="181"/>
      <c r="J166" s="181"/>
      <c r="K166" s="182">
        <f t="shared" ref="K166:AH166" si="23">SUM(K164:K165)</f>
        <v>27724</v>
      </c>
      <c r="L166" s="182">
        <f t="shared" si="23"/>
        <v>23790</v>
      </c>
      <c r="M166" s="182">
        <f t="shared" si="23"/>
        <v>25936</v>
      </c>
      <c r="N166" s="183">
        <f t="shared" si="23"/>
        <v>21097</v>
      </c>
      <c r="O166" s="183">
        <f t="shared" si="23"/>
        <v>13825.163698630131</v>
      </c>
      <c r="P166" s="183">
        <f t="shared" si="23"/>
        <v>14701.205479452052</v>
      </c>
      <c r="Q166" s="183">
        <f t="shared" si="23"/>
        <v>17285.191965753431</v>
      </c>
      <c r="R166" s="183">
        <f t="shared" si="23"/>
        <v>16077.709936164378</v>
      </c>
      <c r="S166" s="183">
        <f t="shared" si="23"/>
        <v>21820.641330397339</v>
      </c>
      <c r="T166" s="183">
        <f t="shared" si="23"/>
        <v>23163.833296000557</v>
      </c>
      <c r="U166" s="183">
        <f t="shared" si="23"/>
        <v>27769.144392967704</v>
      </c>
      <c r="V166" s="183">
        <f t="shared" si="23"/>
        <v>29309.181911769207</v>
      </c>
      <c r="W166" s="183">
        <f t="shared" si="23"/>
        <v>27406.373750665371</v>
      </c>
      <c r="X166" s="183">
        <f t="shared" si="23"/>
        <v>27180.702936002672</v>
      </c>
      <c r="Y166" s="183">
        <f t="shared" si="23"/>
        <v>22846.065059310713</v>
      </c>
      <c r="Z166" s="183">
        <f t="shared" si="23"/>
        <v>22439.203252347805</v>
      </c>
      <c r="AA166" s="183">
        <f t="shared" si="23"/>
        <v>22397.872791239999</v>
      </c>
      <c r="AB166" s="183">
        <f t="shared" si="23"/>
        <v>22370.042326679286</v>
      </c>
      <c r="AC166" s="183">
        <f t="shared" si="23"/>
        <v>22336.198808113062</v>
      </c>
      <c r="AD166" s="183">
        <f t="shared" si="23"/>
        <v>22306.009365931022</v>
      </c>
      <c r="AE166" s="183">
        <f t="shared" si="23"/>
        <v>22260.078143686907</v>
      </c>
      <c r="AF166" s="183">
        <f t="shared" si="23"/>
        <v>22261.928655306343</v>
      </c>
      <c r="AG166" s="183">
        <f t="shared" si="23"/>
        <v>22261.928655306343</v>
      </c>
      <c r="AH166" s="184">
        <f t="shared" si="23"/>
        <v>22266.759090665721</v>
      </c>
    </row>
    <row r="167" spans="1:40" ht="12.75" hidden="1" customHeight="1" outlineLevel="2" x14ac:dyDescent="0.2">
      <c r="B167" s="151"/>
      <c r="C167" s="152"/>
      <c r="D167" s="153"/>
      <c r="E167" s="154"/>
      <c r="F167" s="154"/>
      <c r="G167" s="154"/>
      <c r="H167" s="154"/>
      <c r="I167" s="154"/>
      <c r="J167" s="154"/>
      <c r="K167" s="185"/>
      <c r="L167" s="185"/>
      <c r="M167" s="185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7"/>
    </row>
    <row r="168" spans="1:40" ht="12.75" hidden="1" customHeight="1" outlineLevel="2" x14ac:dyDescent="0.2">
      <c r="B168" s="151"/>
      <c r="C168" s="152"/>
      <c r="D168" s="153" t="s">
        <v>115</v>
      </c>
      <c r="E168" s="154"/>
      <c r="F168" s="154"/>
      <c r="G168" s="154"/>
      <c r="H168" s="154"/>
      <c r="I168" s="154"/>
      <c r="J168" s="154"/>
      <c r="K168" s="185"/>
      <c r="L168" s="185"/>
      <c r="M168" s="185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7"/>
    </row>
    <row r="169" spans="1:40" ht="12.75" hidden="1" customHeight="1" outlineLevel="2" x14ac:dyDescent="0.2">
      <c r="B169" s="151"/>
      <c r="C169" s="152"/>
      <c r="D169" s="176" t="s">
        <v>116</v>
      </c>
      <c r="E169" s="154"/>
      <c r="F169" s="154"/>
      <c r="G169" s="154"/>
      <c r="H169" s="154"/>
      <c r="I169" s="154"/>
      <c r="J169" s="154"/>
      <c r="K169" s="177">
        <f>'[1]Hist&amp;Budget_WC'!L$251</f>
        <v>597</v>
      </c>
      <c r="L169" s="177">
        <f>'[1]Hist&amp;Budget_WC'!M$251</f>
        <v>182</v>
      </c>
      <c r="M169" s="177">
        <f>'[1]Hist&amp;Budget_WC'!N$251</f>
        <v>271</v>
      </c>
      <c r="N169" s="186">
        <f>'[1]Hist&amp;Budget_WC'!O$251</f>
        <v>1144</v>
      </c>
      <c r="O169" s="178">
        <f>SUM([1]Calcs_WC!O$289)</f>
        <v>1165</v>
      </c>
      <c r="P169" s="178">
        <f>SUM([1]Calcs_WC!P$289)</f>
        <v>1357</v>
      </c>
      <c r="Q169" s="178">
        <f>SUM([1]Calcs_WC!Q$289)</f>
        <v>1420</v>
      </c>
      <c r="R169" s="178">
        <f>SUM([1]Calcs_WC!R$289)</f>
        <v>1274</v>
      </c>
      <c r="S169" s="178">
        <f>SUM([1]Calcs_WC!S$289)</f>
        <v>860</v>
      </c>
      <c r="T169" s="178">
        <f>SUM([1]Calcs_WC!T$289)</f>
        <v>790</v>
      </c>
      <c r="U169" s="178">
        <f>SUM([1]Calcs_WC!U$289)</f>
        <v>459</v>
      </c>
      <c r="V169" s="178">
        <f>SUM([1]Calcs_WC!V$289)</f>
        <v>450</v>
      </c>
      <c r="W169" s="178">
        <f>SUM([1]Calcs_WC!W$289)</f>
        <v>700</v>
      </c>
      <c r="X169" s="178">
        <f>SUM([1]Calcs_WC!X$289)</f>
        <v>712</v>
      </c>
      <c r="Y169" s="178">
        <f>SUM([1]Calcs_WC!Y$289)</f>
        <v>712</v>
      </c>
      <c r="Z169" s="178">
        <f>SUM([1]Calcs_WC!Z$289)</f>
        <v>0</v>
      </c>
      <c r="AA169" s="178">
        <f>SUM([1]Calcs_WC!AA$289)</f>
        <v>0</v>
      </c>
      <c r="AB169" s="178">
        <f>SUM([1]Calcs_WC!AB$289)</f>
        <v>0</v>
      </c>
      <c r="AC169" s="178">
        <f>SUM([1]Calcs_WC!AC$289)</f>
        <v>0</v>
      </c>
      <c r="AD169" s="178">
        <f>SUM([1]Calcs_WC!AD$289)</f>
        <v>0</v>
      </c>
      <c r="AE169" s="178">
        <f>SUM([1]Calcs_WC!AE$289)</f>
        <v>0</v>
      </c>
      <c r="AF169" s="178">
        <f>SUM([1]Calcs_WC!AF$289)</f>
        <v>0</v>
      </c>
      <c r="AG169" s="178">
        <f>SUM([1]Calcs_WC!AG$289)</f>
        <v>0</v>
      </c>
      <c r="AH169" s="179">
        <f>SUM([1]Calcs_WC!AH$289)</f>
        <v>0</v>
      </c>
      <c r="AM169" s="53" cm="1">
        <f t="array" ref="AM169">IF(SUM(ABS(K169:AH169)),1,0)</f>
        <v>1</v>
      </c>
      <c r="AN169" s="53">
        <f>IF(OR(SUBTOTAL(102,AM169)=1,AM169=0),0,1)</f>
        <v>1</v>
      </c>
    </row>
    <row r="170" spans="1:40" ht="12.75" hidden="1" customHeight="1" outlineLevel="2" x14ac:dyDescent="0.2">
      <c r="B170" s="151"/>
      <c r="C170" s="152"/>
      <c r="D170" s="176" t="s">
        <v>117</v>
      </c>
      <c r="E170" s="154"/>
      <c r="F170" s="154"/>
      <c r="G170" s="154"/>
      <c r="H170" s="154"/>
      <c r="I170" s="154"/>
      <c r="J170" s="154"/>
      <c r="K170" s="177">
        <f>'[1]Hist&amp;Budget_WC'!L$250</f>
        <v>-24528</v>
      </c>
      <c r="L170" s="177">
        <f>'[1]Hist&amp;Budget_WC'!M$250</f>
        <v>-17576</v>
      </c>
      <c r="M170" s="177">
        <f>'[1]Hist&amp;Budget_WC'!N$250</f>
        <v>-19058</v>
      </c>
      <c r="N170" s="186">
        <f>'[1]Hist&amp;Budget_WC'!O$250</f>
        <v>-11425</v>
      </c>
      <c r="O170" s="178">
        <f>[1]Calcs_WC!O$288</f>
        <v>-19300.697</v>
      </c>
      <c r="P170" s="178">
        <f>[1]Calcs_WC!P$288</f>
        <v>-11466.379999999997</v>
      </c>
      <c r="Q170" s="178">
        <f>[1]Calcs_WC!Q$288</f>
        <v>-11459.013599999998</v>
      </c>
      <c r="R170" s="178">
        <f>[1]Calcs_WC!R$288</f>
        <v>-11736.071126249997</v>
      </c>
      <c r="S170" s="178">
        <f>[1]Calcs_WC!S$288</f>
        <v>-22001.729970675624</v>
      </c>
      <c r="T170" s="178">
        <f>[1]Calcs_WC!T$288</f>
        <v>-21734.077461001139</v>
      </c>
      <c r="U170" s="178">
        <f>[1]Calcs_WC!U$288</f>
        <v>-28174.086764966651</v>
      </c>
      <c r="V170" s="178">
        <f>[1]Calcs_WC!V$288</f>
        <v>-28902.572913292814</v>
      </c>
      <c r="W170" s="178">
        <f>[1]Calcs_WC!W$288</f>
        <v>-25248.190122261229</v>
      </c>
      <c r="X170" s="178">
        <f>[1]Calcs_WC!X$288</f>
        <v>-30724.228923722552</v>
      </c>
      <c r="Y170" s="178">
        <f>[1]Calcs_WC!Y$288</f>
        <v>-27178.102540345375</v>
      </c>
      <c r="Z170" s="178">
        <f>[1]Calcs_WC!Z$288</f>
        <v>0</v>
      </c>
      <c r="AA170" s="178">
        <f>[1]Calcs_WC!AA$288</f>
        <v>0</v>
      </c>
      <c r="AB170" s="178">
        <f>[1]Calcs_WC!AB$288</f>
        <v>0</v>
      </c>
      <c r="AC170" s="178">
        <f>[1]Calcs_WC!AC$288</f>
        <v>0</v>
      </c>
      <c r="AD170" s="178">
        <f>[1]Calcs_WC!AD$288</f>
        <v>0</v>
      </c>
      <c r="AE170" s="178">
        <f>[1]Calcs_WC!AE$288</f>
        <v>0</v>
      </c>
      <c r="AF170" s="178">
        <f>[1]Calcs_WC!AF$288</f>
        <v>0</v>
      </c>
      <c r="AG170" s="178">
        <f>[1]Calcs_WC!AG$288</f>
        <v>0</v>
      </c>
      <c r="AH170" s="179">
        <f>[1]Calcs_WC!AH$288</f>
        <v>0</v>
      </c>
      <c r="AM170" s="53" cm="1">
        <f t="array" ref="AM170">IF(SUM(ABS(K170:AH170)),1,0)</f>
        <v>1</v>
      </c>
      <c r="AN170" s="53">
        <f>IF(OR(SUBTOTAL(102,AM170)=1,AM170=0),0,1)</f>
        <v>1</v>
      </c>
    </row>
    <row r="171" spans="1:40" ht="12.75" hidden="1" customHeight="1" outlineLevel="2" x14ac:dyDescent="0.2">
      <c r="B171" s="151"/>
      <c r="C171" s="152"/>
      <c r="D171" s="176" t="s">
        <v>118</v>
      </c>
      <c r="E171" s="154"/>
      <c r="F171" s="154"/>
      <c r="G171" s="154"/>
      <c r="H171" s="154"/>
      <c r="I171" s="154"/>
      <c r="J171" s="154"/>
      <c r="K171" s="177">
        <f>SUM('[1]Hist&amp;Budget_WC'!L$252:L$255)</f>
        <v>-15270</v>
      </c>
      <c r="L171" s="177">
        <f>SUM('[1]Hist&amp;Budget_WC'!M$252:M$255)</f>
        <v>2913</v>
      </c>
      <c r="M171" s="177">
        <f>SUM('[1]Hist&amp;Budget_WC'!N$252:N$255)</f>
        <v>-3557</v>
      </c>
      <c r="N171" s="186">
        <f>SUM('[1]Hist&amp;Budget_WC'!O$252:O$255)</f>
        <v>0</v>
      </c>
      <c r="O171" s="178">
        <f>SUM([1]Calcs_WC!O$290:O$293)</f>
        <v>0</v>
      </c>
      <c r="P171" s="178">
        <f>SUM([1]Calcs_WC!P$290:P$293)</f>
        <v>0</v>
      </c>
      <c r="Q171" s="178">
        <f>SUM([1]Calcs_WC!Q$290:Q$293)</f>
        <v>0</v>
      </c>
      <c r="R171" s="178">
        <f>SUM([1]Calcs_WC!R$290:R$293)</f>
        <v>0</v>
      </c>
      <c r="S171" s="178">
        <f>SUM([1]Calcs_WC!S$290:S$293)</f>
        <v>0</v>
      </c>
      <c r="T171" s="178">
        <f>SUM([1]Calcs_WC!T$290:T$293)</f>
        <v>0</v>
      </c>
      <c r="U171" s="178">
        <f>SUM([1]Calcs_WC!U$290:U$293)</f>
        <v>0</v>
      </c>
      <c r="V171" s="178">
        <f>SUM([1]Calcs_WC!V$290:V$293)</f>
        <v>0</v>
      </c>
      <c r="W171" s="178">
        <f>SUM([1]Calcs_WC!W$290:W$293)</f>
        <v>0</v>
      </c>
      <c r="X171" s="178">
        <f>SUM([1]Calcs_WC!X$290:X$293)</f>
        <v>0</v>
      </c>
      <c r="Y171" s="178">
        <f>SUM([1]Calcs_WC!Y$290:Y$293)</f>
        <v>0</v>
      </c>
      <c r="Z171" s="178">
        <f>SUM([1]Calcs_WC!Z$290:Z$293)</f>
        <v>0</v>
      </c>
      <c r="AA171" s="178">
        <f>SUM([1]Calcs_WC!AA$290:AA$293)</f>
        <v>0</v>
      </c>
      <c r="AB171" s="178">
        <f>SUM([1]Calcs_WC!AB$290:AB$293)</f>
        <v>0</v>
      </c>
      <c r="AC171" s="178">
        <f>SUM([1]Calcs_WC!AC$290:AC$293)</f>
        <v>0</v>
      </c>
      <c r="AD171" s="178">
        <f>SUM([1]Calcs_WC!AD$290:AD$293)</f>
        <v>0</v>
      </c>
      <c r="AE171" s="178">
        <f>SUM([1]Calcs_WC!AE$290:AE$293)</f>
        <v>0</v>
      </c>
      <c r="AF171" s="178">
        <f>SUM([1]Calcs_WC!AF$290:AF$293)</f>
        <v>0</v>
      </c>
      <c r="AG171" s="178">
        <f>SUM([1]Calcs_WC!AG$290:AG$293)</f>
        <v>0</v>
      </c>
      <c r="AH171" s="179">
        <f>SUM([1]Calcs_WC!AH$290:AH$293)</f>
        <v>0</v>
      </c>
      <c r="AM171" s="53" cm="1">
        <f t="array" ref="AM171">IF(SUM(ABS(K171:AH171)),1,0)</f>
        <v>1</v>
      </c>
      <c r="AN171" s="53">
        <f>IF(OR(SUBTOTAL(102,AM171)=1,AM171=0),0,1)</f>
        <v>1</v>
      </c>
    </row>
    <row r="172" spans="1:40" ht="12.75" hidden="1" customHeight="1" outlineLevel="2" collapsed="1" x14ac:dyDescent="0.2">
      <c r="B172" s="151"/>
      <c r="C172" s="152"/>
      <c r="D172" s="180" t="s">
        <v>119</v>
      </c>
      <c r="E172" s="181"/>
      <c r="F172" s="181"/>
      <c r="G172" s="181"/>
      <c r="H172" s="181"/>
      <c r="I172" s="181"/>
      <c r="J172" s="181"/>
      <c r="K172" s="182">
        <f t="shared" ref="K172:AH172" si="24">SUM(K169:K171)</f>
        <v>-39201</v>
      </c>
      <c r="L172" s="182">
        <f t="shared" si="24"/>
        <v>-14481</v>
      </c>
      <c r="M172" s="182">
        <f t="shared" si="24"/>
        <v>-22344</v>
      </c>
      <c r="N172" s="183">
        <f t="shared" si="24"/>
        <v>-10281</v>
      </c>
      <c r="O172" s="183">
        <f t="shared" si="24"/>
        <v>-18135.697</v>
      </c>
      <c r="P172" s="183">
        <f t="shared" si="24"/>
        <v>-10109.379999999997</v>
      </c>
      <c r="Q172" s="183">
        <f t="shared" si="24"/>
        <v>-10039.013599999998</v>
      </c>
      <c r="R172" s="183">
        <f t="shared" si="24"/>
        <v>-10462.071126249997</v>
      </c>
      <c r="S172" s="183">
        <f t="shared" si="24"/>
        <v>-21141.729970675624</v>
      </c>
      <c r="T172" s="183">
        <f t="shared" si="24"/>
        <v>-20944.077461001139</v>
      </c>
      <c r="U172" s="183">
        <f t="shared" si="24"/>
        <v>-27715.086764966651</v>
      </c>
      <c r="V172" s="183">
        <f t="shared" si="24"/>
        <v>-28452.572913292814</v>
      </c>
      <c r="W172" s="183">
        <f t="shared" si="24"/>
        <v>-24548.190122261229</v>
      </c>
      <c r="X172" s="183">
        <f t="shared" si="24"/>
        <v>-30012.228923722552</v>
      </c>
      <c r="Y172" s="183">
        <f t="shared" si="24"/>
        <v>-26466.102540345375</v>
      </c>
      <c r="Z172" s="183">
        <f t="shared" si="24"/>
        <v>0</v>
      </c>
      <c r="AA172" s="183">
        <f t="shared" si="24"/>
        <v>0</v>
      </c>
      <c r="AB172" s="183">
        <f t="shared" si="24"/>
        <v>0</v>
      </c>
      <c r="AC172" s="183">
        <f t="shared" si="24"/>
        <v>0</v>
      </c>
      <c r="AD172" s="183">
        <f t="shared" si="24"/>
        <v>0</v>
      </c>
      <c r="AE172" s="183">
        <f t="shared" si="24"/>
        <v>0</v>
      </c>
      <c r="AF172" s="183">
        <f t="shared" si="24"/>
        <v>0</v>
      </c>
      <c r="AG172" s="183">
        <f t="shared" si="24"/>
        <v>0</v>
      </c>
      <c r="AH172" s="184">
        <f t="shared" si="24"/>
        <v>0</v>
      </c>
    </row>
    <row r="173" spans="1:40" ht="12.75" hidden="1" customHeight="1" outlineLevel="2" x14ac:dyDescent="0.2">
      <c r="B173" s="151"/>
      <c r="C173" s="152"/>
      <c r="D173" s="153"/>
      <c r="E173" s="154"/>
      <c r="F173" s="154"/>
      <c r="G173" s="154"/>
      <c r="H173" s="154"/>
      <c r="I173" s="154"/>
      <c r="J173" s="154"/>
      <c r="K173" s="185"/>
      <c r="L173" s="185"/>
      <c r="M173" s="185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7"/>
    </row>
    <row r="174" spans="1:40" ht="12.75" hidden="1" customHeight="1" outlineLevel="2" x14ac:dyDescent="0.2">
      <c r="B174" s="151"/>
      <c r="C174" s="152"/>
      <c r="D174" s="153" t="s">
        <v>120</v>
      </c>
      <c r="E174" s="154"/>
      <c r="F174" s="154"/>
      <c r="G174" s="154"/>
      <c r="H174" s="154"/>
      <c r="I174" s="154"/>
      <c r="J174" s="154"/>
      <c r="K174" s="185"/>
      <c r="L174" s="185"/>
      <c r="M174" s="185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7"/>
    </row>
    <row r="175" spans="1:40" ht="12.75" hidden="1" customHeight="1" outlineLevel="2" x14ac:dyDescent="0.2">
      <c r="B175" s="151"/>
      <c r="C175" s="152"/>
      <c r="D175" s="176" t="s">
        <v>121</v>
      </c>
      <c r="E175" s="154"/>
      <c r="F175" s="154"/>
      <c r="G175" s="154"/>
      <c r="H175" s="154"/>
      <c r="I175" s="154"/>
      <c r="J175" s="154"/>
      <c r="K175" s="177">
        <f>'[1]Hist&amp;Budget_WC'!L$260</f>
        <v>5090</v>
      </c>
      <c r="L175" s="185">
        <f>'[1]Hist&amp;Budget_WC'!M$260</f>
        <v>0</v>
      </c>
      <c r="M175" s="185">
        <f>'[1]Hist&amp;Budget_WC'!N$260</f>
        <v>0</v>
      </c>
      <c r="N175" s="186">
        <f>'[1]Hist&amp;Budget_WC'!O$260</f>
        <v>1050</v>
      </c>
      <c r="O175" s="178">
        <f>[1]Calcs_WC!O$298</f>
        <v>0</v>
      </c>
      <c r="P175" s="186">
        <f>[1]Calcs_WC!P$298</f>
        <v>0</v>
      </c>
      <c r="Q175" s="186">
        <f>[1]Calcs_WC!Q$298</f>
        <v>0</v>
      </c>
      <c r="R175" s="186">
        <f>[1]Calcs_WC!R$298</f>
        <v>0</v>
      </c>
      <c r="S175" s="186">
        <f>[1]Calcs_WC!S$298</f>
        <v>0</v>
      </c>
      <c r="T175" s="186">
        <f>[1]Calcs_WC!T$298</f>
        <v>0</v>
      </c>
      <c r="U175" s="186">
        <f>[1]Calcs_WC!U$298</f>
        <v>0</v>
      </c>
      <c r="V175" s="186">
        <f>[1]Calcs_WC!V$298</f>
        <v>0</v>
      </c>
      <c r="W175" s="186">
        <f>[1]Calcs_WC!W$298</f>
        <v>0</v>
      </c>
      <c r="X175" s="186">
        <f>[1]Calcs_WC!X$298</f>
        <v>0</v>
      </c>
      <c r="Y175" s="186">
        <f>[1]Calcs_WC!Y$298</f>
        <v>0</v>
      </c>
      <c r="Z175" s="186">
        <f>[1]Calcs_WC!Z$298</f>
        <v>0</v>
      </c>
      <c r="AA175" s="186">
        <f>[1]Calcs_WC!AA$298</f>
        <v>0</v>
      </c>
      <c r="AB175" s="186">
        <f>[1]Calcs_WC!AB$298</f>
        <v>0</v>
      </c>
      <c r="AC175" s="186">
        <f>[1]Calcs_WC!AC$298</f>
        <v>0</v>
      </c>
      <c r="AD175" s="186">
        <f>[1]Calcs_WC!AD$298</f>
        <v>0</v>
      </c>
      <c r="AE175" s="186">
        <f>[1]Calcs_WC!AE$298</f>
        <v>0</v>
      </c>
      <c r="AF175" s="186">
        <f>[1]Calcs_WC!AF$298</f>
        <v>0</v>
      </c>
      <c r="AG175" s="186">
        <f>[1]Calcs_WC!AG$298</f>
        <v>0</v>
      </c>
      <c r="AH175" s="187">
        <f>[1]Calcs_WC!AH$298</f>
        <v>0</v>
      </c>
      <c r="AM175" s="53" cm="1">
        <f t="array" ref="AM175">IF(SUM(ABS(K175:AH175)),1,0)</f>
        <v>1</v>
      </c>
      <c r="AN175" s="53">
        <f>IF(OR(SUBTOTAL(102,AM175)=1,AM175=0),0,1)</f>
        <v>1</v>
      </c>
    </row>
    <row r="176" spans="1:40" ht="12.75" hidden="1" customHeight="1" outlineLevel="2" x14ac:dyDescent="0.2">
      <c r="B176" s="151"/>
      <c r="C176" s="152"/>
      <c r="D176" s="176" t="s">
        <v>122</v>
      </c>
      <c r="E176" s="154"/>
      <c r="F176" s="154"/>
      <c r="G176" s="154"/>
      <c r="H176" s="154"/>
      <c r="I176" s="154"/>
      <c r="J176" s="154"/>
      <c r="K176" s="177">
        <f>'[1]Hist&amp;Budget_WC'!L$261</f>
        <v>-440</v>
      </c>
      <c r="L176" s="185">
        <f>'[1]Hist&amp;Budget_WC'!M$261</f>
        <v>-588</v>
      </c>
      <c r="M176" s="185">
        <f>'[1]Hist&amp;Budget_WC'!N$261</f>
        <v>-606</v>
      </c>
      <c r="N176" s="186">
        <f>'[1]Hist&amp;Budget_WC'!O$261</f>
        <v>-829</v>
      </c>
      <c r="O176" s="186">
        <f>[1]Calcs_WC!O$299</f>
        <v>-934.2960318932669</v>
      </c>
      <c r="P176" s="186">
        <f>[1]Calcs_WC!P$299</f>
        <v>-970.32840801170732</v>
      </c>
      <c r="Q176" s="186">
        <f>[1]Calcs_WC!Q$299</f>
        <v>-1008.1926441741917</v>
      </c>
      <c r="R176" s="186">
        <f>[1]Calcs_WC!R$299</f>
        <v>-1047.9967103253621</v>
      </c>
      <c r="S176" s="186">
        <f>[1]Calcs_WC!S$299</f>
        <v>-1089.855410159126</v>
      </c>
      <c r="T176" s="186">
        <f>[1]Calcs_WC!T$299</f>
        <v>-1133.8908315186095</v>
      </c>
      <c r="U176" s="186">
        <f>[1]Calcs_WC!U$299</f>
        <v>-913.79689844730387</v>
      </c>
      <c r="V176" s="186">
        <f>[1]Calcs_WC!V$299</f>
        <v>-933.84531971440163</v>
      </c>
      <c r="W176" s="186">
        <f>[1]Calcs_WC!W$299</f>
        <v>-980.4361566645041</v>
      </c>
      <c r="X176" s="186">
        <f>[1]Calcs_WC!X$299</f>
        <v>-825.36747607317295</v>
      </c>
      <c r="Y176" s="186">
        <f>[1]Calcs_WC!Y$299</f>
        <v>-572.77971308199017</v>
      </c>
      <c r="Z176" s="186">
        <f>[1]Calcs_WC!Z$299</f>
        <v>-600.45868934739292</v>
      </c>
      <c r="AA176" s="186">
        <f>[1]Calcs_WC!AA$299</f>
        <v>-629.85821445947852</v>
      </c>
      <c r="AB176" s="186">
        <f>[1]Calcs_WC!AB$299</f>
        <v>-470.31138529280827</v>
      </c>
      <c r="AC176" s="186">
        <f>[1]Calcs_WC!AC$299</f>
        <v>-295.80166501354461</v>
      </c>
      <c r="AD176" s="186">
        <f>[1]Calcs_WC!AD$299</f>
        <v>-302.14047936492261</v>
      </c>
      <c r="AE176" s="186">
        <f>[1]Calcs_WC!AE$299</f>
        <v>-236.64396645821608</v>
      </c>
      <c r="AF176" s="186">
        <f>[1]Calcs_WC!AF$299</f>
        <v>0</v>
      </c>
      <c r="AG176" s="186">
        <f>[1]Calcs_WC!AG$299</f>
        <v>0</v>
      </c>
      <c r="AH176" s="187">
        <f>[1]Calcs_WC!AH$299</f>
        <v>0</v>
      </c>
      <c r="AM176" s="53" cm="1">
        <f t="array" ref="AM176">IF(SUM(ABS(K176:AH176)),1,0)</f>
        <v>1</v>
      </c>
      <c r="AN176" s="53">
        <f>IF(OR(SUBTOTAL(102,AM176)=1,AM176=0),0,1)</f>
        <v>1</v>
      </c>
    </row>
    <row r="177" spans="1:40" ht="12.75" hidden="1" customHeight="1" outlineLevel="2" collapsed="1" x14ac:dyDescent="0.2">
      <c r="B177" s="151"/>
      <c r="C177" s="152"/>
      <c r="D177" s="176" t="s">
        <v>123</v>
      </c>
      <c r="E177" s="154"/>
      <c r="F177" s="154"/>
      <c r="G177" s="154"/>
      <c r="H177" s="154"/>
      <c r="I177" s="154"/>
      <c r="J177" s="154"/>
      <c r="K177" s="177">
        <f>SUM('[1]Hist&amp;Budget_WC'!L$262:L$265)*(1-$I$43)</f>
        <v>-367</v>
      </c>
      <c r="L177" s="177">
        <f>SUM('[1]Hist&amp;Budget_WC'!M$262:M$265)*(1-$I$43)</f>
        <v>-395</v>
      </c>
      <c r="M177" s="177">
        <f>SUM('[1]Hist&amp;Budget_WC'!N$262:N$265)*(1-$I$43)</f>
        <v>-363</v>
      </c>
      <c r="N177" s="186">
        <f>SUM('[1]Hist&amp;Budget_WC'!O$262:O$265)*(1-$I$43)</f>
        <v>-520</v>
      </c>
      <c r="O177" s="178">
        <f>SUM([1]Calcs_WC!O$300:O$303)*(1-$I$43)</f>
        <v>-524.02760477910886</v>
      </c>
      <c r="P177" s="178">
        <f>SUM([1]Calcs_WC!P$300:P$303)*(1-$I$43)</f>
        <v>-487.99522866066832</v>
      </c>
      <c r="Q177" s="178">
        <f>SUM([1]Calcs_WC!Q$300:Q$303)*(1-$I$43)</f>
        <v>-450.13099249818396</v>
      </c>
      <c r="R177" s="178">
        <f>SUM([1]Calcs_WC!R$300:R$303)*(1-$I$43)</f>
        <v>-410.3269263470134</v>
      </c>
      <c r="S177" s="178">
        <f>SUM([1]Calcs_WC!S$300:S$303)*(1-$I$43)</f>
        <v>-368.46822651324953</v>
      </c>
      <c r="T177" s="178">
        <f>SUM([1]Calcs_WC!T$300:T$303)*(1-$I$43)</f>
        <v>-324.43280515376614</v>
      </c>
      <c r="U177" s="178">
        <f>SUM([1]Calcs_WC!U$300:U$303)*(1-$I$43)</f>
        <v>-279.87335754736682</v>
      </c>
      <c r="V177" s="178">
        <f>SUM([1]Calcs_WC!V$300:V$303)*(1-$I$43)</f>
        <v>-235.76553803684143</v>
      </c>
      <c r="W177" s="178">
        <f>SUM([1]Calcs_WC!W$300:W$303)*(1-$I$43)</f>
        <v>-189.17470108673922</v>
      </c>
      <c r="X177" s="178">
        <f>SUM([1]Calcs_WC!X$300:X$303)*(1-$I$43)</f>
        <v>-141.6969349374516</v>
      </c>
      <c r="Y177" s="178">
        <f>SUM([1]Calcs_WC!Y$300:Y$303)*(1-$I$43)</f>
        <v>-112.91929836217295</v>
      </c>
      <c r="Z177" s="178">
        <f>SUM([1]Calcs_WC!Z$300:Z$303)*(1-$I$43)</f>
        <v>-83.040696226365526</v>
      </c>
      <c r="AA177" s="178">
        <f>SUM([1]Calcs_WC!AA$300:AA$303)*(1-$I$43)</f>
        <v>-53.64117111427997</v>
      </c>
      <c r="AB177" s="178">
        <f>SUM([1]Calcs_WC!AB$300:AB$303)*(1-$I$43)</f>
        <v>-25.708388852422495</v>
      </c>
      <c r="AC177" s="178">
        <f>SUM([1]Calcs_WC!AC$300:AC$303)*(1-$I$43)</f>
        <v>-14.870151932284857</v>
      </c>
      <c r="AD177" s="178">
        <f>SUM([1]Calcs_WC!AD$300:AD$303)*(1-$I$43)</f>
        <v>-8.531337580906829</v>
      </c>
      <c r="AE177" s="178">
        <f>SUM([1]Calcs_WC!AE$300:AE$303)*(1-$I$43)</f>
        <v>-2.1858951707258742</v>
      </c>
      <c r="AF177" s="178">
        <f>SUM([1]Calcs_WC!AF$300:AF$303)*(1-$I$43)</f>
        <v>5.9814908581756771E-14</v>
      </c>
      <c r="AG177" s="178">
        <f>SUM([1]Calcs_WC!AG$300:AG$303)*(1-$I$43)</f>
        <v>5.9814908581756771E-14</v>
      </c>
      <c r="AH177" s="179">
        <f>SUM([1]Calcs_WC!AH$300:AH$303)*(1-$I$43)</f>
        <v>5.9814908581756771E-14</v>
      </c>
    </row>
    <row r="178" spans="1:40" ht="12.75" hidden="1" customHeight="1" outlineLevel="2" x14ac:dyDescent="0.2">
      <c r="B178" s="151"/>
      <c r="C178" s="152"/>
      <c r="D178" s="176" t="s">
        <v>124</v>
      </c>
      <c r="E178" s="154"/>
      <c r="F178" s="154"/>
      <c r="G178" s="154"/>
      <c r="H178" s="154"/>
      <c r="I178" s="154"/>
      <c r="J178" s="154"/>
      <c r="K178" s="177">
        <f>'[1]Hist&amp;Budget_WC'!L$266</f>
        <v>0</v>
      </c>
      <c r="L178" s="185">
        <f>'[1]Hist&amp;Budget_WC'!M$266</f>
        <v>0</v>
      </c>
      <c r="M178" s="185">
        <f>'[1]Hist&amp;Budget_WC'!N$266</f>
        <v>0</v>
      </c>
      <c r="N178" s="186">
        <f>'[1]Hist&amp;Budget_WC'!O$266</f>
        <v>0</v>
      </c>
      <c r="O178" s="178">
        <f>[1]Calcs_WC!O$304</f>
        <v>0</v>
      </c>
      <c r="P178" s="186">
        <f>[1]Calcs_WC!P$304</f>
        <v>0</v>
      </c>
      <c r="Q178" s="186">
        <f>[1]Calcs_WC!Q$304</f>
        <v>0</v>
      </c>
      <c r="R178" s="186">
        <f>[1]Calcs_WC!R$304</f>
        <v>0</v>
      </c>
      <c r="S178" s="186">
        <f>[1]Calcs_WC!S$304</f>
        <v>0</v>
      </c>
      <c r="T178" s="186">
        <f>[1]Calcs_WC!T$304</f>
        <v>0</v>
      </c>
      <c r="U178" s="186">
        <f>[1]Calcs_WC!U$304</f>
        <v>0</v>
      </c>
      <c r="V178" s="186">
        <f>[1]Calcs_WC!V$304</f>
        <v>0</v>
      </c>
      <c r="W178" s="186">
        <f>[1]Calcs_WC!W$304</f>
        <v>0</v>
      </c>
      <c r="X178" s="186">
        <f>[1]Calcs_WC!X$304</f>
        <v>0</v>
      </c>
      <c r="Y178" s="186">
        <f>[1]Calcs_WC!Y$304</f>
        <v>0</v>
      </c>
      <c r="Z178" s="186">
        <f>[1]Calcs_WC!Z$304</f>
        <v>0</v>
      </c>
      <c r="AA178" s="186">
        <f>[1]Calcs_WC!AA$304</f>
        <v>0</v>
      </c>
      <c r="AB178" s="186">
        <f>[1]Calcs_WC!AB$304</f>
        <v>0</v>
      </c>
      <c r="AC178" s="186">
        <f>[1]Calcs_WC!AC$304</f>
        <v>0</v>
      </c>
      <c r="AD178" s="186">
        <f>[1]Calcs_WC!AD$304</f>
        <v>0</v>
      </c>
      <c r="AE178" s="186">
        <f>[1]Calcs_WC!AE$304</f>
        <v>0</v>
      </c>
      <c r="AF178" s="186">
        <f>[1]Calcs_WC!AF$304</f>
        <v>0</v>
      </c>
      <c r="AG178" s="186">
        <f>[1]Calcs_WC!AG$304</f>
        <v>0</v>
      </c>
      <c r="AH178" s="187">
        <f>[1]Calcs_WC!AH$304</f>
        <v>0</v>
      </c>
    </row>
    <row r="179" spans="1:40" ht="12.75" hidden="1" customHeight="1" outlineLevel="2" x14ac:dyDescent="0.2">
      <c r="B179" s="151"/>
      <c r="C179" s="152"/>
      <c r="D179" s="180" t="s">
        <v>125</v>
      </c>
      <c r="E179" s="181"/>
      <c r="F179" s="181"/>
      <c r="G179" s="181"/>
      <c r="H179" s="181"/>
      <c r="I179" s="181"/>
      <c r="J179" s="181"/>
      <c r="K179" s="182">
        <f>SUM(K175:K178)</f>
        <v>4283</v>
      </c>
      <c r="L179" s="182">
        <f>SUM(L175:L178)</f>
        <v>-983</v>
      </c>
      <c r="M179" s="182">
        <f>SUM(M175:M178)</f>
        <v>-969</v>
      </c>
      <c r="N179" s="183">
        <f>SUM(N175:N178)</f>
        <v>-299</v>
      </c>
      <c r="O179" s="183">
        <f>SUM(O175:O178)</f>
        <v>-1458.3236366723759</v>
      </c>
      <c r="P179" s="183">
        <f t="shared" ref="P179:AH179" si="25">SUM(P175:P178)</f>
        <v>-1458.3236366723756</v>
      </c>
      <c r="Q179" s="183">
        <f t="shared" si="25"/>
        <v>-1458.3236366723756</v>
      </c>
      <c r="R179" s="183">
        <f t="shared" si="25"/>
        <v>-1458.3236366723754</v>
      </c>
      <c r="S179" s="183">
        <f t="shared" si="25"/>
        <v>-1458.3236366723754</v>
      </c>
      <c r="T179" s="183">
        <f t="shared" si="25"/>
        <v>-1458.3236366723756</v>
      </c>
      <c r="U179" s="183">
        <f t="shared" si="25"/>
        <v>-1193.6702559946707</v>
      </c>
      <c r="V179" s="183">
        <f t="shared" si="25"/>
        <v>-1169.610857751243</v>
      </c>
      <c r="W179" s="183">
        <f t="shared" si="25"/>
        <v>-1169.6108577512432</v>
      </c>
      <c r="X179" s="183">
        <f t="shared" si="25"/>
        <v>-967.06441101062455</v>
      </c>
      <c r="Y179" s="183">
        <f t="shared" si="25"/>
        <v>-685.69901144416315</v>
      </c>
      <c r="Z179" s="183">
        <f t="shared" si="25"/>
        <v>-683.49938557375845</v>
      </c>
      <c r="AA179" s="183">
        <f t="shared" si="25"/>
        <v>-683.49938557375845</v>
      </c>
      <c r="AB179" s="183">
        <f t="shared" si="25"/>
        <v>-496.01977414523077</v>
      </c>
      <c r="AC179" s="183">
        <f t="shared" si="25"/>
        <v>-310.67181694582945</v>
      </c>
      <c r="AD179" s="183">
        <f t="shared" si="25"/>
        <v>-310.67181694582945</v>
      </c>
      <c r="AE179" s="183">
        <f t="shared" si="25"/>
        <v>-238.82986162894196</v>
      </c>
      <c r="AF179" s="183">
        <f t="shared" si="25"/>
        <v>5.9814908581756771E-14</v>
      </c>
      <c r="AG179" s="183">
        <f t="shared" si="25"/>
        <v>5.9814908581756771E-14</v>
      </c>
      <c r="AH179" s="184">
        <f t="shared" si="25"/>
        <v>5.9814908581756771E-14</v>
      </c>
    </row>
    <row r="180" spans="1:40" ht="12.75" hidden="1" customHeight="1" outlineLevel="2" x14ac:dyDescent="0.2">
      <c r="B180" s="151"/>
      <c r="C180" s="152"/>
      <c r="D180" s="176"/>
      <c r="E180" s="154"/>
      <c r="F180" s="154"/>
      <c r="G180" s="154"/>
      <c r="H180" s="154"/>
      <c r="I180" s="154"/>
      <c r="J180" s="154"/>
      <c r="K180" s="188"/>
      <c r="L180" s="188"/>
      <c r="M180" s="188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90"/>
    </row>
    <row r="181" spans="1:40" ht="12.75" hidden="1" customHeight="1" outlineLevel="2" thickBot="1" x14ac:dyDescent="0.25">
      <c r="B181" s="151"/>
      <c r="C181" s="152"/>
      <c r="D181" s="158" t="s">
        <v>126</v>
      </c>
      <c r="E181" s="159"/>
      <c r="F181" s="159"/>
      <c r="G181" s="159"/>
      <c r="H181" s="159"/>
      <c r="I181" s="159"/>
      <c r="J181" s="159"/>
      <c r="K181" s="191">
        <f>SUM(K166,K172,K179)</f>
        <v>-7194</v>
      </c>
      <c r="L181" s="191">
        <f>SUM(L166,L172,L179)</f>
        <v>8326</v>
      </c>
      <c r="M181" s="191">
        <f>SUM(M166,M172,M179)</f>
        <v>2623</v>
      </c>
      <c r="N181" s="192">
        <f>SUM(N166,N172,N179)</f>
        <v>10517</v>
      </c>
      <c r="O181" s="193">
        <f>SUM(O166,O172,O179)</f>
        <v>-5768.856938042245</v>
      </c>
      <c r="P181" s="192">
        <f t="shared" ref="P181:AH181" si="26">SUM(P166,P172,P179)</f>
        <v>3133.5018427796786</v>
      </c>
      <c r="Q181" s="192">
        <f t="shared" si="26"/>
        <v>5787.8547290810566</v>
      </c>
      <c r="R181" s="192">
        <f t="shared" si="26"/>
        <v>4157.3151732420047</v>
      </c>
      <c r="S181" s="192">
        <f t="shared" si="26"/>
        <v>-779.41227695066073</v>
      </c>
      <c r="T181" s="192">
        <f t="shared" si="26"/>
        <v>761.43219832704222</v>
      </c>
      <c r="U181" s="192">
        <f t="shared" si="26"/>
        <v>-1139.612627993617</v>
      </c>
      <c r="V181" s="192">
        <f t="shared" si="26"/>
        <v>-313.00185927484995</v>
      </c>
      <c r="W181" s="192">
        <f t="shared" si="26"/>
        <v>1688.5727706528987</v>
      </c>
      <c r="X181" s="192">
        <f t="shared" si="26"/>
        <v>-3798.5903987305051</v>
      </c>
      <c r="Y181" s="192">
        <f t="shared" si="26"/>
        <v>-4305.7364924788253</v>
      </c>
      <c r="Z181" s="192">
        <f t="shared" si="26"/>
        <v>21755.703866774045</v>
      </c>
      <c r="AA181" s="192">
        <f t="shared" si="26"/>
        <v>21714.37340566624</v>
      </c>
      <c r="AB181" s="192">
        <f t="shared" si="26"/>
        <v>21874.022552534054</v>
      </c>
      <c r="AC181" s="192">
        <f t="shared" si="26"/>
        <v>22025.526991167233</v>
      </c>
      <c r="AD181" s="192">
        <f t="shared" si="26"/>
        <v>21995.337548985193</v>
      </c>
      <c r="AE181" s="192">
        <f t="shared" si="26"/>
        <v>22021.248282057964</v>
      </c>
      <c r="AF181" s="192">
        <f t="shared" si="26"/>
        <v>22261.928655306343</v>
      </c>
      <c r="AG181" s="192">
        <f t="shared" si="26"/>
        <v>22261.928655306343</v>
      </c>
      <c r="AH181" s="194">
        <f t="shared" si="26"/>
        <v>22266.759090665721</v>
      </c>
    </row>
    <row r="182" spans="1:40" ht="12.75" hidden="1" customHeight="1" outlineLevel="2" thickTop="1" x14ac:dyDescent="0.2">
      <c r="B182" s="151"/>
      <c r="C182" s="152"/>
      <c r="D182" s="153"/>
      <c r="E182" s="154"/>
      <c r="F182" s="154"/>
      <c r="G182" s="154"/>
      <c r="H182" s="154"/>
      <c r="I182" s="154"/>
      <c r="J182" s="154"/>
      <c r="K182" s="188"/>
      <c r="L182" s="188"/>
      <c r="M182" s="188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90"/>
    </row>
    <row r="183" spans="1:40" ht="10.199999999999999" hidden="1" outlineLevel="2" x14ac:dyDescent="0.2">
      <c r="B183" s="151"/>
      <c r="C183" s="152"/>
      <c r="D183" s="195" t="s">
        <v>127</v>
      </c>
      <c r="E183" s="154"/>
      <c r="F183" s="154"/>
      <c r="G183" s="154"/>
      <c r="H183" s="154"/>
      <c r="I183" s="154"/>
      <c r="J183" s="154"/>
      <c r="K183" s="196">
        <f>'[1]Hist&amp;Budget_WC'!L$271</f>
        <v>15587</v>
      </c>
      <c r="L183" s="185">
        <f>K185</f>
        <v>8393</v>
      </c>
      <c r="M183" s="185">
        <f>L185</f>
        <v>16719</v>
      </c>
      <c r="N183" s="186">
        <f>'[1]Hist&amp;Budget_WC'!O271</f>
        <v>19342</v>
      </c>
      <c r="O183" s="186">
        <f>N185</f>
        <v>29859</v>
      </c>
      <c r="P183" s="186">
        <f t="shared" ref="P183:AH183" si="27">O185</f>
        <v>24090.143061957755</v>
      </c>
      <c r="Q183" s="186">
        <f t="shared" si="27"/>
        <v>27223.644904737434</v>
      </c>
      <c r="R183" s="186">
        <f t="shared" si="27"/>
        <v>33011.499633818486</v>
      </c>
      <c r="S183" s="186">
        <f t="shared" si="27"/>
        <v>37168.814807060495</v>
      </c>
      <c r="T183" s="186">
        <f t="shared" si="27"/>
        <v>36389.402530109837</v>
      </c>
      <c r="U183" s="186">
        <f t="shared" si="27"/>
        <v>37150.834728436879</v>
      </c>
      <c r="V183" s="186">
        <f t="shared" si="27"/>
        <v>36011.222100443265</v>
      </c>
      <c r="W183" s="186">
        <f t="shared" si="27"/>
        <v>35698.220241168412</v>
      </c>
      <c r="X183" s="186">
        <f t="shared" si="27"/>
        <v>37386.793011821312</v>
      </c>
      <c r="Y183" s="186">
        <f t="shared" si="27"/>
        <v>33588.202613090805</v>
      </c>
      <c r="Z183" s="186">
        <f t="shared" si="27"/>
        <v>29282.466120611978</v>
      </c>
      <c r="AA183" s="186">
        <f t="shared" si="27"/>
        <v>51038.16998738602</v>
      </c>
      <c r="AB183" s="186">
        <f t="shared" si="27"/>
        <v>72752.543393052256</v>
      </c>
      <c r="AC183" s="186">
        <f t="shared" si="27"/>
        <v>94626.565945586306</v>
      </c>
      <c r="AD183" s="186">
        <f t="shared" si="27"/>
        <v>116652.09293675354</v>
      </c>
      <c r="AE183" s="186">
        <f t="shared" si="27"/>
        <v>138647.43048573873</v>
      </c>
      <c r="AF183" s="186">
        <f t="shared" si="27"/>
        <v>160668.67876779669</v>
      </c>
      <c r="AG183" s="186">
        <f t="shared" si="27"/>
        <v>182930.60742310304</v>
      </c>
      <c r="AH183" s="187">
        <f t="shared" si="27"/>
        <v>205192.53607840938</v>
      </c>
    </row>
    <row r="184" spans="1:40" ht="12.75" hidden="1" customHeight="1" outlineLevel="2" x14ac:dyDescent="0.2">
      <c r="B184" s="151"/>
      <c r="C184" s="152"/>
      <c r="D184" s="195"/>
      <c r="E184" s="154"/>
      <c r="F184" s="154"/>
      <c r="G184" s="154"/>
      <c r="H184" s="154"/>
      <c r="I184" s="154"/>
      <c r="J184" s="154"/>
      <c r="K184" s="188"/>
      <c r="L184" s="188"/>
      <c r="M184" s="188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90"/>
    </row>
    <row r="185" spans="1:40" s="206" customFormat="1" ht="25.35" hidden="1" customHeight="1" outlineLevel="2" x14ac:dyDescent="0.2">
      <c r="A185" s="197"/>
      <c r="B185" s="198"/>
      <c r="C185" s="199"/>
      <c r="D185" s="200" t="s">
        <v>128</v>
      </c>
      <c r="E185" s="201"/>
      <c r="F185" s="201"/>
      <c r="G185" s="201"/>
      <c r="H185" s="201"/>
      <c r="I185" s="201"/>
      <c r="J185" s="201"/>
      <c r="K185" s="202">
        <f>SUM(K181,K183)</f>
        <v>8393</v>
      </c>
      <c r="L185" s="202">
        <f>SUM(L181,L183)</f>
        <v>16719</v>
      </c>
      <c r="M185" s="202">
        <f>SUM(M181,M183)</f>
        <v>19342</v>
      </c>
      <c r="N185" s="203">
        <f>SUM(N181,N183)</f>
        <v>29859</v>
      </c>
      <c r="O185" s="204">
        <f>SUM(O181,O183)</f>
        <v>24090.143061957755</v>
      </c>
      <c r="P185" s="203">
        <f t="shared" ref="P185:AH185" si="28">SUM(P181,P183)</f>
        <v>27223.644904737434</v>
      </c>
      <c r="Q185" s="203">
        <f t="shared" si="28"/>
        <v>33011.499633818486</v>
      </c>
      <c r="R185" s="203">
        <f t="shared" si="28"/>
        <v>37168.814807060495</v>
      </c>
      <c r="S185" s="203">
        <f t="shared" si="28"/>
        <v>36389.402530109837</v>
      </c>
      <c r="T185" s="203">
        <f t="shared" si="28"/>
        <v>37150.834728436879</v>
      </c>
      <c r="U185" s="203">
        <f t="shared" si="28"/>
        <v>36011.222100443265</v>
      </c>
      <c r="V185" s="203">
        <f t="shared" si="28"/>
        <v>35698.220241168412</v>
      </c>
      <c r="W185" s="203">
        <f t="shared" si="28"/>
        <v>37386.793011821312</v>
      </c>
      <c r="X185" s="203">
        <f t="shared" si="28"/>
        <v>33588.202613090805</v>
      </c>
      <c r="Y185" s="203">
        <f t="shared" si="28"/>
        <v>29282.466120611978</v>
      </c>
      <c r="Z185" s="203">
        <f t="shared" si="28"/>
        <v>51038.16998738602</v>
      </c>
      <c r="AA185" s="203">
        <f t="shared" si="28"/>
        <v>72752.543393052256</v>
      </c>
      <c r="AB185" s="203">
        <f t="shared" si="28"/>
        <v>94626.565945586306</v>
      </c>
      <c r="AC185" s="203">
        <f t="shared" si="28"/>
        <v>116652.09293675354</v>
      </c>
      <c r="AD185" s="203">
        <f t="shared" si="28"/>
        <v>138647.43048573873</v>
      </c>
      <c r="AE185" s="203">
        <f t="shared" si="28"/>
        <v>160668.67876779669</v>
      </c>
      <c r="AF185" s="203">
        <f t="shared" si="28"/>
        <v>182930.60742310304</v>
      </c>
      <c r="AG185" s="203">
        <f t="shared" si="28"/>
        <v>205192.53607840938</v>
      </c>
      <c r="AH185" s="205">
        <f t="shared" si="28"/>
        <v>227459.29516907511</v>
      </c>
    </row>
    <row r="186" spans="1:40" ht="12.75" hidden="1" customHeight="1" outlineLevel="2" x14ac:dyDescent="0.2">
      <c r="B186" s="151"/>
      <c r="C186" s="152"/>
      <c r="D186" s="207" t="s">
        <v>129</v>
      </c>
      <c r="E186" s="154"/>
      <c r="F186" s="154"/>
      <c r="G186" s="154"/>
      <c r="H186" s="154"/>
      <c r="I186" s="154"/>
      <c r="J186" s="154"/>
      <c r="K186" s="196">
        <f t="shared" ref="K186:AH186" si="29">SUM(K108,K116)</f>
        <v>30046</v>
      </c>
      <c r="L186" s="185">
        <f t="shared" si="29"/>
        <v>30640</v>
      </c>
      <c r="M186" s="185">
        <f t="shared" si="29"/>
        <v>34987</v>
      </c>
      <c r="N186" s="186">
        <f t="shared" si="29"/>
        <v>0</v>
      </c>
      <c r="O186" s="186">
        <f t="shared" si="29"/>
        <v>0</v>
      </c>
      <c r="P186" s="186">
        <f t="shared" si="29"/>
        <v>0</v>
      </c>
      <c r="Q186" s="186">
        <f t="shared" si="29"/>
        <v>0</v>
      </c>
      <c r="R186" s="186">
        <f t="shared" si="29"/>
        <v>0</v>
      </c>
      <c r="S186" s="186">
        <f t="shared" si="29"/>
        <v>0</v>
      </c>
      <c r="T186" s="186">
        <f t="shared" si="29"/>
        <v>0</v>
      </c>
      <c r="U186" s="186">
        <f t="shared" si="29"/>
        <v>0</v>
      </c>
      <c r="V186" s="186">
        <f t="shared" si="29"/>
        <v>0</v>
      </c>
      <c r="W186" s="186">
        <f t="shared" si="29"/>
        <v>0</v>
      </c>
      <c r="X186" s="186">
        <f t="shared" si="29"/>
        <v>0</v>
      </c>
      <c r="Y186" s="186">
        <f t="shared" si="29"/>
        <v>0</v>
      </c>
      <c r="Z186" s="186">
        <f t="shared" si="29"/>
        <v>0</v>
      </c>
      <c r="AA186" s="186">
        <f t="shared" si="29"/>
        <v>0</v>
      </c>
      <c r="AB186" s="186">
        <f t="shared" si="29"/>
        <v>0</v>
      </c>
      <c r="AC186" s="186">
        <f t="shared" si="29"/>
        <v>0</v>
      </c>
      <c r="AD186" s="186">
        <f t="shared" si="29"/>
        <v>0</v>
      </c>
      <c r="AE186" s="186">
        <f t="shared" si="29"/>
        <v>0</v>
      </c>
      <c r="AF186" s="186">
        <f t="shared" si="29"/>
        <v>0</v>
      </c>
      <c r="AG186" s="186">
        <f t="shared" si="29"/>
        <v>0</v>
      </c>
      <c r="AH186" s="187">
        <f t="shared" si="29"/>
        <v>0</v>
      </c>
      <c r="AM186" s="53" cm="1">
        <f t="array" ref="AM186">IF(SUM(ABS(K186:AH186)),1,0)</f>
        <v>1</v>
      </c>
      <c r="AN186" s="53">
        <f>IF(OR(SUBTOTAL(102,AM186)=1,AM186=0),0,1)</f>
        <v>1</v>
      </c>
    </row>
    <row r="187" spans="1:40" ht="12.75" hidden="1" customHeight="1" outlineLevel="2" collapsed="1" x14ac:dyDescent="0.2">
      <c r="B187" s="151"/>
      <c r="C187" s="152"/>
      <c r="D187" s="195"/>
      <c r="E187" s="154"/>
      <c r="F187" s="154"/>
      <c r="G187" s="154"/>
      <c r="H187" s="154"/>
      <c r="I187" s="154"/>
      <c r="J187" s="154"/>
      <c r="K187" s="188"/>
      <c r="L187" s="188"/>
      <c r="M187" s="188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90"/>
    </row>
    <row r="188" spans="1:40" ht="29.4" hidden="1" customHeight="1" outlineLevel="2" thickBot="1" x14ac:dyDescent="0.25">
      <c r="B188" s="151"/>
      <c r="C188" s="152"/>
      <c r="D188" s="208" t="s">
        <v>130</v>
      </c>
      <c r="E188" s="209"/>
      <c r="F188" s="209"/>
      <c r="G188" s="209"/>
      <c r="H188" s="209"/>
      <c r="I188" s="209"/>
      <c r="J188" s="209"/>
      <c r="K188" s="210">
        <f>SUM(K185:K187)</f>
        <v>38439</v>
      </c>
      <c r="L188" s="210">
        <f t="shared" ref="L188:AH188" si="30">SUM(L185:L187)</f>
        <v>47359</v>
      </c>
      <c r="M188" s="210">
        <f t="shared" si="30"/>
        <v>54329</v>
      </c>
      <c r="N188" s="211">
        <f t="shared" si="30"/>
        <v>29859</v>
      </c>
      <c r="O188" s="212">
        <f t="shared" si="30"/>
        <v>24090.143061957755</v>
      </c>
      <c r="P188" s="211">
        <f t="shared" si="30"/>
        <v>27223.644904737434</v>
      </c>
      <c r="Q188" s="211">
        <f t="shared" si="30"/>
        <v>33011.499633818486</v>
      </c>
      <c r="R188" s="211">
        <f t="shared" si="30"/>
        <v>37168.814807060495</v>
      </c>
      <c r="S188" s="211">
        <f t="shared" si="30"/>
        <v>36389.402530109837</v>
      </c>
      <c r="T188" s="211">
        <f t="shared" si="30"/>
        <v>37150.834728436879</v>
      </c>
      <c r="U188" s="211">
        <f t="shared" si="30"/>
        <v>36011.222100443265</v>
      </c>
      <c r="V188" s="211">
        <f t="shared" si="30"/>
        <v>35698.220241168412</v>
      </c>
      <c r="W188" s="211">
        <f t="shared" si="30"/>
        <v>37386.793011821312</v>
      </c>
      <c r="X188" s="211">
        <f t="shared" si="30"/>
        <v>33588.202613090805</v>
      </c>
      <c r="Y188" s="211">
        <f t="shared" si="30"/>
        <v>29282.466120611978</v>
      </c>
      <c r="Z188" s="211">
        <f t="shared" si="30"/>
        <v>51038.16998738602</v>
      </c>
      <c r="AA188" s="211">
        <f t="shared" si="30"/>
        <v>72752.543393052256</v>
      </c>
      <c r="AB188" s="211">
        <f t="shared" si="30"/>
        <v>94626.565945586306</v>
      </c>
      <c r="AC188" s="211">
        <f t="shared" si="30"/>
        <v>116652.09293675354</v>
      </c>
      <c r="AD188" s="211">
        <f t="shared" si="30"/>
        <v>138647.43048573873</v>
      </c>
      <c r="AE188" s="211">
        <f t="shared" si="30"/>
        <v>160668.67876779669</v>
      </c>
      <c r="AF188" s="211">
        <f t="shared" si="30"/>
        <v>182930.60742310304</v>
      </c>
      <c r="AG188" s="211">
        <f t="shared" si="30"/>
        <v>205192.53607840938</v>
      </c>
      <c r="AH188" s="213">
        <f t="shared" si="30"/>
        <v>227459.29516907511</v>
      </c>
    </row>
    <row r="189" spans="1:40" ht="12.75" hidden="1" customHeight="1" outlineLevel="2" x14ac:dyDescent="0.2">
      <c r="B189" s="151"/>
      <c r="C189" s="152"/>
    </row>
    <row r="190" spans="1:40" ht="12.75" hidden="1" customHeight="1" outlineLevel="3" x14ac:dyDescent="0.2">
      <c r="B190" s="151"/>
      <c r="C190" s="152"/>
      <c r="D190" s="141" t="s">
        <v>76</v>
      </c>
    </row>
    <row r="191" spans="1:40" s="38" customFormat="1" ht="10.199999999999999" hidden="1" outlineLevel="3" x14ac:dyDescent="0.2">
      <c r="A191" s="35"/>
      <c r="B191" s="108"/>
      <c r="C191" s="136"/>
      <c r="D191" s="37" t="s">
        <v>131</v>
      </c>
      <c r="E191" s="142">
        <f>SUM(K191:AH191)</f>
        <v>0</v>
      </c>
      <c r="F191" s="214"/>
      <c r="G191" s="25"/>
      <c r="H191" s="25"/>
      <c r="I191" s="25"/>
      <c r="J191" s="25"/>
      <c r="K191" s="143">
        <f t="shared" ref="K191:AH191" si="31">IF(ROUND(K185-SUM(K107,K115),0)&lt;&gt;0,1,0)</f>
        <v>0</v>
      </c>
      <c r="L191" s="143">
        <f t="shared" si="31"/>
        <v>0</v>
      </c>
      <c r="M191" s="143">
        <f t="shared" si="31"/>
        <v>0</v>
      </c>
      <c r="N191" s="143">
        <f t="shared" si="31"/>
        <v>0</v>
      </c>
      <c r="O191" s="143">
        <f t="shared" si="31"/>
        <v>0</v>
      </c>
      <c r="P191" s="143">
        <f t="shared" si="31"/>
        <v>0</v>
      </c>
      <c r="Q191" s="143">
        <f t="shared" si="31"/>
        <v>0</v>
      </c>
      <c r="R191" s="143">
        <f t="shared" si="31"/>
        <v>0</v>
      </c>
      <c r="S191" s="143">
        <f t="shared" si="31"/>
        <v>0</v>
      </c>
      <c r="T191" s="143">
        <f t="shared" si="31"/>
        <v>0</v>
      </c>
      <c r="U191" s="143">
        <f t="shared" si="31"/>
        <v>0</v>
      </c>
      <c r="V191" s="143">
        <f t="shared" si="31"/>
        <v>0</v>
      </c>
      <c r="W191" s="143">
        <f t="shared" si="31"/>
        <v>0</v>
      </c>
      <c r="X191" s="143">
        <f t="shared" si="31"/>
        <v>0</v>
      </c>
      <c r="Y191" s="143">
        <f t="shared" si="31"/>
        <v>0</v>
      </c>
      <c r="Z191" s="143">
        <f t="shared" si="31"/>
        <v>0</v>
      </c>
      <c r="AA191" s="143">
        <f t="shared" si="31"/>
        <v>0</v>
      </c>
      <c r="AB191" s="143">
        <f t="shared" si="31"/>
        <v>0</v>
      </c>
      <c r="AC191" s="143">
        <f t="shared" si="31"/>
        <v>0</v>
      </c>
      <c r="AD191" s="143">
        <f t="shared" si="31"/>
        <v>0</v>
      </c>
      <c r="AE191" s="143">
        <f t="shared" si="31"/>
        <v>0</v>
      </c>
      <c r="AF191" s="143">
        <f t="shared" si="31"/>
        <v>0</v>
      </c>
      <c r="AG191" s="143">
        <f t="shared" si="31"/>
        <v>0</v>
      </c>
      <c r="AH191" s="143">
        <f t="shared" si="31"/>
        <v>0</v>
      </c>
    </row>
    <row r="192" spans="1:40" ht="12.75" hidden="1" customHeight="1" outlineLevel="3" x14ac:dyDescent="0.2">
      <c r="B192" s="151"/>
      <c r="C192" s="152"/>
      <c r="D192" s="37" t="s">
        <v>109</v>
      </c>
      <c r="E192" s="142">
        <f>SUM(K192:AH192)</f>
        <v>0</v>
      </c>
      <c r="K192" s="143">
        <f>IF(ROUND(K181-'[1]Hist&amp;Budget_WC'!L$269,0)&lt;&gt;0,1,0)</f>
        <v>0</v>
      </c>
      <c r="L192" s="143">
        <f>IF(ROUND(L181-'[1]Hist&amp;Budget_WC'!M$269,0)&lt;&gt;0,1,0)</f>
        <v>0</v>
      </c>
      <c r="M192" s="143">
        <f>IF(ROUND(M181-'[1]Hist&amp;Budget_WC'!N$269,0)&lt;&gt;0,1,0)</f>
        <v>0</v>
      </c>
      <c r="N192" s="143">
        <f>IF(ROUND(N181-'[1]Hist&amp;Budget_WC'!O$269,0)&lt;&gt;0,1,0)</f>
        <v>0</v>
      </c>
      <c r="O192" s="143">
        <f>IF(ROUND(O181-[1]Calcs_WC!O$308,0)&lt;&gt;0,1,0)</f>
        <v>0</v>
      </c>
      <c r="P192" s="143">
        <f>IF(ROUND(P181-[1]Calcs_WC!P$308,0)&lt;&gt;0,1,0)</f>
        <v>0</v>
      </c>
      <c r="Q192" s="143">
        <f>IF(ROUND(Q181-[1]Calcs_WC!Q$308,0)&lt;&gt;0,1,0)</f>
        <v>0</v>
      </c>
      <c r="R192" s="143">
        <f>IF(ROUND(R181-[1]Calcs_WC!R$308,0)&lt;&gt;0,1,0)</f>
        <v>0</v>
      </c>
      <c r="S192" s="143">
        <f>IF(ROUND(S181-[1]Calcs_WC!S$308,0)&lt;&gt;0,1,0)</f>
        <v>0</v>
      </c>
      <c r="T192" s="143">
        <f>IF(ROUND(T181-[1]Calcs_WC!T$308,0)&lt;&gt;0,1,0)</f>
        <v>0</v>
      </c>
      <c r="U192" s="143">
        <f>IF(ROUND(U181-[1]Calcs_WC!U$308,0)&lt;&gt;0,1,0)</f>
        <v>0</v>
      </c>
      <c r="V192" s="143">
        <f>IF(ROUND(V181-[1]Calcs_WC!V$308,0)&lt;&gt;0,1,0)</f>
        <v>0</v>
      </c>
      <c r="W192" s="143">
        <f>IF(ROUND(W181-[1]Calcs_WC!W$308,0)&lt;&gt;0,1,0)</f>
        <v>0</v>
      </c>
      <c r="X192" s="143">
        <f>IF(ROUND(X181-[1]Calcs_WC!X$308,0)&lt;&gt;0,1,0)</f>
        <v>0</v>
      </c>
      <c r="Y192" s="143">
        <f>IF(ROUND(Y181-[1]Calcs_WC!Y$308,0)&lt;&gt;0,1,0)</f>
        <v>0</v>
      </c>
      <c r="Z192" s="143">
        <f>IF(ROUND(Z181-[1]Calcs_WC!Z$308,0)&lt;&gt;0,1,0)</f>
        <v>0</v>
      </c>
      <c r="AA192" s="143">
        <f>IF(ROUND(AA181-[1]Calcs_WC!AA$308,0)&lt;&gt;0,1,0)</f>
        <v>0</v>
      </c>
      <c r="AB192" s="143">
        <f>IF(ROUND(AB181-[1]Calcs_WC!AB$308,0)&lt;&gt;0,1,0)</f>
        <v>0</v>
      </c>
      <c r="AC192" s="143">
        <f>IF(ROUND(AC181-[1]Calcs_WC!AC$308,0)&lt;&gt;0,1,0)</f>
        <v>0</v>
      </c>
      <c r="AD192" s="143">
        <f>IF(ROUND(AD181-[1]Calcs_WC!AD$308,0)&lt;&gt;0,1,0)</f>
        <v>0</v>
      </c>
      <c r="AE192" s="143">
        <f>IF(ROUND(AE181-[1]Calcs_WC!AE$308,0)&lt;&gt;0,1,0)</f>
        <v>0</v>
      </c>
      <c r="AF192" s="143">
        <f>IF(ROUND(AF181-[1]Calcs_WC!AF$308,0)&lt;&gt;0,1,0)</f>
        <v>0</v>
      </c>
      <c r="AG192" s="143">
        <f>IF(ROUND(AG181-[1]Calcs_WC!AG$308,0)&lt;&gt;0,1,0)</f>
        <v>0</v>
      </c>
      <c r="AH192" s="143">
        <f>IF(ROUND(AH181-[1]Calcs_WC!AH$308,0)&lt;&gt;0,1,0)</f>
        <v>0</v>
      </c>
    </row>
    <row r="193" spans="1:40" ht="12.75" hidden="1" customHeight="1" outlineLevel="2" collapsed="1" x14ac:dyDescent="0.2">
      <c r="B193" s="151"/>
      <c r="C193" s="152"/>
    </row>
    <row r="194" spans="1:40" ht="12.75" hidden="1" customHeight="1" outlineLevel="1" x14ac:dyDescent="0.2"/>
    <row r="195" spans="1:40" s="38" customFormat="1" ht="12" hidden="1" outlineLevel="2" x14ac:dyDescent="0.2">
      <c r="A195" s="35"/>
      <c r="B195" s="40">
        <f ca="1">MAX($A$7:B194)+Sbsxn</f>
        <v>2303.0400000000009</v>
      </c>
      <c r="C195" s="41" t="s">
        <v>132</v>
      </c>
      <c r="D195" s="56"/>
      <c r="E195" s="25"/>
      <c r="F195" s="25"/>
      <c r="G195" s="25"/>
      <c r="H195" s="25"/>
      <c r="I195" s="25"/>
      <c r="J195" s="25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</row>
    <row r="196" spans="1:40" s="38" customFormat="1" ht="12.6" hidden="1" outlineLevel="2" thickBot="1" x14ac:dyDescent="0.3">
      <c r="A196" s="35"/>
      <c r="B196" s="40"/>
      <c r="C196" s="54"/>
      <c r="D196" s="56"/>
      <c r="E196" s="25"/>
      <c r="F196" s="25"/>
      <c r="G196" s="25"/>
      <c r="H196" s="25"/>
      <c r="I196" s="25"/>
      <c r="J196" s="25"/>
      <c r="L196" s="57"/>
      <c r="M196" s="57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</row>
    <row r="197" spans="1:40" s="80" customFormat="1" ht="13.35" hidden="1" customHeight="1" outlineLevel="2" x14ac:dyDescent="0.25">
      <c r="A197" s="76"/>
      <c r="B197" s="40"/>
      <c r="C197" s="54"/>
      <c r="D197" s="77" t="str">
        <f>MdlClient&amp;" Long Term Financial Plan "&amp;$E$39</f>
        <v>Federation Council Long Term Financial Plan 2023/24 - 2033/34</v>
      </c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9"/>
    </row>
    <row r="198" spans="1:40" s="80" customFormat="1" ht="13.35" hidden="1" customHeight="1" outlineLevel="2" thickBot="1" x14ac:dyDescent="0.3">
      <c r="A198" s="76"/>
      <c r="B198" s="40"/>
      <c r="C198" s="54"/>
      <c r="D198" s="81" t="s">
        <v>133</v>
      </c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3"/>
    </row>
    <row r="199" spans="1:40" s="80" customFormat="1" ht="12.6" hidden="1" outlineLevel="2" thickBot="1" x14ac:dyDescent="0.3">
      <c r="A199" s="76"/>
      <c r="B199" s="40"/>
      <c r="C199" s="54"/>
      <c r="D199" s="84"/>
      <c r="E199" s="85"/>
      <c r="F199" s="85"/>
      <c r="G199" s="85"/>
      <c r="H199" s="85"/>
      <c r="I199" s="85"/>
      <c r="J199" s="85"/>
      <c r="K199" s="86" t="s">
        <v>45</v>
      </c>
      <c r="L199" s="86" t="s">
        <v>45</v>
      </c>
      <c r="M199" s="86" t="s">
        <v>45</v>
      </c>
      <c r="N199" s="87" t="s">
        <v>46</v>
      </c>
      <c r="O199" s="88" t="s">
        <v>47</v>
      </c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90"/>
    </row>
    <row r="200" spans="1:40" s="80" customFormat="1" ht="12" hidden="1" outlineLevel="2" x14ac:dyDescent="0.25">
      <c r="A200" s="76"/>
      <c r="B200" s="40"/>
      <c r="C200" s="54"/>
      <c r="D200" s="91" t="s">
        <v>48</v>
      </c>
      <c r="E200" s="92"/>
      <c r="F200" s="92"/>
      <c r="G200" s="92"/>
      <c r="H200" s="92"/>
      <c r="I200" s="92"/>
      <c r="J200" s="93"/>
      <c r="K200" s="95">
        <f>YEAR(K$29)</f>
        <v>2021</v>
      </c>
      <c r="L200" s="95">
        <f t="shared" ref="L200:AH200" si="32">YEAR(L$29)</f>
        <v>2022</v>
      </c>
      <c r="M200" s="95">
        <f t="shared" si="32"/>
        <v>2023</v>
      </c>
      <c r="N200" s="96">
        <f t="shared" si="32"/>
        <v>2024</v>
      </c>
      <c r="O200" s="97">
        <f t="shared" si="32"/>
        <v>2025</v>
      </c>
      <c r="P200" s="98">
        <f t="shared" si="32"/>
        <v>2026</v>
      </c>
      <c r="Q200" s="98">
        <f t="shared" si="32"/>
        <v>2027</v>
      </c>
      <c r="R200" s="98">
        <f t="shared" si="32"/>
        <v>2028</v>
      </c>
      <c r="S200" s="98">
        <f t="shared" si="32"/>
        <v>2029</v>
      </c>
      <c r="T200" s="98">
        <f t="shared" si="32"/>
        <v>2030</v>
      </c>
      <c r="U200" s="98">
        <f t="shared" si="32"/>
        <v>2031</v>
      </c>
      <c r="V200" s="98">
        <f t="shared" si="32"/>
        <v>2032</v>
      </c>
      <c r="W200" s="98">
        <f t="shared" si="32"/>
        <v>2033</v>
      </c>
      <c r="X200" s="98">
        <f t="shared" si="32"/>
        <v>2034</v>
      </c>
      <c r="Y200" s="98">
        <f t="shared" si="32"/>
        <v>2035</v>
      </c>
      <c r="Z200" s="98">
        <f t="shared" si="32"/>
        <v>2036</v>
      </c>
      <c r="AA200" s="98">
        <f t="shared" si="32"/>
        <v>2037</v>
      </c>
      <c r="AB200" s="98">
        <f t="shared" si="32"/>
        <v>2038</v>
      </c>
      <c r="AC200" s="98">
        <f t="shared" si="32"/>
        <v>2039</v>
      </c>
      <c r="AD200" s="98">
        <f t="shared" si="32"/>
        <v>2040</v>
      </c>
      <c r="AE200" s="98">
        <f t="shared" si="32"/>
        <v>2041</v>
      </c>
      <c r="AF200" s="98">
        <f t="shared" si="32"/>
        <v>2042</v>
      </c>
      <c r="AG200" s="98">
        <f t="shared" si="32"/>
        <v>2043</v>
      </c>
      <c r="AH200" s="99">
        <f t="shared" si="32"/>
        <v>2044</v>
      </c>
    </row>
    <row r="201" spans="1:40" s="80" customFormat="1" ht="12.6" hidden="1" outlineLevel="2" thickBot="1" x14ac:dyDescent="0.3">
      <c r="A201" s="76"/>
      <c r="B201" s="40"/>
      <c r="C201" s="54"/>
      <c r="D201" s="145"/>
      <c r="E201" s="101"/>
      <c r="F201" s="101"/>
      <c r="G201" s="101"/>
      <c r="H201" s="101"/>
      <c r="I201" s="101"/>
      <c r="J201" s="102"/>
      <c r="K201" s="103" t="s">
        <v>49</v>
      </c>
      <c r="L201" s="103" t="str">
        <f>$K$62</f>
        <v>$000s</v>
      </c>
      <c r="M201" s="103" t="str">
        <f t="shared" ref="M201:AH201" si="33">$K$62</f>
        <v>$000s</v>
      </c>
      <c r="N201" s="104" t="str">
        <f t="shared" si="33"/>
        <v>$000s</v>
      </c>
      <c r="O201" s="105" t="str">
        <f t="shared" si="33"/>
        <v>$000s</v>
      </c>
      <c r="P201" s="106" t="str">
        <f t="shared" si="33"/>
        <v>$000s</v>
      </c>
      <c r="Q201" s="106" t="str">
        <f t="shared" si="33"/>
        <v>$000s</v>
      </c>
      <c r="R201" s="106" t="str">
        <f t="shared" si="33"/>
        <v>$000s</v>
      </c>
      <c r="S201" s="106" t="str">
        <f t="shared" si="33"/>
        <v>$000s</v>
      </c>
      <c r="T201" s="106" t="str">
        <f t="shared" si="33"/>
        <v>$000s</v>
      </c>
      <c r="U201" s="106" t="str">
        <f t="shared" si="33"/>
        <v>$000s</v>
      </c>
      <c r="V201" s="106" t="str">
        <f t="shared" si="33"/>
        <v>$000s</v>
      </c>
      <c r="W201" s="106" t="str">
        <f t="shared" si="33"/>
        <v>$000s</v>
      </c>
      <c r="X201" s="106" t="str">
        <f t="shared" si="33"/>
        <v>$000s</v>
      </c>
      <c r="Y201" s="106" t="str">
        <f t="shared" si="33"/>
        <v>$000s</v>
      </c>
      <c r="Z201" s="106" t="str">
        <f t="shared" si="33"/>
        <v>$000s</v>
      </c>
      <c r="AA201" s="106" t="str">
        <f t="shared" si="33"/>
        <v>$000s</v>
      </c>
      <c r="AB201" s="106" t="str">
        <f t="shared" si="33"/>
        <v>$000s</v>
      </c>
      <c r="AC201" s="106" t="str">
        <f t="shared" si="33"/>
        <v>$000s</v>
      </c>
      <c r="AD201" s="106" t="str">
        <f t="shared" si="33"/>
        <v>$000s</v>
      </c>
      <c r="AE201" s="106" t="str">
        <f t="shared" si="33"/>
        <v>$000s</v>
      </c>
      <c r="AF201" s="106" t="str">
        <f t="shared" si="33"/>
        <v>$000s</v>
      </c>
      <c r="AG201" s="106" t="str">
        <f t="shared" si="33"/>
        <v>$000s</v>
      </c>
      <c r="AH201" s="107" t="str">
        <f t="shared" si="33"/>
        <v>$000s</v>
      </c>
    </row>
    <row r="202" spans="1:40" s="38" customFormat="1" ht="13.8" hidden="1" outlineLevel="2" x14ac:dyDescent="0.3">
      <c r="A202" s="35"/>
      <c r="B202" s="40"/>
      <c r="C202" s="54"/>
      <c r="D202" s="215"/>
      <c r="E202" s="216"/>
      <c r="F202" s="216"/>
      <c r="G202" s="216"/>
      <c r="H202" s="216"/>
      <c r="I202" s="216"/>
      <c r="J202" s="216"/>
      <c r="K202" s="217"/>
      <c r="L202" s="218"/>
      <c r="M202" s="218"/>
      <c r="N202" s="219"/>
      <c r="O202" s="219"/>
      <c r="P202" s="219"/>
      <c r="Q202" s="219"/>
      <c r="R202" s="219"/>
      <c r="S202" s="219"/>
      <c r="T202" s="219"/>
      <c r="U202" s="219"/>
      <c r="V202" s="219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113"/>
    </row>
    <row r="203" spans="1:40" ht="12.75" hidden="1" customHeight="1" outlineLevel="2" x14ac:dyDescent="0.2">
      <c r="B203" s="151"/>
      <c r="C203" s="152"/>
      <c r="D203" s="176" t="str">
        <f>[1]Gen_WC!D91</f>
        <v xml:space="preserve"> Land </v>
      </c>
      <c r="E203" s="154"/>
      <c r="F203" s="154"/>
      <c r="G203" s="154"/>
      <c r="H203" s="154"/>
      <c r="I203" s="154"/>
      <c r="J203" s="154"/>
      <c r="K203" s="177">
        <f>'[1]Hist&amp;Budget_WC'!L374</f>
        <v>0</v>
      </c>
      <c r="L203" s="185">
        <f>'[1]Hist&amp;Budget_WC'!M374</f>
        <v>0</v>
      </c>
      <c r="M203" s="185">
        <f>'[1]Hist&amp;Budget_WC'!N374</f>
        <v>0</v>
      </c>
      <c r="N203" s="186">
        <f>'[1]Hist&amp;Budget_WC'!O374</f>
        <v>0</v>
      </c>
      <c r="O203" s="178">
        <f>[1]CapWorks_WC!O52</f>
        <v>0</v>
      </c>
      <c r="P203" s="186">
        <f>[1]CapWorks_WC!P52</f>
        <v>0</v>
      </c>
      <c r="Q203" s="186">
        <f>[1]CapWorks_WC!Q52</f>
        <v>0</v>
      </c>
      <c r="R203" s="186">
        <f>[1]CapWorks_WC!R52</f>
        <v>0</v>
      </c>
      <c r="S203" s="186">
        <f>[1]CapWorks_WC!S52</f>
        <v>0</v>
      </c>
      <c r="T203" s="186">
        <f>[1]CapWorks_WC!T52</f>
        <v>0</v>
      </c>
      <c r="U203" s="186">
        <f>[1]CapWorks_WC!U52</f>
        <v>0</v>
      </c>
      <c r="V203" s="186">
        <f>[1]CapWorks_WC!V52</f>
        <v>0</v>
      </c>
      <c r="W203" s="186">
        <f>[1]CapWorks_WC!W52</f>
        <v>0</v>
      </c>
      <c r="X203" s="186">
        <f>[1]CapWorks_WC!X52</f>
        <v>0</v>
      </c>
      <c r="Y203" s="186">
        <f>[1]CapWorks_WC!Y52</f>
        <v>0</v>
      </c>
      <c r="Z203" s="186">
        <f>[1]CapWorks_WC!Z52</f>
        <v>0</v>
      </c>
      <c r="AA203" s="186">
        <f>[1]CapWorks_WC!AA52</f>
        <v>0</v>
      </c>
      <c r="AB203" s="186">
        <f>[1]CapWorks_WC!AB52</f>
        <v>0</v>
      </c>
      <c r="AC203" s="186">
        <f>[1]CapWorks_WC!AC52</f>
        <v>0</v>
      </c>
      <c r="AD203" s="186">
        <f>[1]CapWorks_WC!AD52</f>
        <v>0</v>
      </c>
      <c r="AE203" s="186">
        <f>[1]CapWorks_WC!AE52</f>
        <v>0</v>
      </c>
      <c r="AF203" s="186">
        <f>[1]CapWorks_WC!AF52</f>
        <v>0</v>
      </c>
      <c r="AG203" s="186">
        <f>[1]CapWorks_WC!AG52</f>
        <v>0</v>
      </c>
      <c r="AH203" s="187">
        <f>[1]CapWorks_WC!AH52</f>
        <v>0</v>
      </c>
      <c r="AM203" s="53" cm="1">
        <f t="array" ref="AM203">IF(SUM(ABS(K203:AH203)),1,0)</f>
        <v>0</v>
      </c>
      <c r="AN203" s="53">
        <f t="shared" ref="AN203:AN227" si="34">IF(OR(SUBTOTAL(102,AM203)=1,AM203=0),0,1)</f>
        <v>0</v>
      </c>
    </row>
    <row r="204" spans="1:40" ht="12.75" hidden="1" customHeight="1" outlineLevel="2" x14ac:dyDescent="0.2">
      <c r="B204" s="151"/>
      <c r="C204" s="152"/>
      <c r="D204" s="176" t="str">
        <f>[1]Gen_WC!D92</f>
        <v xml:space="preserve"> Land improvements </v>
      </c>
      <c r="E204" s="154"/>
      <c r="F204" s="154"/>
      <c r="G204" s="154"/>
      <c r="H204" s="154"/>
      <c r="I204" s="154"/>
      <c r="J204" s="154"/>
      <c r="K204" s="177">
        <f>'[1]Hist&amp;Budget_WC'!L375</f>
        <v>0</v>
      </c>
      <c r="L204" s="185">
        <f>'[1]Hist&amp;Budget_WC'!M375</f>
        <v>0</v>
      </c>
      <c r="M204" s="185">
        <f>'[1]Hist&amp;Budget_WC'!N375</f>
        <v>0</v>
      </c>
      <c r="N204" s="186">
        <f>'[1]Hist&amp;Budget_WC'!O375</f>
        <v>0</v>
      </c>
      <c r="O204" s="178">
        <f>[1]CapWorks_WC!O53</f>
        <v>0</v>
      </c>
      <c r="P204" s="186">
        <f>[1]CapWorks_WC!P53</f>
        <v>0</v>
      </c>
      <c r="Q204" s="186">
        <f>[1]CapWorks_WC!Q53</f>
        <v>0</v>
      </c>
      <c r="R204" s="186">
        <f>[1]CapWorks_WC!R53</f>
        <v>0</v>
      </c>
      <c r="S204" s="186">
        <f>[1]CapWorks_WC!S53</f>
        <v>0</v>
      </c>
      <c r="T204" s="186">
        <f>[1]CapWorks_WC!T53</f>
        <v>0</v>
      </c>
      <c r="U204" s="186">
        <f>[1]CapWorks_WC!U53</f>
        <v>0</v>
      </c>
      <c r="V204" s="186">
        <f>[1]CapWorks_WC!V53</f>
        <v>0</v>
      </c>
      <c r="W204" s="186">
        <f>[1]CapWorks_WC!W53</f>
        <v>0</v>
      </c>
      <c r="X204" s="186">
        <f>[1]CapWorks_WC!X53</f>
        <v>0</v>
      </c>
      <c r="Y204" s="186">
        <f>[1]CapWorks_WC!Y53</f>
        <v>0</v>
      </c>
      <c r="Z204" s="186">
        <f>[1]CapWorks_WC!Z53</f>
        <v>0</v>
      </c>
      <c r="AA204" s="186">
        <f>[1]CapWorks_WC!AA53</f>
        <v>0</v>
      </c>
      <c r="AB204" s="186">
        <f>[1]CapWorks_WC!AB53</f>
        <v>0</v>
      </c>
      <c r="AC204" s="186">
        <f>[1]CapWorks_WC!AC53</f>
        <v>0</v>
      </c>
      <c r="AD204" s="186">
        <f>[1]CapWorks_WC!AD53</f>
        <v>0</v>
      </c>
      <c r="AE204" s="186">
        <f>[1]CapWorks_WC!AE53</f>
        <v>0</v>
      </c>
      <c r="AF204" s="186">
        <f>[1]CapWorks_WC!AF53</f>
        <v>0</v>
      </c>
      <c r="AG204" s="186">
        <f>[1]CapWorks_WC!AG53</f>
        <v>0</v>
      </c>
      <c r="AH204" s="187">
        <f>[1]CapWorks_WC!AH53</f>
        <v>0</v>
      </c>
      <c r="AM204" s="53" cm="1">
        <f t="array" ref="AM204">IF(SUM(ABS(K204:AH204)),1,0)</f>
        <v>0</v>
      </c>
      <c r="AN204" s="53">
        <f t="shared" si="34"/>
        <v>0</v>
      </c>
    </row>
    <row r="205" spans="1:40" ht="12.75" hidden="1" customHeight="1" outlineLevel="2" x14ac:dyDescent="0.2">
      <c r="B205" s="151"/>
      <c r="C205" s="152"/>
      <c r="D205" s="176" t="str">
        <f>[1]Gen_WC!D93</f>
        <v xml:space="preserve"> Sealed Roads </v>
      </c>
      <c r="E205" s="154"/>
      <c r="F205" s="154"/>
      <c r="G205" s="154"/>
      <c r="H205" s="154"/>
      <c r="I205" s="154"/>
      <c r="J205" s="154"/>
      <c r="K205" s="177">
        <f>'[1]Hist&amp;Budget_WC'!L376</f>
        <v>0</v>
      </c>
      <c r="L205" s="185">
        <f>'[1]Hist&amp;Budget_WC'!M376</f>
        <v>0</v>
      </c>
      <c r="M205" s="185">
        <f>'[1]Hist&amp;Budget_WC'!N376</f>
        <v>0</v>
      </c>
      <c r="N205" s="186">
        <f>'[1]Hist&amp;Budget_WC'!O376</f>
        <v>0</v>
      </c>
      <c r="O205" s="178">
        <f>[1]CapWorks_WC!O54</f>
        <v>2930</v>
      </c>
      <c r="P205" s="186">
        <f>[1]CapWorks_WC!P54</f>
        <v>4475.3399999999992</v>
      </c>
      <c r="Q205" s="186">
        <f>[1]CapWorks_WC!Q54</f>
        <v>4631.9768999999997</v>
      </c>
      <c r="R205" s="186">
        <f>[1]CapWorks_WC!R54</f>
        <v>4794.0960914999987</v>
      </c>
      <c r="S205" s="186">
        <f>[1]CapWorks_WC!S54</f>
        <v>4961.8894547024984</v>
      </c>
      <c r="T205" s="186">
        <f>[1]CapWorks_WC!T54</f>
        <v>5135.5555856170849</v>
      </c>
      <c r="U205" s="186">
        <f>[1]CapWorks_WC!U54</f>
        <v>5315.300031113683</v>
      </c>
      <c r="V205" s="186">
        <f>[1]CapWorks_WC!V54</f>
        <v>5501.3355322026609</v>
      </c>
      <c r="W205" s="186">
        <f>[1]CapWorks_WC!W54</f>
        <v>5693.8822758297538</v>
      </c>
      <c r="X205" s="186">
        <f>[1]CapWorks_WC!X54</f>
        <v>5893.1681554837951</v>
      </c>
      <c r="Y205" s="186">
        <f>[1]CapWorks_WC!Y54</f>
        <v>4734.0656601027176</v>
      </c>
      <c r="Z205" s="186">
        <f>[1]CapWorks_WC!Z54</f>
        <v>0</v>
      </c>
      <c r="AA205" s="186">
        <f>[1]CapWorks_WC!AA54</f>
        <v>0</v>
      </c>
      <c r="AB205" s="186">
        <f>[1]CapWorks_WC!AB54</f>
        <v>0</v>
      </c>
      <c r="AC205" s="186">
        <f>[1]CapWorks_WC!AC54</f>
        <v>0</v>
      </c>
      <c r="AD205" s="186">
        <f>[1]CapWorks_WC!AD54</f>
        <v>0</v>
      </c>
      <c r="AE205" s="186">
        <f>[1]CapWorks_WC!AE54</f>
        <v>0</v>
      </c>
      <c r="AF205" s="186">
        <f>[1]CapWorks_WC!AF54</f>
        <v>0</v>
      </c>
      <c r="AG205" s="186">
        <f>[1]CapWorks_WC!AG54</f>
        <v>0</v>
      </c>
      <c r="AH205" s="187">
        <f>[1]CapWorks_WC!AH54</f>
        <v>0</v>
      </c>
      <c r="AM205" s="53" cm="1">
        <f t="array" ref="AM205">IF(SUM(ABS(K205:AH205)),1,0)</f>
        <v>1</v>
      </c>
      <c r="AN205" s="53">
        <f t="shared" si="34"/>
        <v>1</v>
      </c>
    </row>
    <row r="206" spans="1:40" ht="12.75" hidden="1" customHeight="1" outlineLevel="2" x14ac:dyDescent="0.2">
      <c r="B206" s="151"/>
      <c r="C206" s="152"/>
      <c r="D206" s="176" t="str">
        <f>[1]Gen_WC!D94</f>
        <v xml:space="preserve"> Unsealed Roads </v>
      </c>
      <c r="E206" s="154"/>
      <c r="F206" s="154"/>
      <c r="G206" s="154"/>
      <c r="H206" s="154"/>
      <c r="I206" s="154"/>
      <c r="J206" s="154"/>
      <c r="K206" s="177">
        <f>'[1]Hist&amp;Budget_WC'!L377</f>
        <v>0</v>
      </c>
      <c r="L206" s="185">
        <f>'[1]Hist&amp;Budget_WC'!M377</f>
        <v>0</v>
      </c>
      <c r="M206" s="185">
        <f>'[1]Hist&amp;Budget_WC'!N377</f>
        <v>0</v>
      </c>
      <c r="N206" s="186">
        <f>'[1]Hist&amp;Budget_WC'!O377</f>
        <v>0</v>
      </c>
      <c r="O206" s="178">
        <f>[1]CapWorks_WC!O55</f>
        <v>0</v>
      </c>
      <c r="P206" s="186">
        <f>[1]CapWorks_WC!P55</f>
        <v>823.8599999999999</v>
      </c>
      <c r="Q206" s="186">
        <f>[1]CapWorks_WC!Q55</f>
        <v>852.69509999999991</v>
      </c>
      <c r="R206" s="186">
        <f>[1]CapWorks_WC!R55</f>
        <v>882.53942849999976</v>
      </c>
      <c r="S206" s="186">
        <f>[1]CapWorks_WC!S55</f>
        <v>913.42830849749976</v>
      </c>
      <c r="T206" s="186">
        <f>[1]CapWorks_WC!T55</f>
        <v>945.39829929491214</v>
      </c>
      <c r="U206" s="186">
        <f>[1]CapWorks_WC!U55</f>
        <v>978.48723977023394</v>
      </c>
      <c r="V206" s="186">
        <f>[1]CapWorks_WC!V55</f>
        <v>1012.734293162192</v>
      </c>
      <c r="W206" s="186">
        <f>[1]CapWorks_WC!W55</f>
        <v>1048.1799934228686</v>
      </c>
      <c r="X206" s="186">
        <f>[1]CapWorks_WC!X55</f>
        <v>1084.866293192669</v>
      </c>
      <c r="Y206" s="186">
        <f>[1]CapWorks_WC!Y55</f>
        <v>1122.8366134544124</v>
      </c>
      <c r="Z206" s="186">
        <f>[1]CapWorks_WC!Z55</f>
        <v>0</v>
      </c>
      <c r="AA206" s="186">
        <f>[1]CapWorks_WC!AA55</f>
        <v>0</v>
      </c>
      <c r="AB206" s="186">
        <f>[1]CapWorks_WC!AB55</f>
        <v>0</v>
      </c>
      <c r="AC206" s="186">
        <f>[1]CapWorks_WC!AC55</f>
        <v>0</v>
      </c>
      <c r="AD206" s="186">
        <f>[1]CapWorks_WC!AD55</f>
        <v>0</v>
      </c>
      <c r="AE206" s="186">
        <f>[1]CapWorks_WC!AE55</f>
        <v>0</v>
      </c>
      <c r="AF206" s="186">
        <f>[1]CapWorks_WC!AF55</f>
        <v>0</v>
      </c>
      <c r="AG206" s="186">
        <f>[1]CapWorks_WC!AG55</f>
        <v>0</v>
      </c>
      <c r="AH206" s="187">
        <f>[1]CapWorks_WC!AH55</f>
        <v>0</v>
      </c>
      <c r="AM206" s="53" cm="1">
        <f t="array" ref="AM206">IF(SUM(ABS(K206:AH206)),1,0)</f>
        <v>1</v>
      </c>
      <c r="AN206" s="53">
        <f t="shared" si="34"/>
        <v>1</v>
      </c>
    </row>
    <row r="207" spans="1:40" ht="12.75" hidden="1" customHeight="1" outlineLevel="2" x14ac:dyDescent="0.2">
      <c r="B207" s="151"/>
      <c r="C207" s="152"/>
      <c r="D207" s="176" t="str">
        <f>[1]Gen_WC!D95</f>
        <v xml:space="preserve"> Bridges </v>
      </c>
      <c r="E207" s="154"/>
      <c r="F207" s="154"/>
      <c r="G207" s="154"/>
      <c r="H207" s="154"/>
      <c r="I207" s="154"/>
      <c r="J207" s="154"/>
      <c r="K207" s="177">
        <f>'[1]Hist&amp;Budget_WC'!L378</f>
        <v>0</v>
      </c>
      <c r="L207" s="185">
        <f>'[1]Hist&amp;Budget_WC'!M378</f>
        <v>0</v>
      </c>
      <c r="M207" s="185">
        <f>'[1]Hist&amp;Budget_WC'!N378</f>
        <v>0</v>
      </c>
      <c r="N207" s="186">
        <f>'[1]Hist&amp;Budget_WC'!O378</f>
        <v>0</v>
      </c>
      <c r="O207" s="178">
        <f>[1]CapWorks_WC!O56</f>
        <v>0</v>
      </c>
      <c r="P207" s="186">
        <f>[1]CapWorks_WC!P56</f>
        <v>0</v>
      </c>
      <c r="Q207" s="186">
        <f>[1]CapWorks_WC!Q56</f>
        <v>0</v>
      </c>
      <c r="R207" s="186">
        <f>[1]CapWorks_WC!R56</f>
        <v>0</v>
      </c>
      <c r="S207" s="186">
        <f>[1]CapWorks_WC!S56</f>
        <v>4245.8351023124987</v>
      </c>
      <c r="T207" s="186">
        <f>[1]CapWorks_WC!T56</f>
        <v>0</v>
      </c>
      <c r="U207" s="186">
        <f>[1]CapWorks_WC!U56</f>
        <v>0</v>
      </c>
      <c r="V207" s="186">
        <f>[1]CapWorks_WC!V56</f>
        <v>0</v>
      </c>
      <c r="W207" s="186">
        <f>[1]CapWorks_WC!W56</f>
        <v>0</v>
      </c>
      <c r="X207" s="186">
        <f>[1]CapWorks_WC!X56</f>
        <v>0</v>
      </c>
      <c r="Y207" s="186">
        <f>[1]CapWorks_WC!Y56</f>
        <v>0</v>
      </c>
      <c r="Z207" s="186">
        <f>[1]CapWorks_WC!Z56</f>
        <v>0</v>
      </c>
      <c r="AA207" s="186">
        <f>[1]CapWorks_WC!AA56</f>
        <v>0</v>
      </c>
      <c r="AB207" s="186">
        <f>[1]CapWorks_WC!AB56</f>
        <v>0</v>
      </c>
      <c r="AC207" s="186">
        <f>[1]CapWorks_WC!AC56</f>
        <v>0</v>
      </c>
      <c r="AD207" s="186">
        <f>[1]CapWorks_WC!AD56</f>
        <v>0</v>
      </c>
      <c r="AE207" s="186">
        <f>[1]CapWorks_WC!AE56</f>
        <v>0</v>
      </c>
      <c r="AF207" s="186">
        <f>[1]CapWorks_WC!AF56</f>
        <v>0</v>
      </c>
      <c r="AG207" s="186">
        <f>[1]CapWorks_WC!AG56</f>
        <v>0</v>
      </c>
      <c r="AH207" s="187">
        <f>[1]CapWorks_WC!AH56</f>
        <v>0</v>
      </c>
      <c r="AM207" s="53" cm="1">
        <f t="array" ref="AM207">IF(SUM(ABS(K207:AH207)),1,0)</f>
        <v>1</v>
      </c>
      <c r="AN207" s="53">
        <f t="shared" si="34"/>
        <v>1</v>
      </c>
    </row>
    <row r="208" spans="1:40" ht="12.75" hidden="1" customHeight="1" outlineLevel="2" x14ac:dyDescent="0.2">
      <c r="B208" s="151"/>
      <c r="C208" s="152"/>
      <c r="D208" s="176" t="str">
        <f>[1]Gen_WC!D96</f>
        <v xml:space="preserve"> Kerb and Channel </v>
      </c>
      <c r="E208" s="154"/>
      <c r="F208" s="154"/>
      <c r="G208" s="154"/>
      <c r="H208" s="154"/>
      <c r="I208" s="154"/>
      <c r="J208" s="154"/>
      <c r="K208" s="177">
        <f>'[1]Hist&amp;Budget_WC'!L379</f>
        <v>0</v>
      </c>
      <c r="L208" s="185">
        <f>'[1]Hist&amp;Budget_WC'!M379</f>
        <v>0</v>
      </c>
      <c r="M208" s="185">
        <f>'[1]Hist&amp;Budget_WC'!N379</f>
        <v>0</v>
      </c>
      <c r="N208" s="186">
        <f>'[1]Hist&amp;Budget_WC'!O379</f>
        <v>0</v>
      </c>
      <c r="O208" s="178">
        <f>[1]CapWorks_WC!O57</f>
        <v>0</v>
      </c>
      <c r="P208" s="186">
        <f>[1]CapWorks_WC!P57</f>
        <v>51.749999999999993</v>
      </c>
      <c r="Q208" s="186">
        <f>[1]CapWorks_WC!Q57</f>
        <v>53.561249999999994</v>
      </c>
      <c r="R208" s="186">
        <f>[1]CapWorks_WC!R57</f>
        <v>55.435893749999984</v>
      </c>
      <c r="S208" s="186">
        <f>[1]CapWorks_WC!S57</f>
        <v>57.376150031249985</v>
      </c>
      <c r="T208" s="186">
        <f>[1]CapWorks_WC!T57</f>
        <v>59.384315282343728</v>
      </c>
      <c r="U208" s="186">
        <f>[1]CapWorks_WC!U57</f>
        <v>61.46276631722575</v>
      </c>
      <c r="V208" s="186">
        <f>[1]CapWorks_WC!V57</f>
        <v>63.613963138328643</v>
      </c>
      <c r="W208" s="186">
        <f>[1]CapWorks_WC!W57</f>
        <v>65.840451848170147</v>
      </c>
      <c r="X208" s="186">
        <f>[1]CapWorks_WC!X57</f>
        <v>68.144867662856086</v>
      </c>
      <c r="Y208" s="186">
        <f>[1]CapWorks_WC!Y57</f>
        <v>70.529938031056048</v>
      </c>
      <c r="Z208" s="186">
        <f>[1]CapWorks_WC!Z57</f>
        <v>0</v>
      </c>
      <c r="AA208" s="186">
        <f>[1]CapWorks_WC!AA57</f>
        <v>0</v>
      </c>
      <c r="AB208" s="186">
        <f>[1]CapWorks_WC!AB57</f>
        <v>0</v>
      </c>
      <c r="AC208" s="186">
        <f>[1]CapWorks_WC!AC57</f>
        <v>0</v>
      </c>
      <c r="AD208" s="186">
        <f>[1]CapWorks_WC!AD57</f>
        <v>0</v>
      </c>
      <c r="AE208" s="186">
        <f>[1]CapWorks_WC!AE57</f>
        <v>0</v>
      </c>
      <c r="AF208" s="186">
        <f>[1]CapWorks_WC!AF57</f>
        <v>0</v>
      </c>
      <c r="AG208" s="186">
        <f>[1]CapWorks_WC!AG57</f>
        <v>0</v>
      </c>
      <c r="AH208" s="187">
        <f>[1]CapWorks_WC!AH57</f>
        <v>0</v>
      </c>
      <c r="AM208" s="53" cm="1">
        <f t="array" ref="AM208">IF(SUM(ABS(K208:AH208)),1,0)</f>
        <v>1</v>
      </c>
      <c r="AN208" s="53">
        <f t="shared" si="34"/>
        <v>1</v>
      </c>
    </row>
    <row r="209" spans="2:40" ht="12.75" hidden="1" customHeight="1" outlineLevel="2" x14ac:dyDescent="0.2">
      <c r="B209" s="151"/>
      <c r="C209" s="152"/>
      <c r="D209" s="176" t="str">
        <f>[1]Gen_WC!D97</f>
        <v xml:space="preserve"> Footpaths and Pathways </v>
      </c>
      <c r="E209" s="154"/>
      <c r="F209" s="154"/>
      <c r="G209" s="154"/>
      <c r="H209" s="154"/>
      <c r="I209" s="154"/>
      <c r="J209" s="154"/>
      <c r="K209" s="177">
        <f>'[1]Hist&amp;Budget_WC'!L380</f>
        <v>0</v>
      </c>
      <c r="L209" s="185">
        <f>'[1]Hist&amp;Budget_WC'!M380</f>
        <v>0</v>
      </c>
      <c r="M209" s="185">
        <f>'[1]Hist&amp;Budget_WC'!N380</f>
        <v>0</v>
      </c>
      <c r="N209" s="186">
        <f>'[1]Hist&amp;Budget_WC'!O380</f>
        <v>0</v>
      </c>
      <c r="O209" s="178">
        <f>[1]CapWorks_WC!O58</f>
        <v>0</v>
      </c>
      <c r="P209" s="186">
        <f>[1]CapWorks_WC!P58</f>
        <v>103.49999999999999</v>
      </c>
      <c r="Q209" s="186">
        <f>[1]CapWorks_WC!Q58</f>
        <v>107.12249999999999</v>
      </c>
      <c r="R209" s="186">
        <f>[1]CapWorks_WC!R58</f>
        <v>110.87178749999997</v>
      </c>
      <c r="S209" s="186">
        <f>[1]CapWorks_WC!S58</f>
        <v>114.75230006249997</v>
      </c>
      <c r="T209" s="186">
        <f>[1]CapWorks_WC!T58</f>
        <v>118.76863056468746</v>
      </c>
      <c r="U209" s="186">
        <f>[1]CapWorks_WC!U58</f>
        <v>122.9255326344515</v>
      </c>
      <c r="V209" s="186">
        <f>[1]CapWorks_WC!V58</f>
        <v>127.22792627665729</v>
      </c>
      <c r="W209" s="186">
        <f>[1]CapWorks_WC!W58</f>
        <v>131.68090369634029</v>
      </c>
      <c r="X209" s="186">
        <f>[1]CapWorks_WC!X58</f>
        <v>136.28973532571217</v>
      </c>
      <c r="Y209" s="186">
        <f>[1]CapWorks_WC!Y58</f>
        <v>141.0598760621121</v>
      </c>
      <c r="Z209" s="186">
        <f>[1]CapWorks_WC!Z58</f>
        <v>0</v>
      </c>
      <c r="AA209" s="186">
        <f>[1]CapWorks_WC!AA58</f>
        <v>0</v>
      </c>
      <c r="AB209" s="186">
        <f>[1]CapWorks_WC!AB58</f>
        <v>0</v>
      </c>
      <c r="AC209" s="186">
        <f>[1]CapWorks_WC!AC58</f>
        <v>0</v>
      </c>
      <c r="AD209" s="186">
        <f>[1]CapWorks_WC!AD58</f>
        <v>0</v>
      </c>
      <c r="AE209" s="186">
        <f>[1]CapWorks_WC!AE58</f>
        <v>0</v>
      </c>
      <c r="AF209" s="186">
        <f>[1]CapWorks_WC!AF58</f>
        <v>0</v>
      </c>
      <c r="AG209" s="186">
        <f>[1]CapWorks_WC!AG58</f>
        <v>0</v>
      </c>
      <c r="AH209" s="187">
        <f>[1]CapWorks_WC!AH58</f>
        <v>0</v>
      </c>
      <c r="AM209" s="53" cm="1">
        <f t="array" ref="AM209">IF(SUM(ABS(K209:AH209)),1,0)</f>
        <v>1</v>
      </c>
      <c r="AN209" s="53">
        <f t="shared" si="34"/>
        <v>1</v>
      </c>
    </row>
    <row r="210" spans="2:40" ht="12.75" hidden="1" customHeight="1" outlineLevel="2" x14ac:dyDescent="0.2">
      <c r="B210" s="151"/>
      <c r="C210" s="152"/>
      <c r="D210" s="176" t="str">
        <f>[1]Gen_WC!D98</f>
        <v xml:space="preserve"> Buildings </v>
      </c>
      <c r="E210" s="154"/>
      <c r="F210" s="154"/>
      <c r="G210" s="154"/>
      <c r="H210" s="154"/>
      <c r="I210" s="154"/>
      <c r="J210" s="154"/>
      <c r="K210" s="177">
        <f>'[1]Hist&amp;Budget_WC'!L381</f>
        <v>0</v>
      </c>
      <c r="L210" s="185">
        <f>'[1]Hist&amp;Budget_WC'!M381</f>
        <v>0</v>
      </c>
      <c r="M210" s="185">
        <f>'[1]Hist&amp;Budget_WC'!N381</f>
        <v>0</v>
      </c>
      <c r="N210" s="186">
        <f>'[1]Hist&amp;Budget_WC'!O381</f>
        <v>0</v>
      </c>
      <c r="O210" s="178">
        <f>[1]CapWorks_WC!O59</f>
        <v>0</v>
      </c>
      <c r="P210" s="186">
        <f>[1]CapWorks_WC!P59</f>
        <v>765.9</v>
      </c>
      <c r="Q210" s="186">
        <f>[1]CapWorks_WC!Q59</f>
        <v>915.8973749999999</v>
      </c>
      <c r="R210" s="186">
        <f>[1]CapWorks_WC!R59</f>
        <v>870.34353187499983</v>
      </c>
      <c r="S210" s="186">
        <f>[1]CapWorks_WC!S59</f>
        <v>1176.2110756406246</v>
      </c>
      <c r="T210" s="186">
        <f>[1]CapWorks_WC!T59</f>
        <v>1217.3784632880463</v>
      </c>
      <c r="U210" s="186">
        <f>[1]CapWorks_WC!U59</f>
        <v>1259.9867095031279</v>
      </c>
      <c r="V210" s="186">
        <f>[1]CapWorks_WC!V59</f>
        <v>1304.0862443357371</v>
      </c>
      <c r="W210" s="186">
        <f>[1]CapWorks_WC!W59</f>
        <v>1349.7292628874879</v>
      </c>
      <c r="X210" s="186">
        <f>[1]CapWorks_WC!X59</f>
        <v>1396.9697870885498</v>
      </c>
      <c r="Y210" s="186">
        <f>[1]CapWorks_WC!Y59</f>
        <v>1445.8637296366489</v>
      </c>
      <c r="Z210" s="186">
        <f>[1]CapWorks_WC!Z59</f>
        <v>0</v>
      </c>
      <c r="AA210" s="186">
        <f>[1]CapWorks_WC!AA59</f>
        <v>0</v>
      </c>
      <c r="AB210" s="186">
        <f>[1]CapWorks_WC!AB59</f>
        <v>0</v>
      </c>
      <c r="AC210" s="186">
        <f>[1]CapWorks_WC!AC59</f>
        <v>0</v>
      </c>
      <c r="AD210" s="186">
        <f>[1]CapWorks_WC!AD59</f>
        <v>0</v>
      </c>
      <c r="AE210" s="186">
        <f>[1]CapWorks_WC!AE59</f>
        <v>0</v>
      </c>
      <c r="AF210" s="186">
        <f>[1]CapWorks_WC!AF59</f>
        <v>0</v>
      </c>
      <c r="AG210" s="186">
        <f>[1]CapWorks_WC!AG59</f>
        <v>0</v>
      </c>
      <c r="AH210" s="187">
        <f>[1]CapWorks_WC!AH59</f>
        <v>0</v>
      </c>
      <c r="AM210" s="53" cm="1">
        <f t="array" ref="AM210">IF(SUM(ABS(K210:AH210)),1,0)</f>
        <v>1</v>
      </c>
      <c r="AN210" s="53">
        <f t="shared" si="34"/>
        <v>1</v>
      </c>
    </row>
    <row r="211" spans="2:40" ht="12.75" hidden="1" customHeight="1" outlineLevel="2" x14ac:dyDescent="0.2">
      <c r="B211" s="151"/>
      <c r="C211" s="152"/>
      <c r="D211" s="176" t="str">
        <f>[1]Gen_WC!D99</f>
        <v xml:space="preserve"> Stormwater Drainage </v>
      </c>
      <c r="E211" s="154"/>
      <c r="F211" s="154"/>
      <c r="G211" s="154"/>
      <c r="H211" s="154"/>
      <c r="I211" s="154"/>
      <c r="J211" s="154"/>
      <c r="K211" s="177">
        <f>'[1]Hist&amp;Budget_WC'!L382</f>
        <v>0</v>
      </c>
      <c r="L211" s="185">
        <f>'[1]Hist&amp;Budget_WC'!M382</f>
        <v>0</v>
      </c>
      <c r="M211" s="185">
        <f>'[1]Hist&amp;Budget_WC'!N382</f>
        <v>0</v>
      </c>
      <c r="N211" s="186">
        <f>'[1]Hist&amp;Budget_WC'!O382</f>
        <v>0</v>
      </c>
      <c r="O211" s="178">
        <f>[1]CapWorks_WC!O60</f>
        <v>91</v>
      </c>
      <c r="P211" s="186">
        <f>[1]CapWorks_WC!P60</f>
        <v>413.99999999999994</v>
      </c>
      <c r="Q211" s="186">
        <f>[1]CapWorks_WC!Q60</f>
        <v>428.48999999999995</v>
      </c>
      <c r="R211" s="186">
        <f>[1]CapWorks_WC!R60</f>
        <v>443.48714999999987</v>
      </c>
      <c r="S211" s="186">
        <f>[1]CapWorks_WC!S60</f>
        <v>459.00920024999988</v>
      </c>
      <c r="T211" s="186">
        <f>[1]CapWorks_WC!T60</f>
        <v>475.07452225874982</v>
      </c>
      <c r="U211" s="186">
        <f>[1]CapWorks_WC!U60</f>
        <v>491.702130537806</v>
      </c>
      <c r="V211" s="186">
        <f>[1]CapWorks_WC!V60</f>
        <v>508.91170510662914</v>
      </c>
      <c r="W211" s="186">
        <f>[1]CapWorks_WC!W60</f>
        <v>526.72361478536118</v>
      </c>
      <c r="X211" s="186">
        <f>[1]CapWorks_WC!X60</f>
        <v>545.15894130284869</v>
      </c>
      <c r="Y211" s="186">
        <f>[1]CapWorks_WC!Y60</f>
        <v>564.23950424844838</v>
      </c>
      <c r="Z211" s="186">
        <f>[1]CapWorks_WC!Z60</f>
        <v>0</v>
      </c>
      <c r="AA211" s="186">
        <f>[1]CapWorks_WC!AA60</f>
        <v>0</v>
      </c>
      <c r="AB211" s="186">
        <f>[1]CapWorks_WC!AB60</f>
        <v>0</v>
      </c>
      <c r="AC211" s="186">
        <f>[1]CapWorks_WC!AC60</f>
        <v>0</v>
      </c>
      <c r="AD211" s="186">
        <f>[1]CapWorks_WC!AD60</f>
        <v>0</v>
      </c>
      <c r="AE211" s="186">
        <f>[1]CapWorks_WC!AE60</f>
        <v>0</v>
      </c>
      <c r="AF211" s="186">
        <f>[1]CapWorks_WC!AF60</f>
        <v>0</v>
      </c>
      <c r="AG211" s="186">
        <f>[1]CapWorks_WC!AG60</f>
        <v>0</v>
      </c>
      <c r="AH211" s="187">
        <f>[1]CapWorks_WC!AH60</f>
        <v>0</v>
      </c>
      <c r="AM211" s="53" cm="1">
        <f t="array" ref="AM211">IF(SUM(ABS(K211:AH211)),1,0)</f>
        <v>1</v>
      </c>
      <c r="AN211" s="53">
        <f t="shared" si="34"/>
        <v>1</v>
      </c>
    </row>
    <row r="212" spans="2:40" ht="12.75" hidden="1" customHeight="1" outlineLevel="2" x14ac:dyDescent="0.2">
      <c r="B212" s="151"/>
      <c r="C212" s="152"/>
      <c r="D212" s="176" t="str">
        <f>[1]Gen_WC!D100</f>
        <v xml:space="preserve"> Recreation, Parks and Streetscapes </v>
      </c>
      <c r="E212" s="154"/>
      <c r="F212" s="154"/>
      <c r="G212" s="154"/>
      <c r="H212" s="154"/>
      <c r="I212" s="154"/>
      <c r="J212" s="154"/>
      <c r="K212" s="177">
        <f>'[1]Hist&amp;Budget_WC'!L383</f>
        <v>0</v>
      </c>
      <c r="L212" s="185">
        <f>'[1]Hist&amp;Budget_WC'!M383</f>
        <v>0</v>
      </c>
      <c r="M212" s="185">
        <f>'[1]Hist&amp;Budget_WC'!N383</f>
        <v>0</v>
      </c>
      <c r="N212" s="186">
        <f>'[1]Hist&amp;Budget_WC'!O383</f>
        <v>0</v>
      </c>
      <c r="O212" s="178">
        <f>[1]CapWorks_WC!O61</f>
        <v>0</v>
      </c>
      <c r="P212" s="186">
        <f>[1]CapWorks_WC!P61</f>
        <v>0</v>
      </c>
      <c r="Q212" s="186">
        <f>[1]CapWorks_WC!Q61</f>
        <v>0</v>
      </c>
      <c r="R212" s="186">
        <f>[1]CapWorks_WC!R61</f>
        <v>0</v>
      </c>
      <c r="S212" s="186">
        <f>[1]CapWorks_WC!S61</f>
        <v>0</v>
      </c>
      <c r="T212" s="186">
        <f>[1]CapWorks_WC!T61</f>
        <v>0</v>
      </c>
      <c r="U212" s="186">
        <f>[1]CapWorks_WC!U61</f>
        <v>0</v>
      </c>
      <c r="V212" s="186">
        <f>[1]CapWorks_WC!V61</f>
        <v>0</v>
      </c>
      <c r="W212" s="186">
        <f>[1]CapWorks_WC!W61</f>
        <v>0</v>
      </c>
      <c r="X212" s="186">
        <f>[1]CapWorks_WC!X61</f>
        <v>0</v>
      </c>
      <c r="Y212" s="186">
        <f>[1]CapWorks_WC!Y61</f>
        <v>0</v>
      </c>
      <c r="Z212" s="186">
        <f>[1]CapWorks_WC!Z61</f>
        <v>0</v>
      </c>
      <c r="AA212" s="186">
        <f>[1]CapWorks_WC!AA61</f>
        <v>0</v>
      </c>
      <c r="AB212" s="186">
        <f>[1]CapWorks_WC!AB61</f>
        <v>0</v>
      </c>
      <c r="AC212" s="186">
        <f>[1]CapWorks_WC!AC61</f>
        <v>0</v>
      </c>
      <c r="AD212" s="186">
        <f>[1]CapWorks_WC!AD61</f>
        <v>0</v>
      </c>
      <c r="AE212" s="186">
        <f>[1]CapWorks_WC!AE61</f>
        <v>0</v>
      </c>
      <c r="AF212" s="186">
        <f>[1]CapWorks_WC!AF61</f>
        <v>0</v>
      </c>
      <c r="AG212" s="186">
        <f>[1]CapWorks_WC!AG61</f>
        <v>0</v>
      </c>
      <c r="AH212" s="187">
        <f>[1]CapWorks_WC!AH61</f>
        <v>0</v>
      </c>
      <c r="AM212" s="53" cm="1">
        <f t="array" ref="AM212">IF(SUM(ABS(K212:AH212)),1,0)</f>
        <v>0</v>
      </c>
      <c r="AN212" s="53">
        <f t="shared" si="34"/>
        <v>0</v>
      </c>
    </row>
    <row r="213" spans="2:40" ht="12.75" hidden="1" customHeight="1" outlineLevel="2" x14ac:dyDescent="0.2">
      <c r="B213" s="151"/>
      <c r="C213" s="152"/>
      <c r="D213" s="176" t="str">
        <f>[1]Gen_WC!D101</f>
        <v xml:space="preserve"> Swimming Pools </v>
      </c>
      <c r="E213" s="154"/>
      <c r="F213" s="154"/>
      <c r="G213" s="154"/>
      <c r="H213" s="154"/>
      <c r="I213" s="154"/>
      <c r="J213" s="154"/>
      <c r="K213" s="177">
        <f>'[1]Hist&amp;Budget_WC'!L384</f>
        <v>0</v>
      </c>
      <c r="L213" s="185">
        <f>'[1]Hist&amp;Budget_WC'!M384</f>
        <v>0</v>
      </c>
      <c r="M213" s="185">
        <f>'[1]Hist&amp;Budget_WC'!N384</f>
        <v>0</v>
      </c>
      <c r="N213" s="186">
        <f>'[1]Hist&amp;Budget_WC'!O384</f>
        <v>0</v>
      </c>
      <c r="O213" s="178">
        <f>[1]CapWorks_WC!O62</f>
        <v>0</v>
      </c>
      <c r="P213" s="186">
        <f>[1]CapWorks_WC!P62</f>
        <v>0</v>
      </c>
      <c r="Q213" s="186">
        <f>[1]CapWorks_WC!Q62</f>
        <v>0</v>
      </c>
      <c r="R213" s="186">
        <f>[1]CapWorks_WC!R62</f>
        <v>0</v>
      </c>
      <c r="S213" s="186">
        <f>[1]CapWorks_WC!S62</f>
        <v>0</v>
      </c>
      <c r="T213" s="186">
        <f>[1]CapWorks_WC!T62</f>
        <v>0</v>
      </c>
      <c r="U213" s="186">
        <f>[1]CapWorks_WC!U62</f>
        <v>0</v>
      </c>
      <c r="V213" s="186">
        <f>[1]CapWorks_WC!V62</f>
        <v>0</v>
      </c>
      <c r="W213" s="186">
        <f>[1]CapWorks_WC!W62</f>
        <v>0</v>
      </c>
      <c r="X213" s="186">
        <f>[1]CapWorks_WC!X62</f>
        <v>0</v>
      </c>
      <c r="Y213" s="186">
        <f>[1]CapWorks_WC!Y62</f>
        <v>0</v>
      </c>
      <c r="Z213" s="186">
        <f>[1]CapWorks_WC!Z62</f>
        <v>0</v>
      </c>
      <c r="AA213" s="186">
        <f>[1]CapWorks_WC!AA62</f>
        <v>0</v>
      </c>
      <c r="AB213" s="186">
        <f>[1]CapWorks_WC!AB62</f>
        <v>0</v>
      </c>
      <c r="AC213" s="186">
        <f>[1]CapWorks_WC!AC62</f>
        <v>0</v>
      </c>
      <c r="AD213" s="186">
        <f>[1]CapWorks_WC!AD62</f>
        <v>0</v>
      </c>
      <c r="AE213" s="186">
        <f>[1]CapWorks_WC!AE62</f>
        <v>0</v>
      </c>
      <c r="AF213" s="186">
        <f>[1]CapWorks_WC!AF62</f>
        <v>0</v>
      </c>
      <c r="AG213" s="186">
        <f>[1]CapWorks_WC!AG62</f>
        <v>0</v>
      </c>
      <c r="AH213" s="187">
        <f>[1]CapWorks_WC!AH62</f>
        <v>0</v>
      </c>
      <c r="AM213" s="53" cm="1">
        <f t="array" ref="AM213">IF(SUM(ABS(K213:AH213)),1,0)</f>
        <v>0</v>
      </c>
      <c r="AN213" s="53">
        <f t="shared" si="34"/>
        <v>0</v>
      </c>
    </row>
    <row r="214" spans="2:40" ht="12.75" hidden="1" customHeight="1" outlineLevel="2" x14ac:dyDescent="0.2">
      <c r="B214" s="151"/>
      <c r="C214" s="152"/>
      <c r="D214" s="176" t="str">
        <f>[1]Gen_WC!D102</f>
        <v xml:space="preserve"> Sewerage </v>
      </c>
      <c r="E214" s="154"/>
      <c r="F214" s="154"/>
      <c r="G214" s="154"/>
      <c r="H214" s="154"/>
      <c r="I214" s="154"/>
      <c r="J214" s="154"/>
      <c r="K214" s="177">
        <f>'[1]Hist&amp;Budget_WC'!L385</f>
        <v>0</v>
      </c>
      <c r="L214" s="185">
        <f>'[1]Hist&amp;Budget_WC'!M385</f>
        <v>0</v>
      </c>
      <c r="M214" s="185">
        <f>'[1]Hist&amp;Budget_WC'!N385</f>
        <v>0</v>
      </c>
      <c r="N214" s="186">
        <f>'[1]Hist&amp;Budget_WC'!O385</f>
        <v>0</v>
      </c>
      <c r="O214" s="178">
        <f>[1]CapWorks_WC!O63</f>
        <v>5901</v>
      </c>
      <c r="P214" s="186">
        <f>[1]CapWorks_WC!P63</f>
        <v>1030</v>
      </c>
      <c r="Q214" s="186">
        <f>[1]CapWorks_WC!Q63</f>
        <v>986</v>
      </c>
      <c r="R214" s="186">
        <f>[1]CapWorks_WC!R63</f>
        <v>768</v>
      </c>
      <c r="S214" s="186">
        <f>[1]CapWorks_WC!S63</f>
        <v>4877</v>
      </c>
      <c r="T214" s="186">
        <f>[1]CapWorks_WC!T63</f>
        <v>7468</v>
      </c>
      <c r="U214" s="186">
        <f>[1]CapWorks_WC!U63</f>
        <v>9351</v>
      </c>
      <c r="V214" s="186">
        <f>[1]CapWorks_WC!V63</f>
        <v>7315</v>
      </c>
      <c r="W214" s="186">
        <f>[1]CapWorks_WC!W63</f>
        <v>2400</v>
      </c>
      <c r="X214" s="186">
        <f>[1]CapWorks_WC!X63</f>
        <v>1941</v>
      </c>
      <c r="Y214" s="186">
        <f>[1]CapWorks_WC!Y63</f>
        <v>2737.9721943655959</v>
      </c>
      <c r="Z214" s="186">
        <f>[1]CapWorks_WC!Z63</f>
        <v>0</v>
      </c>
      <c r="AA214" s="186">
        <f>[1]CapWorks_WC!AA63</f>
        <v>0</v>
      </c>
      <c r="AB214" s="186">
        <f>[1]CapWorks_WC!AB63</f>
        <v>0</v>
      </c>
      <c r="AC214" s="186">
        <f>[1]CapWorks_WC!AC63</f>
        <v>0</v>
      </c>
      <c r="AD214" s="186">
        <f>[1]CapWorks_WC!AD63</f>
        <v>0</v>
      </c>
      <c r="AE214" s="186">
        <f>[1]CapWorks_WC!AE63</f>
        <v>0</v>
      </c>
      <c r="AF214" s="186">
        <f>[1]CapWorks_WC!AF63</f>
        <v>0</v>
      </c>
      <c r="AG214" s="186">
        <f>[1]CapWorks_WC!AG63</f>
        <v>0</v>
      </c>
      <c r="AH214" s="187">
        <f>[1]CapWorks_WC!AH63</f>
        <v>0</v>
      </c>
      <c r="AM214" s="53" cm="1">
        <f t="array" ref="AM214">IF(SUM(ABS(K214:AH214)),1,0)</f>
        <v>1</v>
      </c>
      <c r="AN214" s="53">
        <f t="shared" si="34"/>
        <v>1</v>
      </c>
    </row>
    <row r="215" spans="2:40" ht="12.75" hidden="1" customHeight="1" outlineLevel="2" x14ac:dyDescent="0.2">
      <c r="B215" s="151"/>
      <c r="C215" s="152"/>
      <c r="D215" s="176" t="str">
        <f>[1]Gen_WC!D103</f>
        <v xml:space="preserve"> Water </v>
      </c>
      <c r="E215" s="154"/>
      <c r="F215" s="154"/>
      <c r="G215" s="154"/>
      <c r="H215" s="154"/>
      <c r="I215" s="154"/>
      <c r="J215" s="154"/>
      <c r="K215" s="177">
        <f>'[1]Hist&amp;Budget_WC'!L386</f>
        <v>0</v>
      </c>
      <c r="L215" s="185">
        <f>'[1]Hist&amp;Budget_WC'!M386</f>
        <v>0</v>
      </c>
      <c r="M215" s="185">
        <f>'[1]Hist&amp;Budget_WC'!N386</f>
        <v>0</v>
      </c>
      <c r="N215" s="186">
        <f>'[1]Hist&amp;Budget_WC'!O386</f>
        <v>0</v>
      </c>
      <c r="O215" s="178">
        <f>[1]CapWorks_WC!O64</f>
        <v>5577</v>
      </c>
      <c r="P215" s="186">
        <f>[1]CapWorks_WC!P64</f>
        <v>1051</v>
      </c>
      <c r="Q215" s="186">
        <f>[1]CapWorks_WC!Q64</f>
        <v>772</v>
      </c>
      <c r="R215" s="186">
        <f>[1]CapWorks_WC!R64</f>
        <v>912</v>
      </c>
      <c r="S215" s="186">
        <f>[1]CapWorks_WC!S64</f>
        <v>3032</v>
      </c>
      <c r="T215" s="186">
        <f>[1]CapWorks_WC!T64</f>
        <v>3413</v>
      </c>
      <c r="U215" s="186">
        <f>[1]CapWorks_WC!U64</f>
        <v>8088</v>
      </c>
      <c r="V215" s="186">
        <f>[1]CapWorks_WC!V64</f>
        <v>10048</v>
      </c>
      <c r="W215" s="186">
        <f>[1]CapWorks_WC!W64</f>
        <v>10299</v>
      </c>
      <c r="X215" s="186">
        <f>[1]CapWorks_WC!X64</f>
        <v>8919</v>
      </c>
      <c r="Y215" s="186">
        <f>[1]CapWorks_WC!Y64</f>
        <v>12581.130345979778</v>
      </c>
      <c r="Z215" s="186">
        <f>[1]CapWorks_WC!Z64</f>
        <v>0</v>
      </c>
      <c r="AA215" s="186">
        <f>[1]CapWorks_WC!AA64</f>
        <v>0</v>
      </c>
      <c r="AB215" s="186">
        <f>[1]CapWorks_WC!AB64</f>
        <v>0</v>
      </c>
      <c r="AC215" s="186">
        <f>[1]CapWorks_WC!AC64</f>
        <v>0</v>
      </c>
      <c r="AD215" s="186">
        <f>[1]CapWorks_WC!AD64</f>
        <v>0</v>
      </c>
      <c r="AE215" s="186">
        <f>[1]CapWorks_WC!AE64</f>
        <v>0</v>
      </c>
      <c r="AF215" s="186">
        <f>[1]CapWorks_WC!AF64</f>
        <v>0</v>
      </c>
      <c r="AG215" s="186">
        <f>[1]CapWorks_WC!AG64</f>
        <v>0</v>
      </c>
      <c r="AH215" s="187">
        <f>[1]CapWorks_WC!AH64</f>
        <v>0</v>
      </c>
      <c r="AM215" s="53" cm="1">
        <f t="array" ref="AM215">IF(SUM(ABS(K215:AH215)),1,0)</f>
        <v>1</v>
      </c>
      <c r="AN215" s="53">
        <f t="shared" si="34"/>
        <v>1</v>
      </c>
    </row>
    <row r="216" spans="2:40" ht="12.75" hidden="1" customHeight="1" outlineLevel="2" x14ac:dyDescent="0.2">
      <c r="B216" s="151"/>
      <c r="C216" s="152"/>
      <c r="D216" s="176" t="str">
        <f>[1]Gen_WC!D104</f>
        <v xml:space="preserve"> Plant, machinery and equipment </v>
      </c>
      <c r="E216" s="154"/>
      <c r="F216" s="154"/>
      <c r="G216" s="154"/>
      <c r="H216" s="154"/>
      <c r="I216" s="154"/>
      <c r="J216" s="154"/>
      <c r="K216" s="177">
        <f>'[1]Hist&amp;Budget_WC'!L387</f>
        <v>16297</v>
      </c>
      <c r="L216" s="185">
        <f>'[1]Hist&amp;Budget_WC'!M387</f>
        <v>11592</v>
      </c>
      <c r="M216" s="185">
        <f>'[1]Hist&amp;Budget_WC'!N387</f>
        <v>19471</v>
      </c>
      <c r="N216" s="186">
        <f>'[1]Hist&amp;Budget_WC'!O387</f>
        <v>10386</v>
      </c>
      <c r="O216" s="178">
        <f>[1]CapWorks_WC!O65</f>
        <v>2377</v>
      </c>
      <c r="P216" s="186">
        <f>[1]CapWorks_WC!P65</f>
        <v>2264.58</v>
      </c>
      <c r="Q216" s="186">
        <f>[1]CapWorks_WC!Q65</f>
        <v>2295.6351749999994</v>
      </c>
      <c r="R216" s="186">
        <f>[1]CapWorks_WC!R65</f>
        <v>2260.6757471249994</v>
      </c>
      <c r="S216" s="186">
        <f>[1]CapWorks_WC!S65</f>
        <v>1783.2507429712496</v>
      </c>
      <c r="T216" s="186">
        <f>[1]CapWorks_WC!T65</f>
        <v>2521.4580268883146</v>
      </c>
      <c r="U216" s="186">
        <f>[1]CapWorks_WC!U65</f>
        <v>2156.1138424082792</v>
      </c>
      <c r="V216" s="186">
        <f>[1]CapWorks_WC!V65</f>
        <v>2829.5490803928578</v>
      </c>
      <c r="W216" s="186">
        <f>[1]CapWorks_WC!W65</f>
        <v>2700.7753348119395</v>
      </c>
      <c r="X216" s="186">
        <f>[1]CapWorks_WC!X65</f>
        <v>2795.3024715303568</v>
      </c>
      <c r="Y216" s="186">
        <f>[1]CapWorks_WC!Y65</f>
        <v>2893.1380580339192</v>
      </c>
      <c r="Z216" s="186">
        <f>[1]CapWorks_WC!Z65</f>
        <v>0</v>
      </c>
      <c r="AA216" s="186">
        <f>[1]CapWorks_WC!AA65</f>
        <v>0</v>
      </c>
      <c r="AB216" s="186">
        <f>[1]CapWorks_WC!AB65</f>
        <v>0</v>
      </c>
      <c r="AC216" s="186">
        <f>[1]CapWorks_WC!AC65</f>
        <v>0</v>
      </c>
      <c r="AD216" s="186">
        <f>[1]CapWorks_WC!AD65</f>
        <v>0</v>
      </c>
      <c r="AE216" s="186">
        <f>[1]CapWorks_WC!AE65</f>
        <v>0</v>
      </c>
      <c r="AF216" s="186">
        <f>[1]CapWorks_WC!AF65</f>
        <v>0</v>
      </c>
      <c r="AG216" s="186">
        <f>[1]CapWorks_WC!AG65</f>
        <v>0</v>
      </c>
      <c r="AH216" s="187">
        <f>[1]CapWorks_WC!AH65</f>
        <v>0</v>
      </c>
      <c r="AM216" s="53" cm="1">
        <f t="array" ref="AM216">IF(SUM(ABS(K216:AH216)),1,0)</f>
        <v>1</v>
      </c>
      <c r="AN216" s="53">
        <f t="shared" si="34"/>
        <v>1</v>
      </c>
    </row>
    <row r="217" spans="2:40" ht="12.75" hidden="1" customHeight="1" outlineLevel="2" x14ac:dyDescent="0.2">
      <c r="B217" s="151"/>
      <c r="C217" s="152"/>
      <c r="D217" s="176" t="str">
        <f>[1]Gen_WC!D105</f>
        <v xml:space="preserve"> Fixutres, fittings and furniture </v>
      </c>
      <c r="E217" s="154"/>
      <c r="F217" s="154"/>
      <c r="G217" s="154"/>
      <c r="H217" s="154"/>
      <c r="I217" s="154"/>
      <c r="J217" s="154"/>
      <c r="K217" s="177">
        <f>'[1]Hist&amp;Budget_WC'!L388</f>
        <v>0</v>
      </c>
      <c r="L217" s="185">
        <f>'[1]Hist&amp;Budget_WC'!M388</f>
        <v>0</v>
      </c>
      <c r="M217" s="185">
        <f>'[1]Hist&amp;Budget_WC'!N388</f>
        <v>0</v>
      </c>
      <c r="N217" s="186">
        <f>'[1]Hist&amp;Budget_WC'!O388</f>
        <v>0</v>
      </c>
      <c r="O217" s="178">
        <f>[1]CapWorks_WC!O66</f>
        <v>0</v>
      </c>
      <c r="P217" s="186">
        <f>[1]CapWorks_WC!P66</f>
        <v>0</v>
      </c>
      <c r="Q217" s="186">
        <f>[1]CapWorks_WC!Q66</f>
        <v>0</v>
      </c>
      <c r="R217" s="186">
        <f>[1]CapWorks_WC!R66</f>
        <v>0</v>
      </c>
      <c r="S217" s="186">
        <f>[1]CapWorks_WC!S66</f>
        <v>0</v>
      </c>
      <c r="T217" s="186">
        <f>[1]CapWorks_WC!T66</f>
        <v>0</v>
      </c>
      <c r="U217" s="186">
        <f>[1]CapWorks_WC!U66</f>
        <v>0</v>
      </c>
      <c r="V217" s="186">
        <f>[1]CapWorks_WC!V66</f>
        <v>0</v>
      </c>
      <c r="W217" s="186">
        <f>[1]CapWorks_WC!W66</f>
        <v>0</v>
      </c>
      <c r="X217" s="186">
        <f>[1]CapWorks_WC!X66</f>
        <v>0</v>
      </c>
      <c r="Y217" s="186">
        <f>[1]CapWorks_WC!Y66</f>
        <v>0</v>
      </c>
      <c r="Z217" s="186">
        <f>[1]CapWorks_WC!Z66</f>
        <v>0</v>
      </c>
      <c r="AA217" s="186">
        <f>[1]CapWorks_WC!AA66</f>
        <v>0</v>
      </c>
      <c r="AB217" s="186">
        <f>[1]CapWorks_WC!AB66</f>
        <v>0</v>
      </c>
      <c r="AC217" s="186">
        <f>[1]CapWorks_WC!AC66</f>
        <v>0</v>
      </c>
      <c r="AD217" s="186">
        <f>[1]CapWorks_WC!AD66</f>
        <v>0</v>
      </c>
      <c r="AE217" s="186">
        <f>[1]CapWorks_WC!AE66</f>
        <v>0</v>
      </c>
      <c r="AF217" s="186">
        <f>[1]CapWorks_WC!AF66</f>
        <v>0</v>
      </c>
      <c r="AG217" s="186">
        <f>[1]CapWorks_WC!AG66</f>
        <v>0</v>
      </c>
      <c r="AH217" s="187">
        <f>[1]CapWorks_WC!AH66</f>
        <v>0</v>
      </c>
      <c r="AM217" s="53" cm="1">
        <f t="array" ref="AM217">IF(SUM(ABS(K217:AH217)),1,0)</f>
        <v>0</v>
      </c>
      <c r="AN217" s="53">
        <f t="shared" si="34"/>
        <v>0</v>
      </c>
    </row>
    <row r="218" spans="2:40" ht="12.75" hidden="1" customHeight="1" outlineLevel="2" x14ac:dyDescent="0.2">
      <c r="B218" s="151"/>
      <c r="C218" s="152"/>
      <c r="D218" s="176" t="str">
        <f>[1]Gen_WC!D106</f>
        <v xml:space="preserve"> Computers and telecommunications </v>
      </c>
      <c r="E218" s="154"/>
      <c r="F218" s="154"/>
      <c r="G218" s="154"/>
      <c r="H218" s="154"/>
      <c r="I218" s="154"/>
      <c r="J218" s="154"/>
      <c r="K218" s="177">
        <f>'[1]Hist&amp;Budget_WC'!L389</f>
        <v>0</v>
      </c>
      <c r="L218" s="185">
        <f>'[1]Hist&amp;Budget_WC'!M389</f>
        <v>0</v>
      </c>
      <c r="M218" s="185">
        <f>'[1]Hist&amp;Budget_WC'!N389</f>
        <v>0</v>
      </c>
      <c r="N218" s="186">
        <f>'[1]Hist&amp;Budget_WC'!O389</f>
        <v>0</v>
      </c>
      <c r="O218" s="178">
        <f>[1]CapWorks_WC!O67</f>
        <v>279.697</v>
      </c>
      <c r="P218" s="186">
        <f>[1]CapWorks_WC!P67</f>
        <v>227.7</v>
      </c>
      <c r="Q218" s="186">
        <f>[1]CapWorks_WC!Q67</f>
        <v>201.39029999999997</v>
      </c>
      <c r="R218" s="186">
        <f>[1]CapWorks_WC!R67</f>
        <v>638.62149599999987</v>
      </c>
      <c r="S218" s="186">
        <f>[1]CapWorks_WC!S67</f>
        <v>151.47303608249996</v>
      </c>
      <c r="T218" s="186">
        <f>[1]CapWorks_WC!T67</f>
        <v>380.05961780699982</v>
      </c>
      <c r="U218" s="186">
        <f>[1]CapWorks_WC!U67</f>
        <v>103.25744741293926</v>
      </c>
      <c r="V218" s="186">
        <f>[1]CapWorks_WC!V67</f>
        <v>192.1141686777525</v>
      </c>
      <c r="W218" s="186">
        <f>[1]CapWorks_WC!W67</f>
        <v>769.01647758662727</v>
      </c>
      <c r="X218" s="186">
        <f>[1]CapWorks_WC!X67</f>
        <v>857.26243519872958</v>
      </c>
      <c r="Y218" s="186">
        <f>[1]CapWorks_WC!Y67</f>
        <v>887.26662043068507</v>
      </c>
      <c r="Z218" s="186">
        <f>[1]CapWorks_WC!Z67</f>
        <v>0</v>
      </c>
      <c r="AA218" s="186">
        <f>[1]CapWorks_WC!AA67</f>
        <v>0</v>
      </c>
      <c r="AB218" s="186">
        <f>[1]CapWorks_WC!AB67</f>
        <v>0</v>
      </c>
      <c r="AC218" s="186">
        <f>[1]CapWorks_WC!AC67</f>
        <v>0</v>
      </c>
      <c r="AD218" s="186">
        <f>[1]CapWorks_WC!AD67</f>
        <v>0</v>
      </c>
      <c r="AE218" s="186">
        <f>[1]CapWorks_WC!AE67</f>
        <v>0</v>
      </c>
      <c r="AF218" s="186">
        <f>[1]CapWorks_WC!AF67</f>
        <v>0</v>
      </c>
      <c r="AG218" s="186">
        <f>[1]CapWorks_WC!AG67</f>
        <v>0</v>
      </c>
      <c r="AH218" s="187">
        <f>[1]CapWorks_WC!AH67</f>
        <v>0</v>
      </c>
      <c r="AM218" s="53" cm="1">
        <f t="array" ref="AM218">IF(SUM(ABS(K218:AH218)),1,0)</f>
        <v>1</v>
      </c>
      <c r="AN218" s="53">
        <f t="shared" si="34"/>
        <v>1</v>
      </c>
    </row>
    <row r="219" spans="2:40" ht="12.75" hidden="1" customHeight="1" outlineLevel="2" x14ac:dyDescent="0.2">
      <c r="B219" s="151"/>
      <c r="C219" s="152"/>
      <c r="D219" s="176" t="str">
        <f>[1]Gen_WC!D107</f>
        <v xml:space="preserve"> Other </v>
      </c>
      <c r="E219" s="154"/>
      <c r="F219" s="154"/>
      <c r="G219" s="154"/>
      <c r="H219" s="154"/>
      <c r="I219" s="154"/>
      <c r="J219" s="154"/>
      <c r="K219" s="177">
        <f>'[1]Hist&amp;Budget_WC'!L390</f>
        <v>0</v>
      </c>
      <c r="L219" s="185">
        <f>'[1]Hist&amp;Budget_WC'!M390</f>
        <v>0</v>
      </c>
      <c r="M219" s="185">
        <f>'[1]Hist&amp;Budget_WC'!N390</f>
        <v>0</v>
      </c>
      <c r="N219" s="186">
        <f>'[1]Hist&amp;Budget_WC'!O390</f>
        <v>0</v>
      </c>
      <c r="O219" s="178">
        <f>[1]CapWorks_WC!O68</f>
        <v>0</v>
      </c>
      <c r="P219" s="186">
        <f>[1]CapWorks_WC!P68</f>
        <v>0</v>
      </c>
      <c r="Q219" s="186">
        <f>[1]CapWorks_WC!Q68</f>
        <v>0</v>
      </c>
      <c r="R219" s="186">
        <f>[1]CapWorks_WC!R68</f>
        <v>0</v>
      </c>
      <c r="S219" s="186">
        <f>[1]CapWorks_WC!S68</f>
        <v>0</v>
      </c>
      <c r="T219" s="186">
        <f>[1]CapWorks_WC!T68</f>
        <v>0</v>
      </c>
      <c r="U219" s="186">
        <f>[1]CapWorks_WC!U68</f>
        <v>0</v>
      </c>
      <c r="V219" s="186">
        <f>[1]CapWorks_WC!V68</f>
        <v>0</v>
      </c>
      <c r="W219" s="186">
        <f>[1]CapWorks_WC!W68</f>
        <v>0</v>
      </c>
      <c r="X219" s="186">
        <f>[1]CapWorks_WC!X68</f>
        <v>0</v>
      </c>
      <c r="Y219" s="186">
        <f>[1]CapWorks_WC!Y68</f>
        <v>0</v>
      </c>
      <c r="Z219" s="186">
        <f>[1]CapWorks_WC!Z68</f>
        <v>0</v>
      </c>
      <c r="AA219" s="186">
        <f>[1]CapWorks_WC!AA68</f>
        <v>0</v>
      </c>
      <c r="AB219" s="186">
        <f>[1]CapWorks_WC!AB68</f>
        <v>0</v>
      </c>
      <c r="AC219" s="186">
        <f>[1]CapWorks_WC!AC68</f>
        <v>0</v>
      </c>
      <c r="AD219" s="186">
        <f>[1]CapWorks_WC!AD68</f>
        <v>0</v>
      </c>
      <c r="AE219" s="186">
        <f>[1]CapWorks_WC!AE68</f>
        <v>0</v>
      </c>
      <c r="AF219" s="186">
        <f>[1]CapWorks_WC!AF68</f>
        <v>0</v>
      </c>
      <c r="AG219" s="186">
        <f>[1]CapWorks_WC!AG68</f>
        <v>0</v>
      </c>
      <c r="AH219" s="187">
        <f>[1]CapWorks_WC!AH68</f>
        <v>0</v>
      </c>
      <c r="AM219" s="53" cm="1">
        <f t="array" ref="AM219">IF(SUM(ABS(K219:AH219)),1,0)</f>
        <v>0</v>
      </c>
      <c r="AN219" s="53">
        <f t="shared" si="34"/>
        <v>0</v>
      </c>
    </row>
    <row r="220" spans="2:40" ht="12.75" hidden="1" customHeight="1" outlineLevel="2" x14ac:dyDescent="0.2">
      <c r="B220" s="151"/>
      <c r="C220" s="152"/>
      <c r="D220" s="176" t="str">
        <f>[1]Gen_WC!D108</f>
        <v xml:space="preserve"> Capital Work in Progress </v>
      </c>
      <c r="E220" s="154"/>
      <c r="F220" s="154"/>
      <c r="G220" s="154"/>
      <c r="H220" s="154"/>
      <c r="I220" s="154"/>
      <c r="J220" s="154"/>
      <c r="K220" s="177">
        <f>'[1]Hist&amp;Budget_WC'!L391</f>
        <v>0</v>
      </c>
      <c r="L220" s="185">
        <f>'[1]Hist&amp;Budget_WC'!M391</f>
        <v>0</v>
      </c>
      <c r="M220" s="185">
        <f>'[1]Hist&amp;Budget_WC'!N391</f>
        <v>0</v>
      </c>
      <c r="N220" s="186">
        <f>'[1]Hist&amp;Budget_WC'!O391</f>
        <v>0</v>
      </c>
      <c r="O220" s="178">
        <f>[1]CapWorks_WC!O69</f>
        <v>0</v>
      </c>
      <c r="P220" s="186">
        <f>[1]CapWorks_WC!P69</f>
        <v>0</v>
      </c>
      <c r="Q220" s="186">
        <f>[1]CapWorks_WC!Q69</f>
        <v>0</v>
      </c>
      <c r="R220" s="186">
        <f>[1]CapWorks_WC!R69</f>
        <v>0</v>
      </c>
      <c r="S220" s="186">
        <f>[1]CapWorks_WC!S69</f>
        <v>0</v>
      </c>
      <c r="T220" s="186">
        <f>[1]CapWorks_WC!T69</f>
        <v>0</v>
      </c>
      <c r="U220" s="186">
        <f>[1]CapWorks_WC!U69</f>
        <v>0</v>
      </c>
      <c r="V220" s="186">
        <f>[1]CapWorks_WC!V69</f>
        <v>0</v>
      </c>
      <c r="W220" s="186">
        <f>[1]CapWorks_WC!W69</f>
        <v>0</v>
      </c>
      <c r="X220" s="186">
        <f>[1]CapWorks_WC!X69</f>
        <v>0</v>
      </c>
      <c r="Y220" s="186">
        <f>[1]CapWorks_WC!Y69</f>
        <v>0</v>
      </c>
      <c r="Z220" s="186">
        <f>[1]CapWorks_WC!Z69</f>
        <v>0</v>
      </c>
      <c r="AA220" s="186">
        <f>[1]CapWorks_WC!AA69</f>
        <v>0</v>
      </c>
      <c r="AB220" s="186">
        <f>[1]CapWorks_WC!AB69</f>
        <v>0</v>
      </c>
      <c r="AC220" s="186">
        <f>[1]CapWorks_WC!AC69</f>
        <v>0</v>
      </c>
      <c r="AD220" s="186">
        <f>[1]CapWorks_WC!AD69</f>
        <v>0</v>
      </c>
      <c r="AE220" s="186">
        <f>[1]CapWorks_WC!AE69</f>
        <v>0</v>
      </c>
      <c r="AF220" s="186">
        <f>[1]CapWorks_WC!AF69</f>
        <v>0</v>
      </c>
      <c r="AG220" s="186">
        <f>[1]CapWorks_WC!AG69</f>
        <v>0</v>
      </c>
      <c r="AH220" s="187">
        <f>[1]CapWorks_WC!AH69</f>
        <v>0</v>
      </c>
      <c r="AM220" s="53" cm="1">
        <f t="array" ref="AM220">IF(SUM(ABS(K220:AH220)),1,0)</f>
        <v>0</v>
      </c>
      <c r="AN220" s="53">
        <f t="shared" si="34"/>
        <v>0</v>
      </c>
    </row>
    <row r="221" spans="2:40" ht="12.75" hidden="1" customHeight="1" outlineLevel="2" x14ac:dyDescent="0.2">
      <c r="B221" s="151"/>
      <c r="C221" s="152"/>
      <c r="D221" s="176" t="str">
        <f>[1]Gen_WC!D109</f>
        <v xml:space="preserve"> LED Lighting </v>
      </c>
      <c r="E221" s="154"/>
      <c r="F221" s="154"/>
      <c r="G221" s="154"/>
      <c r="H221" s="154"/>
      <c r="I221" s="154"/>
      <c r="J221" s="154"/>
      <c r="K221" s="177">
        <f>'[1]Hist&amp;Budget_WC'!L392</f>
        <v>0</v>
      </c>
      <c r="L221" s="185">
        <f>'[1]Hist&amp;Budget_WC'!M392</f>
        <v>0</v>
      </c>
      <c r="M221" s="185">
        <f>'[1]Hist&amp;Budget_WC'!N392</f>
        <v>0</v>
      </c>
      <c r="N221" s="186">
        <f>'[1]Hist&amp;Budget_WC'!O392</f>
        <v>0</v>
      </c>
      <c r="O221" s="178">
        <f>[1]CapWorks_WC!O70</f>
        <v>0</v>
      </c>
      <c r="P221" s="186">
        <f>[1]CapWorks_WC!P70</f>
        <v>0</v>
      </c>
      <c r="Q221" s="186">
        <f>[1]CapWorks_WC!Q70</f>
        <v>0</v>
      </c>
      <c r="R221" s="186">
        <f>[1]CapWorks_WC!R70</f>
        <v>0</v>
      </c>
      <c r="S221" s="186">
        <f>[1]CapWorks_WC!S70</f>
        <v>0</v>
      </c>
      <c r="T221" s="186">
        <f>[1]CapWorks_WC!T70</f>
        <v>0</v>
      </c>
      <c r="U221" s="186">
        <f>[1]CapWorks_WC!U70</f>
        <v>0</v>
      </c>
      <c r="V221" s="186">
        <f>[1]CapWorks_WC!V70</f>
        <v>0</v>
      </c>
      <c r="W221" s="186">
        <f>[1]CapWorks_WC!W70</f>
        <v>0</v>
      </c>
      <c r="X221" s="186">
        <f>[1]CapWorks_WC!X70</f>
        <v>0</v>
      </c>
      <c r="Y221" s="186">
        <f>[1]CapWorks_WC!Y70</f>
        <v>0</v>
      </c>
      <c r="Z221" s="186">
        <f>[1]CapWorks_WC!Z70</f>
        <v>0</v>
      </c>
      <c r="AA221" s="186">
        <f>[1]CapWorks_WC!AA70</f>
        <v>0</v>
      </c>
      <c r="AB221" s="186">
        <f>[1]CapWorks_WC!AB70</f>
        <v>0</v>
      </c>
      <c r="AC221" s="186">
        <f>[1]CapWorks_WC!AC70</f>
        <v>0</v>
      </c>
      <c r="AD221" s="186">
        <f>[1]CapWorks_WC!AD70</f>
        <v>0</v>
      </c>
      <c r="AE221" s="186">
        <f>[1]CapWorks_WC!AE70</f>
        <v>0</v>
      </c>
      <c r="AF221" s="186">
        <f>[1]CapWorks_WC!AF70</f>
        <v>0</v>
      </c>
      <c r="AG221" s="186">
        <f>[1]CapWorks_WC!AG70</f>
        <v>0</v>
      </c>
      <c r="AH221" s="187">
        <f>[1]CapWorks_WC!AH70</f>
        <v>0</v>
      </c>
      <c r="AM221" s="53" cm="1">
        <f t="array" ref="AM221">IF(SUM(ABS(K221:AH221)),1,0)</f>
        <v>0</v>
      </c>
      <c r="AN221" s="53">
        <f t="shared" si="34"/>
        <v>0</v>
      </c>
    </row>
    <row r="222" spans="2:40" ht="12.75" hidden="1" customHeight="1" outlineLevel="2" x14ac:dyDescent="0.2">
      <c r="B222" s="151"/>
      <c r="C222" s="152"/>
      <c r="D222" s="176" t="str">
        <f>[1]Gen_WC!D110</f>
        <v xml:space="preserve"> Cemetery </v>
      </c>
      <c r="E222" s="154"/>
      <c r="F222" s="154"/>
      <c r="G222" s="154"/>
      <c r="H222" s="154"/>
      <c r="I222" s="154"/>
      <c r="J222" s="154"/>
      <c r="K222" s="177">
        <f>'[1]Hist&amp;Budget_WC'!L393</f>
        <v>0</v>
      </c>
      <c r="L222" s="185">
        <f>'[1]Hist&amp;Budget_WC'!M393</f>
        <v>0</v>
      </c>
      <c r="M222" s="185">
        <f>'[1]Hist&amp;Budget_WC'!N393</f>
        <v>0</v>
      </c>
      <c r="N222" s="186">
        <f>'[1]Hist&amp;Budget_WC'!O393</f>
        <v>0</v>
      </c>
      <c r="O222" s="178">
        <f>[1]CapWorks_WC!O71</f>
        <v>0</v>
      </c>
      <c r="P222" s="186">
        <f>[1]CapWorks_WC!P71</f>
        <v>0</v>
      </c>
      <c r="Q222" s="186">
        <f>[1]CapWorks_WC!Q71</f>
        <v>0</v>
      </c>
      <c r="R222" s="186">
        <f>[1]CapWorks_WC!R71</f>
        <v>0</v>
      </c>
      <c r="S222" s="186">
        <f>[1]CapWorks_WC!S71</f>
        <v>0</v>
      </c>
      <c r="T222" s="186">
        <f>[1]CapWorks_WC!T71</f>
        <v>0</v>
      </c>
      <c r="U222" s="186">
        <f>[1]CapWorks_WC!U71</f>
        <v>0</v>
      </c>
      <c r="V222" s="186">
        <f>[1]CapWorks_WC!V71</f>
        <v>0</v>
      </c>
      <c r="W222" s="186">
        <f>[1]CapWorks_WC!W71</f>
        <v>0</v>
      </c>
      <c r="X222" s="186">
        <f>[1]CapWorks_WC!X71</f>
        <v>0</v>
      </c>
      <c r="Y222" s="186">
        <f>[1]CapWorks_WC!Y71</f>
        <v>0</v>
      </c>
      <c r="Z222" s="186">
        <f>[1]CapWorks_WC!Z71</f>
        <v>0</v>
      </c>
      <c r="AA222" s="186">
        <f>[1]CapWorks_WC!AA71</f>
        <v>0</v>
      </c>
      <c r="AB222" s="186">
        <f>[1]CapWorks_WC!AB71</f>
        <v>0</v>
      </c>
      <c r="AC222" s="186">
        <f>[1]CapWorks_WC!AC71</f>
        <v>0</v>
      </c>
      <c r="AD222" s="186">
        <f>[1]CapWorks_WC!AD71</f>
        <v>0</v>
      </c>
      <c r="AE222" s="186">
        <f>[1]CapWorks_WC!AE71</f>
        <v>0</v>
      </c>
      <c r="AF222" s="186">
        <f>[1]CapWorks_WC!AF71</f>
        <v>0</v>
      </c>
      <c r="AG222" s="186">
        <f>[1]CapWorks_WC!AG71</f>
        <v>0</v>
      </c>
      <c r="AH222" s="187">
        <f>[1]CapWorks_WC!AH71</f>
        <v>0</v>
      </c>
      <c r="AM222" s="53" cm="1">
        <f t="array" ref="AM222">IF(SUM(ABS(K222:AH222)),1,0)</f>
        <v>0</v>
      </c>
      <c r="AN222" s="53">
        <f t="shared" si="34"/>
        <v>0</v>
      </c>
    </row>
    <row r="223" spans="2:40" ht="12.75" hidden="1" customHeight="1" outlineLevel="2" x14ac:dyDescent="0.2">
      <c r="B223" s="151"/>
      <c r="C223" s="152"/>
      <c r="D223" s="176" t="str">
        <f>[1]Gen_WC!D111</f>
        <v xml:space="preserve"> Landfill cells </v>
      </c>
      <c r="E223" s="154"/>
      <c r="F223" s="154"/>
      <c r="G223" s="154"/>
      <c r="H223" s="154"/>
      <c r="I223" s="154"/>
      <c r="J223" s="154"/>
      <c r="K223" s="177">
        <f>'[1]Hist&amp;Budget_WC'!L394</f>
        <v>0</v>
      </c>
      <c r="L223" s="185">
        <f>'[1]Hist&amp;Budget_WC'!M394</f>
        <v>0</v>
      </c>
      <c r="M223" s="185">
        <f>'[1]Hist&amp;Budget_WC'!N394</f>
        <v>0</v>
      </c>
      <c r="N223" s="186">
        <f>'[1]Hist&amp;Budget_WC'!O394</f>
        <v>0</v>
      </c>
      <c r="O223" s="178">
        <f>[1]CapWorks_WC!O72</f>
        <v>415</v>
      </c>
      <c r="P223" s="186">
        <f>[1]CapWorks_WC!P72</f>
        <v>258.75</v>
      </c>
      <c r="Q223" s="186">
        <f>[1]CapWorks_WC!Q72</f>
        <v>214.24499999999998</v>
      </c>
      <c r="R223" s="186">
        <f>[1]CapWorks_WC!R72</f>
        <v>0</v>
      </c>
      <c r="S223" s="186">
        <f>[1]CapWorks_WC!S72</f>
        <v>229.50460012499994</v>
      </c>
      <c r="T223" s="186">
        <f>[1]CapWorks_WC!T72</f>
        <v>0</v>
      </c>
      <c r="U223" s="186">
        <f>[1]CapWorks_WC!U72</f>
        <v>245.851065268903</v>
      </c>
      <c r="V223" s="186">
        <f>[1]CapWorks_WC!V72</f>
        <v>0</v>
      </c>
      <c r="W223" s="186">
        <f>[1]CapWorks_WC!W72</f>
        <v>263.36180739268059</v>
      </c>
      <c r="X223" s="186">
        <f>[1]CapWorks_WC!X72</f>
        <v>7087.066236937033</v>
      </c>
      <c r="Y223" s="186">
        <f>[1]CapWorks_WC!Y72</f>
        <v>0</v>
      </c>
      <c r="Z223" s="186">
        <f>[1]CapWorks_WC!Z72</f>
        <v>0</v>
      </c>
      <c r="AA223" s="186">
        <f>[1]CapWorks_WC!AA72</f>
        <v>0</v>
      </c>
      <c r="AB223" s="186">
        <f>[1]CapWorks_WC!AB72</f>
        <v>0</v>
      </c>
      <c r="AC223" s="186">
        <f>[1]CapWorks_WC!AC72</f>
        <v>0</v>
      </c>
      <c r="AD223" s="186">
        <f>[1]CapWorks_WC!AD72</f>
        <v>0</v>
      </c>
      <c r="AE223" s="186">
        <f>[1]CapWorks_WC!AE72</f>
        <v>0</v>
      </c>
      <c r="AF223" s="186">
        <f>[1]CapWorks_WC!AF72</f>
        <v>0</v>
      </c>
      <c r="AG223" s="186">
        <f>[1]CapWorks_WC!AG72</f>
        <v>0</v>
      </c>
      <c r="AH223" s="187">
        <f>[1]CapWorks_WC!AH72</f>
        <v>0</v>
      </c>
      <c r="AM223" s="53" cm="1">
        <f t="array" ref="AM223">IF(SUM(ABS(K223:AH223)),1,0)</f>
        <v>1</v>
      </c>
      <c r="AN223" s="53">
        <f t="shared" si="34"/>
        <v>1</v>
      </c>
    </row>
    <row r="224" spans="2:40" ht="12.75" hidden="1" customHeight="1" outlineLevel="2" x14ac:dyDescent="0.2">
      <c r="B224" s="151"/>
      <c r="C224" s="152"/>
      <c r="D224" s="176" t="str">
        <f>[1]Gen_WC!D112</f>
        <v xml:space="preserve"> Capital Works Sustainability Adjustment </v>
      </c>
      <c r="E224" s="154"/>
      <c r="F224" s="154"/>
      <c r="G224" s="154"/>
      <c r="H224" s="154"/>
      <c r="I224" s="154"/>
      <c r="J224" s="154"/>
      <c r="K224" s="177">
        <f>'[1]Hist&amp;Budget_WC'!L395</f>
        <v>0</v>
      </c>
      <c r="L224" s="185">
        <f>'[1]Hist&amp;Budget_WC'!M395</f>
        <v>0</v>
      </c>
      <c r="M224" s="185">
        <f>'[1]Hist&amp;Budget_WC'!N395</f>
        <v>0</v>
      </c>
      <c r="N224" s="186">
        <f>'[1]Hist&amp;Budget_WC'!O395</f>
        <v>0</v>
      </c>
      <c r="O224" s="178">
        <f>[1]CapWorks_WC!O73</f>
        <v>0</v>
      </c>
      <c r="P224" s="186">
        <f>[1]CapWorks_WC!P73</f>
        <v>0</v>
      </c>
      <c r="Q224" s="186">
        <f>[1]CapWorks_WC!Q73</f>
        <v>0</v>
      </c>
      <c r="R224" s="186">
        <f>[1]CapWorks_WC!R73</f>
        <v>0</v>
      </c>
      <c r="S224" s="186">
        <f>[1]CapWorks_WC!S73</f>
        <v>0</v>
      </c>
      <c r="T224" s="186">
        <f>[1]CapWorks_WC!T73</f>
        <v>0</v>
      </c>
      <c r="U224" s="186">
        <f>[1]CapWorks_WC!U73</f>
        <v>0</v>
      </c>
      <c r="V224" s="186">
        <f>[1]CapWorks_WC!V73</f>
        <v>0</v>
      </c>
      <c r="W224" s="186">
        <f>[1]CapWorks_WC!W73</f>
        <v>0</v>
      </c>
      <c r="X224" s="186">
        <f>[1]CapWorks_WC!X73</f>
        <v>0</v>
      </c>
      <c r="Y224" s="186">
        <f>[1]CapWorks_WC!Y73</f>
        <v>0</v>
      </c>
      <c r="Z224" s="186">
        <f>[1]CapWorks_WC!Z73</f>
        <v>0</v>
      </c>
      <c r="AA224" s="186">
        <f>[1]CapWorks_WC!AA73</f>
        <v>0</v>
      </c>
      <c r="AB224" s="186">
        <f>[1]CapWorks_WC!AB73</f>
        <v>0</v>
      </c>
      <c r="AC224" s="186">
        <f>[1]CapWorks_WC!AC73</f>
        <v>0</v>
      </c>
      <c r="AD224" s="186">
        <f>[1]CapWorks_WC!AD73</f>
        <v>0</v>
      </c>
      <c r="AE224" s="186">
        <f>[1]CapWorks_WC!AE73</f>
        <v>0</v>
      </c>
      <c r="AF224" s="186">
        <f>[1]CapWorks_WC!AF73</f>
        <v>0</v>
      </c>
      <c r="AG224" s="186">
        <f>[1]CapWorks_WC!AG73</f>
        <v>0</v>
      </c>
      <c r="AH224" s="187">
        <f>[1]CapWorks_WC!AH73</f>
        <v>0</v>
      </c>
      <c r="AM224" s="53" cm="1">
        <f t="array" ref="AM224">IF(SUM(ABS(K224:AH224)),1,0)</f>
        <v>0</v>
      </c>
      <c r="AN224" s="53">
        <f t="shared" si="34"/>
        <v>0</v>
      </c>
    </row>
    <row r="225" spans="2:40" ht="12.75" hidden="1" customHeight="1" outlineLevel="2" x14ac:dyDescent="0.2">
      <c r="B225" s="151"/>
      <c r="C225" s="152"/>
      <c r="D225" s="176" t="str">
        <f>[1]Gen_WC!D113</f>
        <v xml:space="preserve"> Additional Capital Works due to SRV </v>
      </c>
      <c r="E225" s="154"/>
      <c r="F225" s="154"/>
      <c r="G225" s="154"/>
      <c r="H225" s="154"/>
      <c r="I225" s="154"/>
      <c r="J225" s="154"/>
      <c r="K225" s="177">
        <f>'[1]Hist&amp;Budget_WC'!L396</f>
        <v>0</v>
      </c>
      <c r="L225" s="185">
        <f>'[1]Hist&amp;Budget_WC'!M396</f>
        <v>0</v>
      </c>
      <c r="M225" s="185">
        <f>'[1]Hist&amp;Budget_WC'!N396</f>
        <v>0</v>
      </c>
      <c r="N225" s="186">
        <f>'[1]Hist&amp;Budget_WC'!O396</f>
        <v>0</v>
      </c>
      <c r="O225" s="178">
        <f>[1]CapWorks_WC!O74</f>
        <v>1730</v>
      </c>
      <c r="P225" s="186">
        <f>[1]CapWorks_WC!P74</f>
        <v>0</v>
      </c>
      <c r="Q225" s="186">
        <f>[1]CapWorks_WC!Q74</f>
        <v>0</v>
      </c>
      <c r="R225" s="186">
        <f>[1]CapWorks_WC!R74</f>
        <v>0</v>
      </c>
      <c r="S225" s="186">
        <f>[1]CapWorks_WC!S74</f>
        <v>0</v>
      </c>
      <c r="T225" s="186">
        <f>[1]CapWorks_WC!T74</f>
        <v>0</v>
      </c>
      <c r="U225" s="186">
        <f>[1]CapWorks_WC!U74</f>
        <v>0</v>
      </c>
      <c r="V225" s="186">
        <f>[1]CapWorks_WC!V74</f>
        <v>0</v>
      </c>
      <c r="W225" s="186">
        <f>[1]CapWorks_WC!W74</f>
        <v>0</v>
      </c>
      <c r="X225" s="186">
        <f>[1]CapWorks_WC!X74</f>
        <v>0</v>
      </c>
      <c r="Y225" s="186">
        <f>[1]CapWorks_WC!Y74</f>
        <v>0</v>
      </c>
      <c r="Z225" s="186">
        <f>[1]CapWorks_WC!Z74</f>
        <v>0</v>
      </c>
      <c r="AA225" s="186">
        <f>[1]CapWorks_WC!AA74</f>
        <v>0</v>
      </c>
      <c r="AB225" s="186">
        <f>[1]CapWorks_WC!AB74</f>
        <v>0</v>
      </c>
      <c r="AC225" s="186">
        <f>[1]CapWorks_WC!AC74</f>
        <v>0</v>
      </c>
      <c r="AD225" s="186">
        <f>[1]CapWorks_WC!AD74</f>
        <v>0</v>
      </c>
      <c r="AE225" s="186">
        <f>[1]CapWorks_WC!AE74</f>
        <v>0</v>
      </c>
      <c r="AF225" s="186">
        <f>[1]CapWorks_WC!AF74</f>
        <v>0</v>
      </c>
      <c r="AG225" s="186">
        <f>[1]CapWorks_WC!AG74</f>
        <v>0</v>
      </c>
      <c r="AH225" s="187">
        <f>[1]CapWorks_WC!AH74</f>
        <v>0</v>
      </c>
      <c r="AM225" s="53" cm="1">
        <f t="array" ref="AM225">IF(SUM(ABS(K225:AH225)),1,0)</f>
        <v>1</v>
      </c>
      <c r="AN225" s="53">
        <f t="shared" si="34"/>
        <v>1</v>
      </c>
    </row>
    <row r="226" spans="2:40" ht="12.75" hidden="1" customHeight="1" outlineLevel="2" x14ac:dyDescent="0.2">
      <c r="B226" s="151"/>
      <c r="C226" s="152"/>
      <c r="D226" s="176" t="str">
        <f>[1]Gen_WC!D114</f>
        <v xml:space="preserve"> Floodplain Risk Management</v>
      </c>
      <c r="E226" s="154"/>
      <c r="F226" s="154"/>
      <c r="G226" s="154"/>
      <c r="H226" s="154"/>
      <c r="I226" s="154"/>
      <c r="J226" s="154"/>
      <c r="K226" s="177">
        <f>'[1]Hist&amp;Budget_WC'!L397</f>
        <v>0</v>
      </c>
      <c r="L226" s="185">
        <f>'[1]Hist&amp;Budget_WC'!M397</f>
        <v>0</v>
      </c>
      <c r="M226" s="185">
        <f>'[1]Hist&amp;Budget_WC'!N397</f>
        <v>0</v>
      </c>
      <c r="N226" s="186">
        <f>'[1]Hist&amp;Budget_WC'!O397</f>
        <v>0</v>
      </c>
      <c r="O226" s="178">
        <f>[1]CapWorks_WC!O75</f>
        <v>0</v>
      </c>
      <c r="P226" s="186">
        <f>[1]CapWorks_WC!P75</f>
        <v>0</v>
      </c>
      <c r="Q226" s="186">
        <f>[1]CapWorks_WC!Q75</f>
        <v>0</v>
      </c>
      <c r="R226" s="186">
        <f>[1]CapWorks_WC!R75</f>
        <v>0</v>
      </c>
      <c r="S226" s="186">
        <f>[1]CapWorks_WC!S75</f>
        <v>0</v>
      </c>
      <c r="T226" s="186">
        <f>[1]CapWorks_WC!T75</f>
        <v>0</v>
      </c>
      <c r="U226" s="186">
        <f>[1]CapWorks_WC!U75</f>
        <v>0</v>
      </c>
      <c r="V226" s="186">
        <f>[1]CapWorks_WC!V75</f>
        <v>0</v>
      </c>
      <c r="W226" s="186">
        <f>[1]CapWorks_WC!W75</f>
        <v>0</v>
      </c>
      <c r="X226" s="186">
        <f>[1]CapWorks_WC!X75</f>
        <v>0</v>
      </c>
      <c r="Y226" s="186">
        <f>[1]CapWorks_WC!Y75</f>
        <v>0</v>
      </c>
      <c r="Z226" s="186">
        <f>[1]CapWorks_WC!Z75</f>
        <v>0</v>
      </c>
      <c r="AA226" s="186">
        <f>[1]CapWorks_WC!AA75</f>
        <v>0</v>
      </c>
      <c r="AB226" s="186">
        <f>[1]CapWorks_WC!AB75</f>
        <v>0</v>
      </c>
      <c r="AC226" s="186">
        <f>[1]CapWorks_WC!AC75</f>
        <v>0</v>
      </c>
      <c r="AD226" s="186">
        <f>[1]CapWorks_WC!AD75</f>
        <v>0</v>
      </c>
      <c r="AE226" s="186">
        <f>[1]CapWorks_WC!AE75</f>
        <v>0</v>
      </c>
      <c r="AF226" s="186">
        <f>[1]CapWorks_WC!AF75</f>
        <v>0</v>
      </c>
      <c r="AG226" s="186">
        <f>[1]CapWorks_WC!AG75</f>
        <v>0</v>
      </c>
      <c r="AH226" s="187">
        <f>[1]CapWorks_WC!AH75</f>
        <v>0</v>
      </c>
      <c r="AM226" s="53" cm="1">
        <f t="array" ref="AM226">IF(SUM(ABS(K226:AH226)),1,0)</f>
        <v>0</v>
      </c>
      <c r="AN226" s="53">
        <f t="shared" si="34"/>
        <v>0</v>
      </c>
    </row>
    <row r="227" spans="2:40" ht="12.75" hidden="1" customHeight="1" outlineLevel="2" x14ac:dyDescent="0.2">
      <c r="B227" s="151"/>
      <c r="C227" s="152"/>
      <c r="D227" s="176" t="str">
        <f>[1]Gen_WC!D115</f>
        <v xml:space="preserve"> Spare capex 7 </v>
      </c>
      <c r="E227" s="154"/>
      <c r="F227" s="154"/>
      <c r="G227" s="154"/>
      <c r="H227" s="154"/>
      <c r="I227" s="154"/>
      <c r="J227" s="154"/>
      <c r="K227" s="177">
        <f>'[1]Hist&amp;Budget_WC'!L398</f>
        <v>0</v>
      </c>
      <c r="L227" s="185">
        <f>'[1]Hist&amp;Budget_WC'!M398</f>
        <v>0</v>
      </c>
      <c r="M227" s="185">
        <f>'[1]Hist&amp;Budget_WC'!N398</f>
        <v>0</v>
      </c>
      <c r="N227" s="186">
        <f>'[1]Hist&amp;Budget_WC'!O398</f>
        <v>0</v>
      </c>
      <c r="O227" s="178">
        <f>[1]CapWorks_WC!O76</f>
        <v>0</v>
      </c>
      <c r="P227" s="186">
        <f>[1]CapWorks_WC!P76</f>
        <v>0</v>
      </c>
      <c r="Q227" s="186">
        <f>[1]CapWorks_WC!Q76</f>
        <v>0</v>
      </c>
      <c r="R227" s="186">
        <f>[1]CapWorks_WC!R76</f>
        <v>0</v>
      </c>
      <c r="S227" s="186">
        <f>[1]CapWorks_WC!S76</f>
        <v>0</v>
      </c>
      <c r="T227" s="186">
        <f>[1]CapWorks_WC!T76</f>
        <v>0</v>
      </c>
      <c r="U227" s="186">
        <f>[1]CapWorks_WC!U76</f>
        <v>0</v>
      </c>
      <c r="V227" s="186">
        <f>[1]CapWorks_WC!V76</f>
        <v>0</v>
      </c>
      <c r="W227" s="186">
        <f>[1]CapWorks_WC!W76</f>
        <v>0</v>
      </c>
      <c r="X227" s="186">
        <f>[1]CapWorks_WC!X76</f>
        <v>0</v>
      </c>
      <c r="Y227" s="186">
        <f>[1]CapWorks_WC!Y76</f>
        <v>0</v>
      </c>
      <c r="Z227" s="186">
        <f>[1]CapWorks_WC!Z76</f>
        <v>0</v>
      </c>
      <c r="AA227" s="186">
        <f>[1]CapWorks_WC!AA76</f>
        <v>0</v>
      </c>
      <c r="AB227" s="186">
        <f>[1]CapWorks_WC!AB76</f>
        <v>0</v>
      </c>
      <c r="AC227" s="186">
        <f>[1]CapWorks_WC!AC76</f>
        <v>0</v>
      </c>
      <c r="AD227" s="186">
        <f>[1]CapWorks_WC!AD76</f>
        <v>0</v>
      </c>
      <c r="AE227" s="186">
        <f>[1]CapWorks_WC!AE76</f>
        <v>0</v>
      </c>
      <c r="AF227" s="186">
        <f>[1]CapWorks_WC!AF76</f>
        <v>0</v>
      </c>
      <c r="AG227" s="186">
        <f>[1]CapWorks_WC!AG76</f>
        <v>0</v>
      </c>
      <c r="AH227" s="187">
        <f>[1]CapWorks_WC!AH76</f>
        <v>0</v>
      </c>
      <c r="AM227" s="53" cm="1">
        <f t="array" ref="AM227">IF(SUM(ABS(K227:AH227)),1,0)</f>
        <v>0</v>
      </c>
      <c r="AN227" s="53">
        <f t="shared" si="34"/>
        <v>0</v>
      </c>
    </row>
    <row r="228" spans="2:40" ht="12.75" hidden="1" customHeight="1" outlineLevel="2" collapsed="1" x14ac:dyDescent="0.2">
      <c r="B228" s="151"/>
      <c r="C228" s="152"/>
      <c r="D228" s="150" t="s">
        <v>134</v>
      </c>
      <c r="E228" s="157"/>
      <c r="F228" s="157"/>
      <c r="G228" s="157"/>
      <c r="H228" s="157"/>
      <c r="I228" s="157"/>
      <c r="J228" s="157"/>
      <c r="K228" s="220">
        <f>SUM(K203:K227)</f>
        <v>16297</v>
      </c>
      <c r="L228" s="220">
        <f t="shared" ref="L228:AH228" si="35">SUM(L203:L227)</f>
        <v>11592</v>
      </c>
      <c r="M228" s="220">
        <f t="shared" si="35"/>
        <v>19471</v>
      </c>
      <c r="N228" s="221">
        <f t="shared" si="35"/>
        <v>10386</v>
      </c>
      <c r="O228" s="221">
        <f t="shared" si="35"/>
        <v>19300.697</v>
      </c>
      <c r="P228" s="221">
        <f t="shared" si="35"/>
        <v>11466.38</v>
      </c>
      <c r="Q228" s="221">
        <f t="shared" si="35"/>
        <v>11459.013599999998</v>
      </c>
      <c r="R228" s="221">
        <f t="shared" si="35"/>
        <v>11736.071126249997</v>
      </c>
      <c r="S228" s="221">
        <f t="shared" si="35"/>
        <v>22001.729970675628</v>
      </c>
      <c r="T228" s="221">
        <f t="shared" si="35"/>
        <v>21734.077461001139</v>
      </c>
      <c r="U228" s="221">
        <f t="shared" si="35"/>
        <v>28174.086764966651</v>
      </c>
      <c r="V228" s="221">
        <f t="shared" si="35"/>
        <v>28902.572913292817</v>
      </c>
      <c r="W228" s="221">
        <f t="shared" si="35"/>
        <v>25248.190122261232</v>
      </c>
      <c r="X228" s="221">
        <f t="shared" si="35"/>
        <v>30724.228923722549</v>
      </c>
      <c r="Y228" s="221">
        <f t="shared" si="35"/>
        <v>27178.102540345371</v>
      </c>
      <c r="Z228" s="221">
        <f t="shared" si="35"/>
        <v>0</v>
      </c>
      <c r="AA228" s="221">
        <f t="shared" si="35"/>
        <v>0</v>
      </c>
      <c r="AB228" s="221">
        <f t="shared" si="35"/>
        <v>0</v>
      </c>
      <c r="AC228" s="221">
        <f t="shared" si="35"/>
        <v>0</v>
      </c>
      <c r="AD228" s="221">
        <f t="shared" si="35"/>
        <v>0</v>
      </c>
      <c r="AE228" s="221">
        <f t="shared" si="35"/>
        <v>0</v>
      </c>
      <c r="AF228" s="221">
        <f t="shared" si="35"/>
        <v>0</v>
      </c>
      <c r="AG228" s="221">
        <f t="shared" si="35"/>
        <v>0</v>
      </c>
      <c r="AH228" s="222">
        <f t="shared" si="35"/>
        <v>0</v>
      </c>
    </row>
    <row r="229" spans="2:40" ht="12.75" hidden="1" customHeight="1" outlineLevel="2" x14ac:dyDescent="0.2">
      <c r="B229" s="151"/>
      <c r="C229" s="152"/>
      <c r="D229" s="176"/>
      <c r="E229" s="154"/>
      <c r="F229" s="154"/>
      <c r="G229" s="154"/>
      <c r="H229" s="154"/>
      <c r="I229" s="154"/>
      <c r="J229" s="154"/>
      <c r="K229" s="177"/>
      <c r="L229" s="185"/>
      <c r="M229" s="185"/>
      <c r="N229" s="186"/>
      <c r="O229" s="178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7"/>
    </row>
    <row r="230" spans="2:40" ht="12.75" hidden="1" customHeight="1" outlineLevel="2" x14ac:dyDescent="0.2">
      <c r="B230" s="151"/>
      <c r="C230" s="152"/>
      <c r="D230" s="153" t="s">
        <v>135</v>
      </c>
      <c r="E230" s="154"/>
      <c r="F230" s="154"/>
      <c r="G230" s="154"/>
      <c r="H230" s="154"/>
      <c r="I230" s="154"/>
      <c r="J230" s="154"/>
      <c r="K230" s="177"/>
      <c r="L230" s="185"/>
      <c r="M230" s="185"/>
      <c r="N230" s="186"/>
      <c r="O230" s="178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7"/>
    </row>
    <row r="231" spans="2:40" ht="12.75" hidden="1" customHeight="1" outlineLevel="2" x14ac:dyDescent="0.2">
      <c r="B231" s="151"/>
      <c r="C231" s="152"/>
      <c r="D231" s="176"/>
      <c r="E231" s="154"/>
      <c r="F231" s="154"/>
      <c r="G231" s="154"/>
      <c r="H231" s="154"/>
      <c r="I231" s="154"/>
      <c r="J231" s="154"/>
      <c r="K231" s="177"/>
      <c r="L231" s="185"/>
      <c r="M231" s="185"/>
      <c r="N231" s="186"/>
      <c r="O231" s="178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7"/>
    </row>
    <row r="232" spans="2:40" ht="12.75" hidden="1" customHeight="1" outlineLevel="2" x14ac:dyDescent="0.2">
      <c r="B232" s="151"/>
      <c r="C232" s="152"/>
      <c r="D232" s="176" t="s">
        <v>136</v>
      </c>
      <c r="E232" s="154"/>
      <c r="F232" s="154"/>
      <c r="G232" s="154"/>
      <c r="H232" s="154"/>
      <c r="I232" s="154"/>
      <c r="J232" s="154"/>
      <c r="K232" s="177">
        <f>[1]CapWorks_WC!K82</f>
        <v>16297</v>
      </c>
      <c r="L232" s="185">
        <f>[1]CapWorks_WC!L82</f>
        <v>11592</v>
      </c>
      <c r="M232" s="185">
        <f>[1]CapWorks_WC!M82</f>
        <v>19471</v>
      </c>
      <c r="N232" s="186">
        <f>[1]CapWorks_WC!N82</f>
        <v>10386</v>
      </c>
      <c r="O232" s="178">
        <f>[1]CapWorks_WC!O82</f>
        <v>19300.697</v>
      </c>
      <c r="P232" s="186">
        <f>[1]CapWorks_WC!P82</f>
        <v>11466.38</v>
      </c>
      <c r="Q232" s="186">
        <f>[1]CapWorks_WC!Q82</f>
        <v>11459.013599999998</v>
      </c>
      <c r="R232" s="186">
        <f>[1]CapWorks_WC!R82</f>
        <v>11736.071126249997</v>
      </c>
      <c r="S232" s="186">
        <f>[1]CapWorks_WC!S82</f>
        <v>22001.729970675628</v>
      </c>
      <c r="T232" s="186">
        <f>[1]CapWorks_WC!T82</f>
        <v>21734.077461001139</v>
      </c>
      <c r="U232" s="186">
        <f>[1]CapWorks_WC!U82</f>
        <v>28174.086764966651</v>
      </c>
      <c r="V232" s="186">
        <f>[1]CapWorks_WC!V82</f>
        <v>28902.572913292817</v>
      </c>
      <c r="W232" s="186">
        <f>[1]CapWorks_WC!W82</f>
        <v>25248.190122261232</v>
      </c>
      <c r="X232" s="186">
        <f>[1]CapWorks_WC!X82</f>
        <v>30724.228923722549</v>
      </c>
      <c r="Y232" s="186">
        <f>[1]CapWorks_WC!Y82</f>
        <v>27178.102540345371</v>
      </c>
      <c r="Z232" s="186">
        <f>[1]CapWorks_WC!Z82</f>
        <v>0</v>
      </c>
      <c r="AA232" s="186">
        <f>[1]CapWorks_WC!AA82</f>
        <v>0</v>
      </c>
      <c r="AB232" s="186">
        <f>[1]CapWorks_WC!AB82</f>
        <v>0</v>
      </c>
      <c r="AC232" s="186">
        <f>[1]CapWorks_WC!AC82</f>
        <v>0</v>
      </c>
      <c r="AD232" s="186">
        <f>[1]CapWorks_WC!AD82</f>
        <v>0</v>
      </c>
      <c r="AE232" s="186">
        <f>[1]CapWorks_WC!AE82</f>
        <v>0</v>
      </c>
      <c r="AF232" s="186">
        <f>[1]CapWorks_WC!AF82</f>
        <v>0</v>
      </c>
      <c r="AG232" s="186">
        <f>[1]CapWorks_WC!AG82</f>
        <v>0</v>
      </c>
      <c r="AH232" s="187">
        <f>[1]CapWorks_WC!AH82</f>
        <v>0</v>
      </c>
      <c r="AM232" s="53" cm="1">
        <f t="array" ref="AM232">IF(SUM(ABS(K232:AH232)),1,0)</f>
        <v>1</v>
      </c>
      <c r="AN232" s="53">
        <f>IF(OR(SUBTOTAL(102,AM232)=1,AM232=0),0,1)</f>
        <v>1</v>
      </c>
    </row>
    <row r="233" spans="2:40" ht="12.75" hidden="1" customHeight="1" outlineLevel="2" x14ac:dyDescent="0.2">
      <c r="B233" s="151"/>
      <c r="C233" s="152"/>
      <c r="D233" s="176" t="s">
        <v>137</v>
      </c>
      <c r="E233" s="154"/>
      <c r="F233" s="154"/>
      <c r="G233" s="154"/>
      <c r="H233" s="154"/>
      <c r="I233" s="154"/>
      <c r="J233" s="154"/>
      <c r="K233" s="177">
        <f>[1]CapWorks_WC!K83</f>
        <v>0</v>
      </c>
      <c r="L233" s="185">
        <f>[1]CapWorks_WC!L83</f>
        <v>0</v>
      </c>
      <c r="M233" s="185">
        <f>[1]CapWorks_WC!M83</f>
        <v>0</v>
      </c>
      <c r="N233" s="186">
        <f>[1]CapWorks_WC!N83</f>
        <v>0</v>
      </c>
      <c r="O233" s="178">
        <f>[1]CapWorks_WC!O83</f>
        <v>0</v>
      </c>
      <c r="P233" s="186">
        <f>[1]CapWorks_WC!P83</f>
        <v>0</v>
      </c>
      <c r="Q233" s="186">
        <f>[1]CapWorks_WC!Q83</f>
        <v>0</v>
      </c>
      <c r="R233" s="186">
        <f>[1]CapWorks_WC!R83</f>
        <v>0</v>
      </c>
      <c r="S233" s="186">
        <f>[1]CapWorks_WC!S83</f>
        <v>0</v>
      </c>
      <c r="T233" s="186">
        <f>[1]CapWorks_WC!T83</f>
        <v>0</v>
      </c>
      <c r="U233" s="186">
        <f>[1]CapWorks_WC!U83</f>
        <v>0</v>
      </c>
      <c r="V233" s="186">
        <f>[1]CapWorks_WC!V83</f>
        <v>0</v>
      </c>
      <c r="W233" s="186">
        <f>[1]CapWorks_WC!W83</f>
        <v>0</v>
      </c>
      <c r="X233" s="186">
        <f>[1]CapWorks_WC!X83</f>
        <v>0</v>
      </c>
      <c r="Y233" s="186">
        <f>[1]CapWorks_WC!Y83</f>
        <v>0</v>
      </c>
      <c r="Z233" s="186">
        <f>[1]CapWorks_WC!Z83</f>
        <v>0</v>
      </c>
      <c r="AA233" s="186">
        <f>[1]CapWorks_WC!AA83</f>
        <v>0</v>
      </c>
      <c r="AB233" s="186">
        <f>[1]CapWorks_WC!AB83</f>
        <v>0</v>
      </c>
      <c r="AC233" s="186">
        <f>[1]CapWorks_WC!AC83</f>
        <v>0</v>
      </c>
      <c r="AD233" s="186">
        <f>[1]CapWorks_WC!AD83</f>
        <v>0</v>
      </c>
      <c r="AE233" s="186">
        <f>[1]CapWorks_WC!AE83</f>
        <v>0</v>
      </c>
      <c r="AF233" s="186">
        <f>[1]CapWorks_WC!AF83</f>
        <v>0</v>
      </c>
      <c r="AG233" s="186">
        <f>[1]CapWorks_WC!AG83</f>
        <v>0</v>
      </c>
      <c r="AH233" s="187">
        <f>[1]CapWorks_WC!AH83</f>
        <v>0</v>
      </c>
      <c r="AM233" s="53" cm="1">
        <f t="array" ref="AM233">IF(SUM(ABS(K233:AH233)),1,0)</f>
        <v>0</v>
      </c>
      <c r="AN233" s="53">
        <f>IF(OR(SUBTOTAL(102,AM233)=1,AM233=0),0,1)</f>
        <v>0</v>
      </c>
    </row>
    <row r="234" spans="2:40" ht="12.75" hidden="1" customHeight="1" outlineLevel="2" x14ac:dyDescent="0.2">
      <c r="B234" s="151"/>
      <c r="C234" s="152"/>
      <c r="D234" s="176" t="s">
        <v>138</v>
      </c>
      <c r="E234" s="154"/>
      <c r="F234" s="154"/>
      <c r="G234" s="154"/>
      <c r="H234" s="154"/>
      <c r="I234" s="154"/>
      <c r="J234" s="154"/>
      <c r="K234" s="177">
        <f>[1]CapWorks_WC!K84</f>
        <v>0</v>
      </c>
      <c r="L234" s="185">
        <f>[1]CapWorks_WC!L84</f>
        <v>0</v>
      </c>
      <c r="M234" s="185">
        <f>[1]CapWorks_WC!M84</f>
        <v>0</v>
      </c>
      <c r="N234" s="186">
        <f>[1]CapWorks_WC!N84</f>
        <v>0</v>
      </c>
      <c r="O234" s="178">
        <f>[1]CapWorks_WC!O84</f>
        <v>0</v>
      </c>
      <c r="P234" s="186">
        <f>[1]CapWorks_WC!P84</f>
        <v>0</v>
      </c>
      <c r="Q234" s="186">
        <f>[1]CapWorks_WC!Q84</f>
        <v>0</v>
      </c>
      <c r="R234" s="186">
        <f>[1]CapWorks_WC!R84</f>
        <v>0</v>
      </c>
      <c r="S234" s="186">
        <f>[1]CapWorks_WC!S84</f>
        <v>0</v>
      </c>
      <c r="T234" s="186">
        <f>[1]CapWorks_WC!T84</f>
        <v>0</v>
      </c>
      <c r="U234" s="186">
        <f>[1]CapWorks_WC!U84</f>
        <v>0</v>
      </c>
      <c r="V234" s="186">
        <f>[1]CapWorks_WC!V84</f>
        <v>0</v>
      </c>
      <c r="W234" s="186">
        <f>[1]CapWorks_WC!W84</f>
        <v>0</v>
      </c>
      <c r="X234" s="186">
        <f>[1]CapWorks_WC!X84</f>
        <v>0</v>
      </c>
      <c r="Y234" s="186">
        <f>[1]CapWorks_WC!Y84</f>
        <v>0</v>
      </c>
      <c r="Z234" s="186">
        <f>[1]CapWorks_WC!Z84</f>
        <v>0</v>
      </c>
      <c r="AA234" s="186">
        <f>[1]CapWorks_WC!AA84</f>
        <v>0</v>
      </c>
      <c r="AB234" s="186">
        <f>[1]CapWorks_WC!AB84</f>
        <v>0</v>
      </c>
      <c r="AC234" s="186">
        <f>[1]CapWorks_WC!AC84</f>
        <v>0</v>
      </c>
      <c r="AD234" s="186">
        <f>[1]CapWorks_WC!AD84</f>
        <v>0</v>
      </c>
      <c r="AE234" s="186">
        <f>[1]CapWorks_WC!AE84</f>
        <v>0</v>
      </c>
      <c r="AF234" s="186">
        <f>[1]CapWorks_WC!AF84</f>
        <v>0</v>
      </c>
      <c r="AG234" s="186">
        <f>[1]CapWorks_WC!AG84</f>
        <v>0</v>
      </c>
      <c r="AH234" s="187">
        <f>[1]CapWorks_WC!AH84</f>
        <v>0</v>
      </c>
      <c r="AM234" s="53" cm="1">
        <f t="array" ref="AM234">IF(SUM(ABS(K234:AH234)),1,0)</f>
        <v>0</v>
      </c>
      <c r="AN234" s="53">
        <f>IF(OR(SUBTOTAL(102,AM234)=1,AM234=0),0,1)</f>
        <v>0</v>
      </c>
    </row>
    <row r="235" spans="2:40" ht="12.75" hidden="1" customHeight="1" outlineLevel="2" x14ac:dyDescent="0.2">
      <c r="B235" s="151"/>
      <c r="C235" s="152"/>
      <c r="D235" s="176" t="s">
        <v>139</v>
      </c>
      <c r="E235" s="154"/>
      <c r="F235" s="154"/>
      <c r="G235" s="154"/>
      <c r="H235" s="154"/>
      <c r="I235" s="154"/>
      <c r="J235" s="154"/>
      <c r="K235" s="177">
        <f>[1]CapWorks_WC!K85</f>
        <v>0</v>
      </c>
      <c r="L235" s="185">
        <f>[1]CapWorks_WC!L85</f>
        <v>0</v>
      </c>
      <c r="M235" s="185">
        <f>[1]CapWorks_WC!M85</f>
        <v>0</v>
      </c>
      <c r="N235" s="186">
        <f>[1]CapWorks_WC!N85</f>
        <v>0</v>
      </c>
      <c r="O235" s="178">
        <f>[1]CapWorks_WC!O85</f>
        <v>0</v>
      </c>
      <c r="P235" s="186">
        <f>[1]CapWorks_WC!P85</f>
        <v>0</v>
      </c>
      <c r="Q235" s="186">
        <f>[1]CapWorks_WC!Q85</f>
        <v>0</v>
      </c>
      <c r="R235" s="186">
        <f>[1]CapWorks_WC!R85</f>
        <v>0</v>
      </c>
      <c r="S235" s="186">
        <f>[1]CapWorks_WC!S85</f>
        <v>0</v>
      </c>
      <c r="T235" s="186">
        <f>[1]CapWorks_WC!T85</f>
        <v>0</v>
      </c>
      <c r="U235" s="186">
        <f>[1]CapWorks_WC!U85</f>
        <v>0</v>
      </c>
      <c r="V235" s="186">
        <f>[1]CapWorks_WC!V85</f>
        <v>0</v>
      </c>
      <c r="W235" s="186">
        <f>[1]CapWorks_WC!W85</f>
        <v>0</v>
      </c>
      <c r="X235" s="186">
        <f>[1]CapWorks_WC!X85</f>
        <v>0</v>
      </c>
      <c r="Y235" s="186">
        <f>[1]CapWorks_WC!Y85</f>
        <v>0</v>
      </c>
      <c r="Z235" s="186">
        <f>[1]CapWorks_WC!Z85</f>
        <v>0</v>
      </c>
      <c r="AA235" s="186">
        <f>[1]CapWorks_WC!AA85</f>
        <v>0</v>
      </c>
      <c r="AB235" s="186">
        <f>[1]CapWorks_WC!AB85</f>
        <v>0</v>
      </c>
      <c r="AC235" s="186">
        <f>[1]CapWorks_WC!AC85</f>
        <v>0</v>
      </c>
      <c r="AD235" s="186">
        <f>[1]CapWorks_WC!AD85</f>
        <v>0</v>
      </c>
      <c r="AE235" s="186">
        <f>[1]CapWorks_WC!AE85</f>
        <v>0</v>
      </c>
      <c r="AF235" s="186">
        <f>[1]CapWorks_WC!AF85</f>
        <v>0</v>
      </c>
      <c r="AG235" s="186">
        <f>[1]CapWorks_WC!AG85</f>
        <v>0</v>
      </c>
      <c r="AH235" s="187">
        <f>[1]CapWorks_WC!AH85</f>
        <v>0</v>
      </c>
      <c r="AM235" s="53" cm="1">
        <f t="array" ref="AM235">IF(SUM(ABS(K235:AH235)),1,0)</f>
        <v>0</v>
      </c>
      <c r="AN235" s="53">
        <f>IF(OR(SUBTOTAL(102,AM235)=1,AM235=0),0,1)</f>
        <v>0</v>
      </c>
    </row>
    <row r="236" spans="2:40" ht="12.75" hidden="1" customHeight="1" outlineLevel="2" collapsed="1" thickBot="1" x14ac:dyDescent="0.25">
      <c r="B236" s="151"/>
      <c r="C236" s="152"/>
      <c r="D236" s="163" t="s">
        <v>134</v>
      </c>
      <c r="E236" s="164"/>
      <c r="F236" s="164"/>
      <c r="G236" s="164"/>
      <c r="H236" s="164"/>
      <c r="I236" s="164"/>
      <c r="J236" s="164"/>
      <c r="K236" s="223">
        <f>SUM(K232:K235)</f>
        <v>16297</v>
      </c>
      <c r="L236" s="223">
        <f>SUM(L232:L235)</f>
        <v>11592</v>
      </c>
      <c r="M236" s="223">
        <f>SUM(M232:M235)</f>
        <v>19471</v>
      </c>
      <c r="N236" s="224">
        <f>SUM(N232:N235)</f>
        <v>10386</v>
      </c>
      <c r="O236" s="224">
        <f t="shared" ref="O236:AH236" si="36">SUM(O232:O235)</f>
        <v>19300.697</v>
      </c>
      <c r="P236" s="224">
        <f t="shared" si="36"/>
        <v>11466.38</v>
      </c>
      <c r="Q236" s="224">
        <f t="shared" si="36"/>
        <v>11459.013599999998</v>
      </c>
      <c r="R236" s="224">
        <f t="shared" si="36"/>
        <v>11736.071126249997</v>
      </c>
      <c r="S236" s="224">
        <f t="shared" si="36"/>
        <v>22001.729970675628</v>
      </c>
      <c r="T236" s="224">
        <f t="shared" si="36"/>
        <v>21734.077461001139</v>
      </c>
      <c r="U236" s="224">
        <f t="shared" si="36"/>
        <v>28174.086764966651</v>
      </c>
      <c r="V236" s="224">
        <f t="shared" si="36"/>
        <v>28902.572913292817</v>
      </c>
      <c r="W236" s="224">
        <f t="shared" si="36"/>
        <v>25248.190122261232</v>
      </c>
      <c r="X236" s="224">
        <f t="shared" si="36"/>
        <v>30724.228923722549</v>
      </c>
      <c r="Y236" s="224">
        <f t="shared" si="36"/>
        <v>27178.102540345371</v>
      </c>
      <c r="Z236" s="224">
        <f t="shared" si="36"/>
        <v>0</v>
      </c>
      <c r="AA236" s="224">
        <f t="shared" si="36"/>
        <v>0</v>
      </c>
      <c r="AB236" s="224">
        <f t="shared" si="36"/>
        <v>0</v>
      </c>
      <c r="AC236" s="224">
        <f t="shared" si="36"/>
        <v>0</v>
      </c>
      <c r="AD236" s="224">
        <f t="shared" si="36"/>
        <v>0</v>
      </c>
      <c r="AE236" s="224">
        <f t="shared" si="36"/>
        <v>0</v>
      </c>
      <c r="AF236" s="224">
        <f t="shared" si="36"/>
        <v>0</v>
      </c>
      <c r="AG236" s="224">
        <f t="shared" si="36"/>
        <v>0</v>
      </c>
      <c r="AH236" s="225">
        <f t="shared" si="36"/>
        <v>0</v>
      </c>
    </row>
    <row r="237" spans="2:40" ht="12.75" hidden="1" customHeight="1" outlineLevel="2" x14ac:dyDescent="0.2">
      <c r="B237" s="151"/>
      <c r="C237" s="152"/>
      <c r="D237" s="176"/>
      <c r="E237" s="154"/>
      <c r="F237" s="154"/>
      <c r="G237" s="154"/>
      <c r="H237" s="154"/>
      <c r="I237" s="154"/>
      <c r="J237" s="154"/>
      <c r="K237" s="177"/>
      <c r="L237" s="185"/>
      <c r="M237" s="185"/>
      <c r="N237" s="186"/>
      <c r="O237" s="178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7"/>
    </row>
    <row r="238" spans="2:40" ht="12.75" hidden="1" customHeight="1" outlineLevel="2" x14ac:dyDescent="0.2">
      <c r="B238" s="151"/>
      <c r="C238" s="152"/>
      <c r="D238" s="153" t="s">
        <v>140</v>
      </c>
      <c r="E238" s="154"/>
      <c r="F238" s="154"/>
      <c r="G238" s="154"/>
      <c r="H238" s="154"/>
      <c r="I238" s="154"/>
      <c r="J238" s="154"/>
      <c r="K238" s="177"/>
      <c r="L238" s="185"/>
      <c r="M238" s="185"/>
      <c r="N238" s="186"/>
      <c r="O238" s="178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7"/>
    </row>
    <row r="239" spans="2:40" ht="12.75" hidden="1" customHeight="1" outlineLevel="2" x14ac:dyDescent="0.2">
      <c r="B239" s="151"/>
      <c r="C239" s="152"/>
      <c r="D239" s="176" t="s">
        <v>141</v>
      </c>
      <c r="E239" s="154"/>
      <c r="F239" s="154"/>
      <c r="G239" s="154"/>
      <c r="H239" s="154"/>
      <c r="I239" s="154"/>
      <c r="J239" s="154"/>
      <c r="K239" s="177">
        <f>[1]CapWorks_WC!K89</f>
        <v>0</v>
      </c>
      <c r="L239" s="185">
        <f>[1]CapWorks_WC!L89</f>
        <v>0</v>
      </c>
      <c r="M239" s="185">
        <f>[1]CapWorks_WC!M89</f>
        <v>0</v>
      </c>
      <c r="N239" s="186">
        <f>[1]CapWorks_WC!N89</f>
        <v>0</v>
      </c>
      <c r="O239" s="178">
        <f>[1]CapWorks_WC!O89</f>
        <v>0</v>
      </c>
      <c r="P239" s="186">
        <f>[1]CapWorks_WC!P89</f>
        <v>0</v>
      </c>
      <c r="Q239" s="186">
        <f>[1]CapWorks_WC!Q89</f>
        <v>0</v>
      </c>
      <c r="R239" s="186">
        <f>[1]CapWorks_WC!R89</f>
        <v>0</v>
      </c>
      <c r="S239" s="186">
        <f>[1]CapWorks_WC!S89</f>
        <v>0</v>
      </c>
      <c r="T239" s="186">
        <f>[1]CapWorks_WC!T89</f>
        <v>0</v>
      </c>
      <c r="U239" s="186">
        <f>[1]CapWorks_WC!U89</f>
        <v>0</v>
      </c>
      <c r="V239" s="186">
        <f>[1]CapWorks_WC!V89</f>
        <v>0</v>
      </c>
      <c r="W239" s="186">
        <f>[1]CapWorks_WC!W89</f>
        <v>0</v>
      </c>
      <c r="X239" s="186">
        <f>[1]CapWorks_WC!X89</f>
        <v>0</v>
      </c>
      <c r="Y239" s="186">
        <f>[1]CapWorks_WC!Y89</f>
        <v>0</v>
      </c>
      <c r="Z239" s="186">
        <f>[1]CapWorks_WC!Z89</f>
        <v>0</v>
      </c>
      <c r="AA239" s="186">
        <f>[1]CapWorks_WC!AA89</f>
        <v>0</v>
      </c>
      <c r="AB239" s="186">
        <f>[1]CapWorks_WC!AB89</f>
        <v>0</v>
      </c>
      <c r="AC239" s="186">
        <f>[1]CapWorks_WC!AC89</f>
        <v>0</v>
      </c>
      <c r="AD239" s="186">
        <f>[1]CapWorks_WC!AD89</f>
        <v>0</v>
      </c>
      <c r="AE239" s="186">
        <f>[1]CapWorks_WC!AE89</f>
        <v>0</v>
      </c>
      <c r="AF239" s="186">
        <f>[1]CapWorks_WC!AF89</f>
        <v>0</v>
      </c>
      <c r="AG239" s="186">
        <f>[1]CapWorks_WC!AG89</f>
        <v>0</v>
      </c>
      <c r="AH239" s="187">
        <f>[1]CapWorks_WC!AH89</f>
        <v>0</v>
      </c>
      <c r="AM239" s="53" cm="1">
        <f t="array" ref="AM239">IF(SUM(ABS(K239:AH239)),1,0)</f>
        <v>0</v>
      </c>
      <c r="AN239" s="53">
        <f>IF(OR(SUBTOTAL(102,AM239)=1,AM239=0),0,1)</f>
        <v>0</v>
      </c>
    </row>
    <row r="240" spans="2:40" ht="12.75" hidden="1" customHeight="1" outlineLevel="2" x14ac:dyDescent="0.2">
      <c r="B240" s="151"/>
      <c r="C240" s="152"/>
      <c r="D240" s="176" t="s">
        <v>142</v>
      </c>
      <c r="E240" s="154"/>
      <c r="F240" s="154"/>
      <c r="G240" s="154"/>
      <c r="H240" s="154"/>
      <c r="I240" s="154"/>
      <c r="J240" s="154"/>
      <c r="K240" s="177">
        <f>[1]CapWorks_WC!K90</f>
        <v>0</v>
      </c>
      <c r="L240" s="185">
        <f>[1]CapWorks_WC!L90</f>
        <v>0</v>
      </c>
      <c r="M240" s="185">
        <f>[1]CapWorks_WC!M90</f>
        <v>0</v>
      </c>
      <c r="N240" s="186">
        <f>[1]CapWorks_WC!N90</f>
        <v>0</v>
      </c>
      <c r="O240" s="178">
        <f>[1]CapWorks_WC!O90</f>
        <v>0</v>
      </c>
      <c r="P240" s="186">
        <f>[1]CapWorks_WC!P90</f>
        <v>0</v>
      </c>
      <c r="Q240" s="186">
        <f>[1]CapWorks_WC!Q90</f>
        <v>0</v>
      </c>
      <c r="R240" s="186">
        <f>[1]CapWorks_WC!R90</f>
        <v>0</v>
      </c>
      <c r="S240" s="186">
        <f>[1]CapWorks_WC!S90</f>
        <v>0</v>
      </c>
      <c r="T240" s="186">
        <f>[1]CapWorks_WC!T90</f>
        <v>0</v>
      </c>
      <c r="U240" s="186">
        <f>[1]CapWorks_WC!U90</f>
        <v>0</v>
      </c>
      <c r="V240" s="186">
        <f>[1]CapWorks_WC!V90</f>
        <v>0</v>
      </c>
      <c r="W240" s="186">
        <f>[1]CapWorks_WC!W90</f>
        <v>0</v>
      </c>
      <c r="X240" s="186">
        <f>[1]CapWorks_WC!X90</f>
        <v>0</v>
      </c>
      <c r="Y240" s="186">
        <f>[1]CapWorks_WC!Y90</f>
        <v>0</v>
      </c>
      <c r="Z240" s="186">
        <f>[1]CapWorks_WC!Z90</f>
        <v>0</v>
      </c>
      <c r="AA240" s="186">
        <f>[1]CapWorks_WC!AA90</f>
        <v>0</v>
      </c>
      <c r="AB240" s="186">
        <f>[1]CapWorks_WC!AB90</f>
        <v>0</v>
      </c>
      <c r="AC240" s="186">
        <f>[1]CapWorks_WC!AC90</f>
        <v>0</v>
      </c>
      <c r="AD240" s="186">
        <f>[1]CapWorks_WC!AD90</f>
        <v>0</v>
      </c>
      <c r="AE240" s="186">
        <f>[1]CapWorks_WC!AE90</f>
        <v>0</v>
      </c>
      <c r="AF240" s="186">
        <f>[1]CapWorks_WC!AF90</f>
        <v>0</v>
      </c>
      <c r="AG240" s="186">
        <f>[1]CapWorks_WC!AG90</f>
        <v>0</v>
      </c>
      <c r="AH240" s="187">
        <f>[1]CapWorks_WC!AH90</f>
        <v>0</v>
      </c>
      <c r="AM240" s="53" cm="1">
        <f t="array" ref="AM240">IF(SUM(ABS(K240:AH240)),1,0)</f>
        <v>0</v>
      </c>
      <c r="AN240" s="53">
        <f>IF(OR(SUBTOTAL(102,AM240)=1,AM240=0),0,1)</f>
        <v>0</v>
      </c>
    </row>
    <row r="241" spans="1:40" ht="12.75" hidden="1" customHeight="1" outlineLevel="2" x14ac:dyDescent="0.2">
      <c r="B241" s="151"/>
      <c r="C241" s="152"/>
      <c r="D241" s="226" t="s">
        <v>143</v>
      </c>
      <c r="E241" s="227"/>
      <c r="F241" s="227"/>
      <c r="G241" s="227"/>
      <c r="H241" s="227"/>
      <c r="I241" s="227"/>
      <c r="J241" s="227"/>
      <c r="K241" s="228">
        <f>[1]CapWorks_WC!K91</f>
        <v>0</v>
      </c>
      <c r="L241" s="229">
        <f>[1]CapWorks_WC!L91</f>
        <v>0</v>
      </c>
      <c r="M241" s="229">
        <f>[1]CapWorks_WC!M91</f>
        <v>0</v>
      </c>
      <c r="N241" s="230">
        <f>[1]CapWorks_WC!N91</f>
        <v>0</v>
      </c>
      <c r="O241" s="231">
        <f>[1]CapWorks_WC!O91</f>
        <v>0</v>
      </c>
      <c r="P241" s="230">
        <f>[1]CapWorks_WC!P91</f>
        <v>0</v>
      </c>
      <c r="Q241" s="230">
        <f>[1]CapWorks_WC!Q91</f>
        <v>0</v>
      </c>
      <c r="R241" s="230">
        <f>[1]CapWorks_WC!R91</f>
        <v>0</v>
      </c>
      <c r="S241" s="230">
        <f>[1]CapWorks_WC!S91</f>
        <v>0</v>
      </c>
      <c r="T241" s="230">
        <f>[1]CapWorks_WC!T91</f>
        <v>0</v>
      </c>
      <c r="U241" s="230">
        <f>[1]CapWorks_WC!U91</f>
        <v>0</v>
      </c>
      <c r="V241" s="230">
        <f>[1]CapWorks_WC!V91</f>
        <v>0</v>
      </c>
      <c r="W241" s="230">
        <f>[1]CapWorks_WC!W91</f>
        <v>0</v>
      </c>
      <c r="X241" s="230">
        <f>[1]CapWorks_WC!X91</f>
        <v>0</v>
      </c>
      <c r="Y241" s="230">
        <f>[1]CapWorks_WC!Y91</f>
        <v>0</v>
      </c>
      <c r="Z241" s="230">
        <f>[1]CapWorks_WC!Z91</f>
        <v>0</v>
      </c>
      <c r="AA241" s="230">
        <f>[1]CapWorks_WC!AA91</f>
        <v>0</v>
      </c>
      <c r="AB241" s="230">
        <f>[1]CapWorks_WC!AB91</f>
        <v>0</v>
      </c>
      <c r="AC241" s="230">
        <f>[1]CapWorks_WC!AC91</f>
        <v>0</v>
      </c>
      <c r="AD241" s="230">
        <f>[1]CapWorks_WC!AD91</f>
        <v>0</v>
      </c>
      <c r="AE241" s="230">
        <f>[1]CapWorks_WC!AE91</f>
        <v>0</v>
      </c>
      <c r="AF241" s="230">
        <f>[1]CapWorks_WC!AF91</f>
        <v>0</v>
      </c>
      <c r="AG241" s="230">
        <f>[1]CapWorks_WC!AG91</f>
        <v>0</v>
      </c>
      <c r="AH241" s="232">
        <f>[1]CapWorks_WC!AH91</f>
        <v>0</v>
      </c>
      <c r="AM241" s="53" cm="1">
        <f t="array" ref="AM241">IF(SUM(ABS(K241:AH241)),1,0)</f>
        <v>0</v>
      </c>
      <c r="AN241" s="53">
        <f>IF(OR(SUBTOTAL(102,AM241)=1,AM241=0),0,1)</f>
        <v>0</v>
      </c>
    </row>
    <row r="242" spans="1:40" ht="12.75" hidden="1" customHeight="1" outlineLevel="2" collapsed="1" x14ac:dyDescent="0.2">
      <c r="B242" s="151"/>
      <c r="C242" s="152"/>
      <c r="D242" s="152"/>
      <c r="K242" s="178"/>
      <c r="L242" s="233"/>
      <c r="M242" s="233"/>
      <c r="N242" s="233"/>
      <c r="O242" s="178"/>
      <c r="P242" s="233"/>
      <c r="Q242" s="233"/>
      <c r="R242" s="233"/>
      <c r="S242" s="233"/>
      <c r="T242" s="233"/>
      <c r="U242" s="233"/>
      <c r="V242" s="233"/>
      <c r="W242" s="233"/>
      <c r="X242" s="233"/>
      <c r="Y242" s="233"/>
      <c r="Z242" s="233"/>
      <c r="AA242" s="233"/>
      <c r="AB242" s="233"/>
      <c r="AC242" s="233"/>
      <c r="AD242" s="233"/>
      <c r="AE242" s="233"/>
      <c r="AF242" s="233"/>
      <c r="AG242" s="233"/>
      <c r="AH242" s="233"/>
    </row>
    <row r="243" spans="1:40" ht="12.75" hidden="1" customHeight="1" outlineLevel="4" x14ac:dyDescent="0.2">
      <c r="B243" s="151"/>
      <c r="C243" s="152"/>
      <c r="D243" s="141" t="s">
        <v>76</v>
      </c>
      <c r="E243" s="142">
        <f>SUM(K243:AH243)</f>
        <v>0</v>
      </c>
      <c r="G243" s="25"/>
      <c r="H243" s="25"/>
      <c r="I243" s="25"/>
      <c r="J243" s="25"/>
      <c r="K243" s="143">
        <f>IF(ROUND(K228-'[1]Hist&amp;Budget_WC'!L400,0)&lt;&gt;0,1,0)</f>
        <v>0</v>
      </c>
      <c r="L243" s="143">
        <f>IF(ROUND(L228-'[1]Hist&amp;Budget_WC'!M400,0)&lt;&gt;0,1,0)</f>
        <v>0</v>
      </c>
      <c r="M243" s="143">
        <f>IF(ROUND(M228-'[1]Hist&amp;Budget_WC'!N400,0)&lt;&gt;0,1,0)</f>
        <v>0</v>
      </c>
      <c r="N243" s="143">
        <f>IF(ROUND(N228-'[1]Hist&amp;Budget_WC'!O400,0)&lt;&gt;0,1,0)</f>
        <v>0</v>
      </c>
      <c r="O243" s="143">
        <f>IF(ROUND(O228-[1]CapWorks_WC!O78,0)&lt;&gt;0,1,0)</f>
        <v>0</v>
      </c>
      <c r="P243" s="143">
        <f>IF(ROUND(P228-[1]CapWorks_WC!P78,0)&lt;&gt;0,1,0)</f>
        <v>0</v>
      </c>
      <c r="Q243" s="143">
        <f>IF(ROUND(Q228-[1]CapWorks_WC!Q78,0)&lt;&gt;0,1,0)</f>
        <v>0</v>
      </c>
      <c r="R243" s="143">
        <f>IF(ROUND(R228-[1]CapWorks_WC!R78,0)&lt;&gt;0,1,0)</f>
        <v>0</v>
      </c>
      <c r="S243" s="143">
        <f>IF(ROUND(S228-[1]CapWorks_WC!S78,0)&lt;&gt;0,1,0)</f>
        <v>0</v>
      </c>
      <c r="T243" s="143">
        <f>IF(ROUND(T228-[1]CapWorks_WC!T78,0)&lt;&gt;0,1,0)</f>
        <v>0</v>
      </c>
      <c r="U243" s="143">
        <f>IF(ROUND(U228-[1]CapWorks_WC!U78,0)&lt;&gt;0,1,0)</f>
        <v>0</v>
      </c>
      <c r="V243" s="143">
        <f>IF(ROUND(V228-[1]CapWorks_WC!V78,0)&lt;&gt;0,1,0)</f>
        <v>0</v>
      </c>
      <c r="W243" s="143">
        <f>IF(ROUND(W228-[1]CapWorks_WC!W78,0)&lt;&gt;0,1,0)</f>
        <v>0</v>
      </c>
      <c r="X243" s="143">
        <f>IF(ROUND(X228-[1]CapWorks_WC!X78,0)&lt;&gt;0,1,0)</f>
        <v>0</v>
      </c>
      <c r="Y243" s="143">
        <f>IF(ROUND(Y228-[1]CapWorks_WC!Y78,0)&lt;&gt;0,1,0)</f>
        <v>0</v>
      </c>
      <c r="Z243" s="143">
        <f>IF(ROUND(Z228-[1]CapWorks_WC!Z78,0)&lt;&gt;0,1,0)</f>
        <v>0</v>
      </c>
      <c r="AA243" s="143">
        <f>IF(ROUND(AA228-[1]CapWorks_WC!AA78,0)&lt;&gt;0,1,0)</f>
        <v>0</v>
      </c>
      <c r="AB243" s="143">
        <f>IF(ROUND(AB228-[1]CapWorks_WC!AB78,0)&lt;&gt;0,1,0)</f>
        <v>0</v>
      </c>
      <c r="AC243" s="143">
        <f>IF(ROUND(AC228-[1]CapWorks_WC!AC78,0)&lt;&gt;0,1,0)</f>
        <v>0</v>
      </c>
      <c r="AD243" s="143">
        <f>IF(ROUND(AD228-[1]CapWorks_WC!AD78,0)&lt;&gt;0,1,0)</f>
        <v>0</v>
      </c>
      <c r="AE243" s="143">
        <f>IF(ROUND(AE228-[1]CapWorks_WC!AE78,0)&lt;&gt;0,1,0)</f>
        <v>0</v>
      </c>
      <c r="AF243" s="143">
        <f>IF(ROUND(AF228-[1]CapWorks_WC!AF78,0)&lt;&gt;0,1,0)</f>
        <v>0</v>
      </c>
      <c r="AG243" s="143">
        <f>IF(ROUND(AG228-[1]CapWorks_WC!AG78,0)&lt;&gt;0,1,0)</f>
        <v>0</v>
      </c>
      <c r="AH243" s="143">
        <f>IF(ROUND(AH228-[1]CapWorks_WC!AH78,0)&lt;&gt;0,1,0)</f>
        <v>0</v>
      </c>
    </row>
    <row r="244" spans="1:40" ht="12.75" hidden="1" customHeight="1" outlineLevel="1" x14ac:dyDescent="0.25">
      <c r="C244" s="172"/>
      <c r="D244" s="172"/>
      <c r="K244" s="234"/>
      <c r="L244" s="235"/>
      <c r="M244" s="235"/>
      <c r="N244" s="235"/>
      <c r="O244" s="234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  <c r="AA244" s="235"/>
      <c r="AB244" s="235"/>
      <c r="AC244" s="235"/>
      <c r="AD244" s="235"/>
      <c r="AE244" s="235"/>
      <c r="AF244" s="235"/>
      <c r="AG244" s="235"/>
      <c r="AH244" s="235"/>
    </row>
    <row r="245" spans="1:40" s="38" customFormat="1" ht="12" hidden="1" outlineLevel="2" x14ac:dyDescent="0.2">
      <c r="A245" s="35"/>
      <c r="B245" s="40">
        <f ca="1">MAX($A$7:B244)+Sbsxn</f>
        <v>2303.0500000000011</v>
      </c>
      <c r="C245" s="41" t="s">
        <v>144</v>
      </c>
      <c r="D245" s="56"/>
      <c r="E245" s="25"/>
      <c r="F245" s="25"/>
      <c r="G245" s="25"/>
      <c r="H245" s="25"/>
      <c r="I245" s="25"/>
      <c r="J245" s="25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</row>
    <row r="246" spans="1:40" s="38" customFormat="1" ht="12.6" hidden="1" outlineLevel="2" thickBot="1" x14ac:dyDescent="0.3">
      <c r="A246" s="35"/>
      <c r="B246" s="40"/>
      <c r="C246" s="54"/>
      <c r="D246" s="56"/>
      <c r="E246" s="25"/>
      <c r="F246" s="25"/>
      <c r="G246" s="25"/>
      <c r="H246" s="25"/>
      <c r="I246" s="25"/>
      <c r="J246" s="25"/>
      <c r="L246" s="57"/>
      <c r="M246" s="57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</row>
    <row r="247" spans="1:40" s="80" customFormat="1" ht="13.35" hidden="1" customHeight="1" outlineLevel="2" x14ac:dyDescent="0.25">
      <c r="A247" s="76"/>
      <c r="B247" s="40"/>
      <c r="C247" s="54"/>
      <c r="D247" s="77" t="str">
        <f>MdlClient&amp;" Long Term Financial Plan "&amp;$E$39</f>
        <v>Federation Council Long Term Financial Plan 2023/24 - 2033/34</v>
      </c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9"/>
    </row>
    <row r="248" spans="1:40" s="80" customFormat="1" ht="13.35" hidden="1" customHeight="1" outlineLevel="2" thickBot="1" x14ac:dyDescent="0.3">
      <c r="A248" s="76"/>
      <c r="B248" s="40"/>
      <c r="C248" s="54"/>
      <c r="D248" s="81" t="s">
        <v>145</v>
      </c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3"/>
    </row>
    <row r="249" spans="1:40" s="80" customFormat="1" ht="12.6" hidden="1" outlineLevel="2" thickBot="1" x14ac:dyDescent="0.3">
      <c r="A249" s="76"/>
      <c r="B249" s="40"/>
      <c r="C249" s="54"/>
      <c r="D249" s="84"/>
      <c r="E249" s="85"/>
      <c r="F249" s="85"/>
      <c r="G249" s="85"/>
      <c r="H249" s="85"/>
      <c r="I249" s="85"/>
      <c r="J249" s="85"/>
      <c r="K249" s="85"/>
      <c r="L249" s="85"/>
      <c r="M249" s="85"/>
      <c r="N249" s="87" t="s">
        <v>46</v>
      </c>
      <c r="O249" s="88" t="s">
        <v>47</v>
      </c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90"/>
    </row>
    <row r="250" spans="1:40" s="80" customFormat="1" ht="12" hidden="1" outlineLevel="2" x14ac:dyDescent="0.25">
      <c r="A250" s="76"/>
      <c r="B250" s="40"/>
      <c r="C250" s="54"/>
      <c r="D250" s="91" t="s">
        <v>48</v>
      </c>
      <c r="E250" s="92"/>
      <c r="F250" s="92"/>
      <c r="G250" s="92"/>
      <c r="H250" s="92"/>
      <c r="I250" s="92"/>
      <c r="J250" s="92"/>
      <c r="K250" s="92"/>
      <c r="L250" s="92"/>
      <c r="M250" s="93"/>
      <c r="N250" s="96">
        <f t="shared" ref="N250:AH250" si="37">YEAR(N$29)</f>
        <v>2024</v>
      </c>
      <c r="O250" s="97">
        <f t="shared" si="37"/>
        <v>2025</v>
      </c>
      <c r="P250" s="98">
        <f t="shared" si="37"/>
        <v>2026</v>
      </c>
      <c r="Q250" s="98">
        <f t="shared" si="37"/>
        <v>2027</v>
      </c>
      <c r="R250" s="98">
        <f t="shared" si="37"/>
        <v>2028</v>
      </c>
      <c r="S250" s="98">
        <f t="shared" si="37"/>
        <v>2029</v>
      </c>
      <c r="T250" s="98">
        <f t="shared" si="37"/>
        <v>2030</v>
      </c>
      <c r="U250" s="98">
        <f t="shared" si="37"/>
        <v>2031</v>
      </c>
      <c r="V250" s="98">
        <f t="shared" si="37"/>
        <v>2032</v>
      </c>
      <c r="W250" s="98">
        <f t="shared" si="37"/>
        <v>2033</v>
      </c>
      <c r="X250" s="98">
        <f t="shared" si="37"/>
        <v>2034</v>
      </c>
      <c r="Y250" s="98">
        <f t="shared" si="37"/>
        <v>2035</v>
      </c>
      <c r="Z250" s="98">
        <f t="shared" si="37"/>
        <v>2036</v>
      </c>
      <c r="AA250" s="98">
        <f t="shared" si="37"/>
        <v>2037</v>
      </c>
      <c r="AB250" s="98">
        <f t="shared" si="37"/>
        <v>2038</v>
      </c>
      <c r="AC250" s="98">
        <f t="shared" si="37"/>
        <v>2039</v>
      </c>
      <c r="AD250" s="98">
        <f t="shared" si="37"/>
        <v>2040</v>
      </c>
      <c r="AE250" s="98">
        <f t="shared" si="37"/>
        <v>2041</v>
      </c>
      <c r="AF250" s="98">
        <f t="shared" si="37"/>
        <v>2042</v>
      </c>
      <c r="AG250" s="98">
        <f t="shared" si="37"/>
        <v>2043</v>
      </c>
      <c r="AH250" s="99">
        <f t="shared" si="37"/>
        <v>2044</v>
      </c>
    </row>
    <row r="251" spans="1:40" s="80" customFormat="1" ht="12.6" hidden="1" outlineLevel="2" thickBot="1" x14ac:dyDescent="0.3">
      <c r="A251" s="76"/>
      <c r="B251" s="40"/>
      <c r="C251" s="54"/>
      <c r="D251" s="145"/>
      <c r="E251" s="101"/>
      <c r="F251" s="101"/>
      <c r="G251" s="101"/>
      <c r="H251" s="101"/>
      <c r="I251" s="101"/>
      <c r="J251" s="101"/>
      <c r="K251" s="101"/>
      <c r="L251" s="101"/>
      <c r="M251" s="102"/>
      <c r="N251" s="104" t="str">
        <f t="shared" ref="N251:AH251" si="38">$K$62</f>
        <v>$000s</v>
      </c>
      <c r="O251" s="105" t="str">
        <f t="shared" si="38"/>
        <v>$000s</v>
      </c>
      <c r="P251" s="106" t="str">
        <f t="shared" si="38"/>
        <v>$000s</v>
      </c>
      <c r="Q251" s="106" t="str">
        <f t="shared" si="38"/>
        <v>$000s</v>
      </c>
      <c r="R251" s="106" t="str">
        <f t="shared" si="38"/>
        <v>$000s</v>
      </c>
      <c r="S251" s="106" t="str">
        <f t="shared" si="38"/>
        <v>$000s</v>
      </c>
      <c r="T251" s="106" t="str">
        <f t="shared" si="38"/>
        <v>$000s</v>
      </c>
      <c r="U251" s="106" t="str">
        <f t="shared" si="38"/>
        <v>$000s</v>
      </c>
      <c r="V251" s="106" t="str">
        <f t="shared" si="38"/>
        <v>$000s</v>
      </c>
      <c r="W251" s="106" t="str">
        <f t="shared" si="38"/>
        <v>$000s</v>
      </c>
      <c r="X251" s="106" t="str">
        <f t="shared" si="38"/>
        <v>$000s</v>
      </c>
      <c r="Y251" s="106" t="str">
        <f t="shared" si="38"/>
        <v>$000s</v>
      </c>
      <c r="Z251" s="106" t="str">
        <f t="shared" si="38"/>
        <v>$000s</v>
      </c>
      <c r="AA251" s="106" t="str">
        <f t="shared" si="38"/>
        <v>$000s</v>
      </c>
      <c r="AB251" s="106" t="str">
        <f t="shared" si="38"/>
        <v>$000s</v>
      </c>
      <c r="AC251" s="106" t="str">
        <f t="shared" si="38"/>
        <v>$000s</v>
      </c>
      <c r="AD251" s="106" t="str">
        <f t="shared" si="38"/>
        <v>$000s</v>
      </c>
      <c r="AE251" s="106" t="str">
        <f t="shared" si="38"/>
        <v>$000s</v>
      </c>
      <c r="AF251" s="106" t="str">
        <f t="shared" si="38"/>
        <v>$000s</v>
      </c>
      <c r="AG251" s="106" t="str">
        <f t="shared" si="38"/>
        <v>$000s</v>
      </c>
      <c r="AH251" s="107" t="str">
        <f t="shared" si="38"/>
        <v>$000s</v>
      </c>
    </row>
    <row r="252" spans="1:40" s="38" customFormat="1" ht="10.199999999999999" hidden="1" outlineLevel="2" x14ac:dyDescent="0.2">
      <c r="A252" s="35"/>
      <c r="B252" s="108"/>
      <c r="C252" s="109"/>
      <c r="D252" s="110"/>
      <c r="E252" s="25"/>
      <c r="F252" s="25"/>
      <c r="G252" s="25"/>
      <c r="H252" s="25"/>
      <c r="I252" s="26"/>
      <c r="J252" s="26"/>
      <c r="K252" s="26"/>
      <c r="L252" s="26"/>
      <c r="M252" s="26"/>
      <c r="N252" s="26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113"/>
    </row>
    <row r="253" spans="1:40" s="38" customFormat="1" ht="10.199999999999999" hidden="1" outlineLevel="2" x14ac:dyDescent="0.2">
      <c r="A253" s="35"/>
      <c r="B253" s="108"/>
      <c r="C253" s="109"/>
      <c r="D253" s="153" t="s">
        <v>146</v>
      </c>
      <c r="E253" s="25"/>
      <c r="F253" s="25"/>
      <c r="G253" s="25"/>
      <c r="H253" s="25"/>
      <c r="I253" s="26"/>
      <c r="J253" s="26"/>
      <c r="K253" s="26"/>
      <c r="L253" s="26"/>
      <c r="M253" s="26"/>
      <c r="N253" s="26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113"/>
    </row>
    <row r="254" spans="1:40" ht="12.75" hidden="1" customHeight="1" outlineLevel="2" x14ac:dyDescent="0.2">
      <c r="B254" s="151"/>
      <c r="C254" s="152"/>
      <c r="D254" s="176" t="str">
        <f>[1]CapWorks_WC!D99</f>
        <v xml:space="preserve">Property Plant and Equipment -  Land </v>
      </c>
      <c r="E254" s="154"/>
      <c r="F254" s="154"/>
      <c r="G254" s="154"/>
      <c r="H254" s="154"/>
      <c r="I254" s="26"/>
      <c r="J254" s="26"/>
      <c r="K254" s="26"/>
      <c r="L254" s="26"/>
      <c r="M254" s="26"/>
      <c r="N254" s="178">
        <f>SUM([1]Forecast_Gen!O552,[1]Forecast_Wat!O504,[1]Forecast_Sew!O504,[1]Forecast_Waste!O541,[1]Forecast_OthBiz!O504)</f>
        <v>0</v>
      </c>
      <c r="O254" s="178">
        <f>[1]CapWorks_WC!O99</f>
        <v>0</v>
      </c>
      <c r="P254" s="186">
        <f>[1]CapWorks_WC!P99</f>
        <v>0</v>
      </c>
      <c r="Q254" s="186">
        <f>[1]CapWorks_WC!Q99</f>
        <v>0</v>
      </c>
      <c r="R254" s="186">
        <f>[1]CapWorks_WC!R99</f>
        <v>0</v>
      </c>
      <c r="S254" s="186">
        <f>[1]CapWorks_WC!S99</f>
        <v>0</v>
      </c>
      <c r="T254" s="186">
        <f>[1]CapWorks_WC!T99</f>
        <v>0</v>
      </c>
      <c r="U254" s="186">
        <f>[1]CapWorks_WC!U99</f>
        <v>0</v>
      </c>
      <c r="V254" s="186">
        <f>[1]CapWorks_WC!V99</f>
        <v>0</v>
      </c>
      <c r="W254" s="186">
        <f>[1]CapWorks_WC!W99</f>
        <v>0</v>
      </c>
      <c r="X254" s="186">
        <f>[1]CapWorks_WC!X99</f>
        <v>0</v>
      </c>
      <c r="Y254" s="186">
        <f>[1]CapWorks_WC!Y99</f>
        <v>0</v>
      </c>
      <c r="Z254" s="186">
        <f>[1]CapWorks_WC!Z99</f>
        <v>0</v>
      </c>
      <c r="AA254" s="186">
        <f>[1]CapWorks_WC!AA99</f>
        <v>0</v>
      </c>
      <c r="AB254" s="186">
        <f>[1]CapWorks_WC!AB99</f>
        <v>0</v>
      </c>
      <c r="AC254" s="186">
        <f>[1]CapWorks_WC!AC99</f>
        <v>0</v>
      </c>
      <c r="AD254" s="186">
        <f>[1]CapWorks_WC!AD99</f>
        <v>0</v>
      </c>
      <c r="AE254" s="186">
        <f>[1]CapWorks_WC!AE99</f>
        <v>0</v>
      </c>
      <c r="AF254" s="186">
        <f>[1]CapWorks_WC!AF99</f>
        <v>0</v>
      </c>
      <c r="AG254" s="186">
        <f>[1]CapWorks_WC!AG99</f>
        <v>0</v>
      </c>
      <c r="AH254" s="187">
        <f>[1]CapWorks_WC!AH99</f>
        <v>0</v>
      </c>
      <c r="AM254" s="53" cm="1">
        <f t="array" ref="AM254">IF(SUM(ABS(K254:AH254)),1,0)</f>
        <v>0</v>
      </c>
      <c r="AN254" s="53">
        <f t="shared" ref="AN254:AN278" si="39">IF(OR(SUBTOTAL(102,AM254)=1,AM254=0),0,1)</f>
        <v>0</v>
      </c>
    </row>
    <row r="255" spans="1:40" ht="12.75" hidden="1" customHeight="1" outlineLevel="2" x14ac:dyDescent="0.2">
      <c r="B255" s="151"/>
      <c r="C255" s="151"/>
      <c r="D255" s="176" t="str">
        <f>[1]CapWorks_WC!D100</f>
        <v xml:space="preserve">Property Plant and Equipment -  Land improvements </v>
      </c>
      <c r="E255" s="154"/>
      <c r="F255" s="154"/>
      <c r="G255" s="154"/>
      <c r="H255" s="154"/>
      <c r="I255" s="26"/>
      <c r="J255" s="26"/>
      <c r="K255" s="26"/>
      <c r="L255" s="26"/>
      <c r="M255" s="26"/>
      <c r="N255" s="178">
        <f>SUM([1]Forecast_Gen!O553,[1]Forecast_Wat!O505,[1]Forecast_Sew!O505,[1]Forecast_Waste!O542,[1]Forecast_OthBiz!O505)</f>
        <v>0</v>
      </c>
      <c r="O255" s="178">
        <f>[1]CapWorks_WC!O100</f>
        <v>0</v>
      </c>
      <c r="P255" s="186">
        <f>[1]CapWorks_WC!P100</f>
        <v>0</v>
      </c>
      <c r="Q255" s="186">
        <f>[1]CapWorks_WC!Q100</f>
        <v>0</v>
      </c>
      <c r="R255" s="186">
        <f>[1]CapWorks_WC!R100</f>
        <v>0</v>
      </c>
      <c r="S255" s="186">
        <f>[1]CapWorks_WC!S100</f>
        <v>0</v>
      </c>
      <c r="T255" s="186">
        <f>[1]CapWorks_WC!T100</f>
        <v>0</v>
      </c>
      <c r="U255" s="186">
        <f>[1]CapWorks_WC!U100</f>
        <v>0</v>
      </c>
      <c r="V255" s="186">
        <f>[1]CapWorks_WC!V100</f>
        <v>0</v>
      </c>
      <c r="W255" s="186">
        <f>[1]CapWorks_WC!W100</f>
        <v>0</v>
      </c>
      <c r="X255" s="186">
        <f>[1]CapWorks_WC!X100</f>
        <v>0</v>
      </c>
      <c r="Y255" s="186">
        <f>[1]CapWorks_WC!Y100</f>
        <v>0</v>
      </c>
      <c r="Z255" s="186">
        <f>[1]CapWorks_WC!Z100</f>
        <v>0</v>
      </c>
      <c r="AA255" s="186">
        <f>[1]CapWorks_WC!AA100</f>
        <v>0</v>
      </c>
      <c r="AB255" s="186">
        <f>[1]CapWorks_WC!AB100</f>
        <v>0</v>
      </c>
      <c r="AC255" s="186">
        <f>[1]CapWorks_WC!AC100</f>
        <v>0</v>
      </c>
      <c r="AD255" s="186">
        <f>[1]CapWorks_WC!AD100</f>
        <v>0</v>
      </c>
      <c r="AE255" s="186">
        <f>[1]CapWorks_WC!AE100</f>
        <v>0</v>
      </c>
      <c r="AF255" s="186">
        <f>[1]CapWorks_WC!AF100</f>
        <v>0</v>
      </c>
      <c r="AG255" s="186">
        <f>[1]CapWorks_WC!AG100</f>
        <v>0</v>
      </c>
      <c r="AH255" s="187">
        <f>[1]CapWorks_WC!AH100</f>
        <v>0</v>
      </c>
      <c r="AM255" s="53" cm="1">
        <f t="array" ref="AM255">IF(SUM(ABS(K255:AH255)),1,0)</f>
        <v>0</v>
      </c>
      <c r="AN255" s="53">
        <f t="shared" si="39"/>
        <v>0</v>
      </c>
    </row>
    <row r="256" spans="1:40" ht="12.75" hidden="1" customHeight="1" outlineLevel="2" x14ac:dyDescent="0.2">
      <c r="B256" s="151"/>
      <c r="C256" s="151"/>
      <c r="D256" s="176" t="str">
        <f>[1]CapWorks_WC!D101</f>
        <v xml:space="preserve">Property Plant and Equipment -  Sealed Roads </v>
      </c>
      <c r="E256" s="154"/>
      <c r="F256" s="154"/>
      <c r="G256" s="154"/>
      <c r="H256" s="154"/>
      <c r="I256" s="26"/>
      <c r="J256" s="26"/>
      <c r="K256" s="26"/>
      <c r="L256" s="26"/>
      <c r="M256" s="26"/>
      <c r="N256" s="178">
        <f>SUM([1]Forecast_Gen!O554,[1]Forecast_Wat!O506,[1]Forecast_Sew!O506,[1]Forecast_Waste!O543,[1]Forecast_OthBiz!O506)</f>
        <v>0</v>
      </c>
      <c r="O256" s="178">
        <f>[1]CapWorks_WC!O101</f>
        <v>0</v>
      </c>
      <c r="P256" s="186">
        <f>[1]CapWorks_WC!P101</f>
        <v>0</v>
      </c>
      <c r="Q256" s="186">
        <f>[1]CapWorks_WC!Q101</f>
        <v>0</v>
      </c>
      <c r="R256" s="186">
        <f>[1]CapWorks_WC!R101</f>
        <v>0</v>
      </c>
      <c r="S256" s="186">
        <f>[1]CapWorks_WC!S101</f>
        <v>0</v>
      </c>
      <c r="T256" s="186">
        <f>[1]CapWorks_WC!T101</f>
        <v>0</v>
      </c>
      <c r="U256" s="186">
        <f>[1]CapWorks_WC!U101</f>
        <v>0</v>
      </c>
      <c r="V256" s="186">
        <f>[1]CapWorks_WC!V101</f>
        <v>0</v>
      </c>
      <c r="W256" s="186">
        <f>[1]CapWorks_WC!W101</f>
        <v>0</v>
      </c>
      <c r="X256" s="186">
        <f>[1]CapWorks_WC!X101</f>
        <v>0</v>
      </c>
      <c r="Y256" s="186">
        <f>[1]CapWorks_WC!Y101</f>
        <v>0</v>
      </c>
      <c r="Z256" s="186">
        <f>[1]CapWorks_WC!Z101</f>
        <v>0</v>
      </c>
      <c r="AA256" s="186">
        <f>[1]CapWorks_WC!AA101</f>
        <v>0</v>
      </c>
      <c r="AB256" s="186">
        <f>[1]CapWorks_WC!AB101</f>
        <v>0</v>
      </c>
      <c r="AC256" s="186">
        <f>[1]CapWorks_WC!AC101</f>
        <v>0</v>
      </c>
      <c r="AD256" s="186">
        <f>[1]CapWorks_WC!AD101</f>
        <v>0</v>
      </c>
      <c r="AE256" s="186">
        <f>[1]CapWorks_WC!AE101</f>
        <v>0</v>
      </c>
      <c r="AF256" s="186">
        <f>[1]CapWorks_WC!AF101</f>
        <v>0</v>
      </c>
      <c r="AG256" s="186">
        <f>[1]CapWorks_WC!AG101</f>
        <v>0</v>
      </c>
      <c r="AH256" s="187">
        <f>[1]CapWorks_WC!AH101</f>
        <v>0</v>
      </c>
      <c r="AM256" s="53" cm="1">
        <f t="array" ref="AM256">IF(SUM(ABS(K256:AH256)),1,0)</f>
        <v>0</v>
      </c>
      <c r="AN256" s="53">
        <f t="shared" si="39"/>
        <v>0</v>
      </c>
    </row>
    <row r="257" spans="2:40" ht="12.75" hidden="1" customHeight="1" outlineLevel="2" x14ac:dyDescent="0.2">
      <c r="B257" s="151"/>
      <c r="C257" s="151"/>
      <c r="D257" s="176" t="str">
        <f>[1]CapWorks_WC!D102</f>
        <v xml:space="preserve">Property Plant and Equipment -  Unsealed Roads </v>
      </c>
      <c r="E257" s="154"/>
      <c r="F257" s="154"/>
      <c r="G257" s="154"/>
      <c r="H257" s="154"/>
      <c r="I257" s="26"/>
      <c r="J257" s="26"/>
      <c r="K257" s="26"/>
      <c r="L257" s="26"/>
      <c r="M257" s="26"/>
      <c r="N257" s="178">
        <f>SUM([1]Forecast_Gen!O555,[1]Forecast_Wat!O507,[1]Forecast_Sew!O507,[1]Forecast_Waste!O544,[1]Forecast_OthBiz!O507)</f>
        <v>0</v>
      </c>
      <c r="O257" s="178">
        <f>[1]CapWorks_WC!O102</f>
        <v>0</v>
      </c>
      <c r="P257" s="186">
        <f>[1]CapWorks_WC!P102</f>
        <v>0</v>
      </c>
      <c r="Q257" s="186">
        <f>[1]CapWorks_WC!Q102</f>
        <v>0</v>
      </c>
      <c r="R257" s="186">
        <f>[1]CapWorks_WC!R102</f>
        <v>0</v>
      </c>
      <c r="S257" s="186">
        <f>[1]CapWorks_WC!S102</f>
        <v>0</v>
      </c>
      <c r="T257" s="186">
        <f>[1]CapWorks_WC!T102</f>
        <v>0</v>
      </c>
      <c r="U257" s="186">
        <f>[1]CapWorks_WC!U102</f>
        <v>0</v>
      </c>
      <c r="V257" s="186">
        <f>[1]CapWorks_WC!V102</f>
        <v>0</v>
      </c>
      <c r="W257" s="186">
        <f>[1]CapWorks_WC!W102</f>
        <v>0</v>
      </c>
      <c r="X257" s="186">
        <f>[1]CapWorks_WC!X102</f>
        <v>0</v>
      </c>
      <c r="Y257" s="186">
        <f>[1]CapWorks_WC!Y102</f>
        <v>0</v>
      </c>
      <c r="Z257" s="186">
        <f>[1]CapWorks_WC!Z102</f>
        <v>0</v>
      </c>
      <c r="AA257" s="186">
        <f>[1]CapWorks_WC!AA102</f>
        <v>0</v>
      </c>
      <c r="AB257" s="186">
        <f>[1]CapWorks_WC!AB102</f>
        <v>0</v>
      </c>
      <c r="AC257" s="186">
        <f>[1]CapWorks_WC!AC102</f>
        <v>0</v>
      </c>
      <c r="AD257" s="186">
        <f>[1]CapWorks_WC!AD102</f>
        <v>0</v>
      </c>
      <c r="AE257" s="186">
        <f>[1]CapWorks_WC!AE102</f>
        <v>0</v>
      </c>
      <c r="AF257" s="186">
        <f>[1]CapWorks_WC!AF102</f>
        <v>0</v>
      </c>
      <c r="AG257" s="186">
        <f>[1]CapWorks_WC!AG102</f>
        <v>0</v>
      </c>
      <c r="AH257" s="187">
        <f>[1]CapWorks_WC!AH102</f>
        <v>0</v>
      </c>
      <c r="AM257" s="53" cm="1">
        <f t="array" ref="AM257">IF(SUM(ABS(K257:AH257)),1,0)</f>
        <v>0</v>
      </c>
      <c r="AN257" s="53">
        <f t="shared" si="39"/>
        <v>0</v>
      </c>
    </row>
    <row r="258" spans="2:40" ht="12.75" hidden="1" customHeight="1" outlineLevel="2" x14ac:dyDescent="0.2">
      <c r="B258" s="151"/>
      <c r="C258" s="151"/>
      <c r="D258" s="176" t="str">
        <f>[1]CapWorks_WC!D103</f>
        <v xml:space="preserve">Property Plant and Equipment -  Bridges </v>
      </c>
      <c r="E258" s="154"/>
      <c r="F258" s="154"/>
      <c r="G258" s="154"/>
      <c r="H258" s="154"/>
      <c r="I258" s="26"/>
      <c r="J258" s="26"/>
      <c r="K258" s="26"/>
      <c r="L258" s="26"/>
      <c r="M258" s="26"/>
      <c r="N258" s="178">
        <f>SUM([1]Forecast_Gen!O556,[1]Forecast_Wat!O508,[1]Forecast_Sew!O508,[1]Forecast_Waste!O545,[1]Forecast_OthBiz!O508)</f>
        <v>0</v>
      </c>
      <c r="O258" s="178">
        <f>[1]CapWorks_WC!O103</f>
        <v>0</v>
      </c>
      <c r="P258" s="186">
        <f>[1]CapWorks_WC!P103</f>
        <v>0</v>
      </c>
      <c r="Q258" s="186">
        <f>[1]CapWorks_WC!Q103</f>
        <v>0</v>
      </c>
      <c r="R258" s="186">
        <f>[1]CapWorks_WC!R103</f>
        <v>0</v>
      </c>
      <c r="S258" s="186">
        <f>[1]CapWorks_WC!S103</f>
        <v>0</v>
      </c>
      <c r="T258" s="186">
        <f>[1]CapWorks_WC!T103</f>
        <v>0</v>
      </c>
      <c r="U258" s="186">
        <f>[1]CapWorks_WC!U103</f>
        <v>0</v>
      </c>
      <c r="V258" s="186">
        <f>[1]CapWorks_WC!V103</f>
        <v>0</v>
      </c>
      <c r="W258" s="186">
        <f>[1]CapWorks_WC!W103</f>
        <v>0</v>
      </c>
      <c r="X258" s="186">
        <f>[1]CapWorks_WC!X103</f>
        <v>0</v>
      </c>
      <c r="Y258" s="186">
        <f>[1]CapWorks_WC!Y103</f>
        <v>0</v>
      </c>
      <c r="Z258" s="186">
        <f>[1]CapWorks_WC!Z103</f>
        <v>0</v>
      </c>
      <c r="AA258" s="186">
        <f>[1]CapWorks_WC!AA103</f>
        <v>0</v>
      </c>
      <c r="AB258" s="186">
        <f>[1]CapWorks_WC!AB103</f>
        <v>0</v>
      </c>
      <c r="AC258" s="186">
        <f>[1]CapWorks_WC!AC103</f>
        <v>0</v>
      </c>
      <c r="AD258" s="186">
        <f>[1]CapWorks_WC!AD103</f>
        <v>0</v>
      </c>
      <c r="AE258" s="186">
        <f>[1]CapWorks_WC!AE103</f>
        <v>0</v>
      </c>
      <c r="AF258" s="186">
        <f>[1]CapWorks_WC!AF103</f>
        <v>0</v>
      </c>
      <c r="AG258" s="186">
        <f>[1]CapWorks_WC!AG103</f>
        <v>0</v>
      </c>
      <c r="AH258" s="187">
        <f>[1]CapWorks_WC!AH103</f>
        <v>0</v>
      </c>
      <c r="AM258" s="53" cm="1">
        <f t="array" ref="AM258">IF(SUM(ABS(K258:AH258)),1,0)</f>
        <v>0</v>
      </c>
      <c r="AN258" s="53">
        <f t="shared" si="39"/>
        <v>0</v>
      </c>
    </row>
    <row r="259" spans="2:40" ht="12.75" hidden="1" customHeight="1" outlineLevel="2" x14ac:dyDescent="0.2">
      <c r="B259" s="151"/>
      <c r="C259" s="151"/>
      <c r="D259" s="176" t="str">
        <f>[1]CapWorks_WC!D104</f>
        <v xml:space="preserve">Property Plant and Equipment -  Kerb and Channel </v>
      </c>
      <c r="E259" s="154"/>
      <c r="F259" s="154"/>
      <c r="G259" s="154"/>
      <c r="H259" s="154"/>
      <c r="I259" s="26"/>
      <c r="J259" s="26"/>
      <c r="K259" s="26"/>
      <c r="L259" s="26"/>
      <c r="M259" s="26"/>
      <c r="N259" s="178">
        <f>SUM([1]Forecast_Gen!O557,[1]Forecast_Wat!O509,[1]Forecast_Sew!O509,[1]Forecast_Waste!O546,[1]Forecast_OthBiz!O509)</f>
        <v>0</v>
      </c>
      <c r="O259" s="178">
        <f>[1]CapWorks_WC!O104</f>
        <v>0</v>
      </c>
      <c r="P259" s="186">
        <f>[1]CapWorks_WC!P104</f>
        <v>0</v>
      </c>
      <c r="Q259" s="186">
        <f>[1]CapWorks_WC!Q104</f>
        <v>0</v>
      </c>
      <c r="R259" s="186">
        <f>[1]CapWorks_WC!R104</f>
        <v>0</v>
      </c>
      <c r="S259" s="186">
        <f>[1]CapWorks_WC!S104</f>
        <v>0</v>
      </c>
      <c r="T259" s="186">
        <f>[1]CapWorks_WC!T104</f>
        <v>0</v>
      </c>
      <c r="U259" s="186">
        <f>[1]CapWorks_WC!U104</f>
        <v>0</v>
      </c>
      <c r="V259" s="186">
        <f>[1]CapWorks_WC!V104</f>
        <v>0</v>
      </c>
      <c r="W259" s="186">
        <f>[1]CapWorks_WC!W104</f>
        <v>0</v>
      </c>
      <c r="X259" s="186">
        <f>[1]CapWorks_WC!X104</f>
        <v>0</v>
      </c>
      <c r="Y259" s="186">
        <f>[1]CapWorks_WC!Y104</f>
        <v>0</v>
      </c>
      <c r="Z259" s="186">
        <f>[1]CapWorks_WC!Z104</f>
        <v>0</v>
      </c>
      <c r="AA259" s="186">
        <f>[1]CapWorks_WC!AA104</f>
        <v>0</v>
      </c>
      <c r="AB259" s="186">
        <f>[1]CapWorks_WC!AB104</f>
        <v>0</v>
      </c>
      <c r="AC259" s="186">
        <f>[1]CapWorks_WC!AC104</f>
        <v>0</v>
      </c>
      <c r="AD259" s="186">
        <f>[1]CapWorks_WC!AD104</f>
        <v>0</v>
      </c>
      <c r="AE259" s="186">
        <f>[1]CapWorks_WC!AE104</f>
        <v>0</v>
      </c>
      <c r="AF259" s="186">
        <f>[1]CapWorks_WC!AF104</f>
        <v>0</v>
      </c>
      <c r="AG259" s="186">
        <f>[1]CapWorks_WC!AG104</f>
        <v>0</v>
      </c>
      <c r="AH259" s="187">
        <f>[1]CapWorks_WC!AH104</f>
        <v>0</v>
      </c>
      <c r="AM259" s="53" cm="1">
        <f t="array" ref="AM259">IF(SUM(ABS(K259:AH259)),1,0)</f>
        <v>0</v>
      </c>
      <c r="AN259" s="53">
        <f t="shared" si="39"/>
        <v>0</v>
      </c>
    </row>
    <row r="260" spans="2:40" ht="12.75" hidden="1" customHeight="1" outlineLevel="2" x14ac:dyDescent="0.2">
      <c r="B260" s="151"/>
      <c r="C260" s="151"/>
      <c r="D260" s="176" t="str">
        <f>[1]CapWorks_WC!D105</f>
        <v xml:space="preserve">Property Plant and Equipment -  Footpaths and Pathways </v>
      </c>
      <c r="E260" s="154"/>
      <c r="F260" s="154"/>
      <c r="G260" s="154"/>
      <c r="H260" s="154"/>
      <c r="I260" s="26"/>
      <c r="J260" s="26"/>
      <c r="K260" s="26"/>
      <c r="L260" s="26"/>
      <c r="M260" s="26"/>
      <c r="N260" s="178">
        <f>SUM([1]Forecast_Gen!O558,[1]Forecast_Wat!O510,[1]Forecast_Sew!O510,[1]Forecast_Waste!O547,[1]Forecast_OthBiz!O510)</f>
        <v>0</v>
      </c>
      <c r="O260" s="178">
        <f>[1]CapWorks_WC!O105</f>
        <v>0</v>
      </c>
      <c r="P260" s="186">
        <f>[1]CapWorks_WC!P105</f>
        <v>0</v>
      </c>
      <c r="Q260" s="186">
        <f>[1]CapWorks_WC!Q105</f>
        <v>0</v>
      </c>
      <c r="R260" s="186">
        <f>[1]CapWorks_WC!R105</f>
        <v>0</v>
      </c>
      <c r="S260" s="186">
        <f>[1]CapWorks_WC!S105</f>
        <v>0</v>
      </c>
      <c r="T260" s="186">
        <f>[1]CapWorks_WC!T105</f>
        <v>0</v>
      </c>
      <c r="U260" s="186">
        <f>[1]CapWorks_WC!U105</f>
        <v>0</v>
      </c>
      <c r="V260" s="186">
        <f>[1]CapWorks_WC!V105</f>
        <v>0</v>
      </c>
      <c r="W260" s="186">
        <f>[1]CapWorks_WC!W105</f>
        <v>0</v>
      </c>
      <c r="X260" s="186">
        <f>[1]CapWorks_WC!X105</f>
        <v>0</v>
      </c>
      <c r="Y260" s="186">
        <f>[1]CapWorks_WC!Y105</f>
        <v>0</v>
      </c>
      <c r="Z260" s="186">
        <f>[1]CapWorks_WC!Z105</f>
        <v>0</v>
      </c>
      <c r="AA260" s="186">
        <f>[1]CapWorks_WC!AA105</f>
        <v>0</v>
      </c>
      <c r="AB260" s="186">
        <f>[1]CapWorks_WC!AB105</f>
        <v>0</v>
      </c>
      <c r="AC260" s="186">
        <f>[1]CapWorks_WC!AC105</f>
        <v>0</v>
      </c>
      <c r="AD260" s="186">
        <f>[1]CapWorks_WC!AD105</f>
        <v>0</v>
      </c>
      <c r="AE260" s="186">
        <f>[1]CapWorks_WC!AE105</f>
        <v>0</v>
      </c>
      <c r="AF260" s="186">
        <f>[1]CapWorks_WC!AF105</f>
        <v>0</v>
      </c>
      <c r="AG260" s="186">
        <f>[1]CapWorks_WC!AG105</f>
        <v>0</v>
      </c>
      <c r="AH260" s="187">
        <f>[1]CapWorks_WC!AH105</f>
        <v>0</v>
      </c>
      <c r="AM260" s="53" cm="1">
        <f t="array" ref="AM260">IF(SUM(ABS(K260:AH260)),1,0)</f>
        <v>0</v>
      </c>
      <c r="AN260" s="53">
        <f t="shared" si="39"/>
        <v>0</v>
      </c>
    </row>
    <row r="261" spans="2:40" ht="12.75" hidden="1" customHeight="1" outlineLevel="2" x14ac:dyDescent="0.2">
      <c r="B261" s="151"/>
      <c r="C261" s="151"/>
      <c r="D261" s="176" t="str">
        <f>[1]CapWorks_WC!D106</f>
        <v xml:space="preserve">Property Plant and Equipment -  Buildings </v>
      </c>
      <c r="E261" s="154"/>
      <c r="F261" s="154"/>
      <c r="G261" s="154"/>
      <c r="H261" s="154"/>
      <c r="I261" s="26"/>
      <c r="J261" s="26"/>
      <c r="K261" s="26"/>
      <c r="L261" s="26"/>
      <c r="M261" s="26"/>
      <c r="N261" s="178">
        <f>SUM([1]Forecast_Gen!O559,[1]Forecast_Wat!O511,[1]Forecast_Sew!O511,[1]Forecast_Waste!O548,[1]Forecast_OthBiz!O511)</f>
        <v>0</v>
      </c>
      <c r="O261" s="178">
        <f>[1]CapWorks_WC!O106</f>
        <v>0</v>
      </c>
      <c r="P261" s="186">
        <f>[1]CapWorks_WC!P106</f>
        <v>0</v>
      </c>
      <c r="Q261" s="186">
        <f>[1]CapWorks_WC!Q106</f>
        <v>0</v>
      </c>
      <c r="R261" s="186">
        <f>[1]CapWorks_WC!R106</f>
        <v>0</v>
      </c>
      <c r="S261" s="186">
        <f>[1]CapWorks_WC!S106</f>
        <v>0</v>
      </c>
      <c r="T261" s="186">
        <f>[1]CapWorks_WC!T106</f>
        <v>0</v>
      </c>
      <c r="U261" s="186">
        <f>[1]CapWorks_WC!U106</f>
        <v>0</v>
      </c>
      <c r="V261" s="186">
        <f>[1]CapWorks_WC!V106</f>
        <v>0</v>
      </c>
      <c r="W261" s="186">
        <f>[1]CapWorks_WC!W106</f>
        <v>0</v>
      </c>
      <c r="X261" s="186">
        <f>[1]CapWorks_WC!X106</f>
        <v>0</v>
      </c>
      <c r="Y261" s="186">
        <f>[1]CapWorks_WC!Y106</f>
        <v>0</v>
      </c>
      <c r="Z261" s="186">
        <f>[1]CapWorks_WC!Z106</f>
        <v>0</v>
      </c>
      <c r="AA261" s="186">
        <f>[1]CapWorks_WC!AA106</f>
        <v>0</v>
      </c>
      <c r="AB261" s="186">
        <f>[1]CapWorks_WC!AB106</f>
        <v>0</v>
      </c>
      <c r="AC261" s="186">
        <f>[1]CapWorks_WC!AC106</f>
        <v>0</v>
      </c>
      <c r="AD261" s="186">
        <f>[1]CapWorks_WC!AD106</f>
        <v>0</v>
      </c>
      <c r="AE261" s="186">
        <f>[1]CapWorks_WC!AE106</f>
        <v>0</v>
      </c>
      <c r="AF261" s="186">
        <f>[1]CapWorks_WC!AF106</f>
        <v>0</v>
      </c>
      <c r="AG261" s="186">
        <f>[1]CapWorks_WC!AG106</f>
        <v>0</v>
      </c>
      <c r="AH261" s="187">
        <f>[1]CapWorks_WC!AH106</f>
        <v>0</v>
      </c>
      <c r="AM261" s="53" cm="1">
        <f t="array" ref="AM261">IF(SUM(ABS(K261:AH261)),1,0)</f>
        <v>0</v>
      </c>
      <c r="AN261" s="53">
        <f t="shared" si="39"/>
        <v>0</v>
      </c>
    </row>
    <row r="262" spans="2:40" ht="12.75" hidden="1" customHeight="1" outlineLevel="2" x14ac:dyDescent="0.2">
      <c r="B262" s="151"/>
      <c r="C262" s="151"/>
      <c r="D262" s="176" t="str">
        <f>[1]CapWorks_WC!D107</f>
        <v xml:space="preserve">Property Plant and Equipment -  Stormwater Drainage </v>
      </c>
      <c r="E262" s="154"/>
      <c r="F262" s="154"/>
      <c r="G262" s="154"/>
      <c r="H262" s="154"/>
      <c r="I262" s="26"/>
      <c r="J262" s="26"/>
      <c r="K262" s="26"/>
      <c r="L262" s="26"/>
      <c r="M262" s="26"/>
      <c r="N262" s="178">
        <f>SUM([1]Forecast_Gen!O560,[1]Forecast_Wat!O512,[1]Forecast_Sew!O512,[1]Forecast_Waste!O549,[1]Forecast_OthBiz!O512)</f>
        <v>0</v>
      </c>
      <c r="O262" s="178">
        <f>[1]CapWorks_WC!O107</f>
        <v>0</v>
      </c>
      <c r="P262" s="186">
        <f>[1]CapWorks_WC!P107</f>
        <v>0</v>
      </c>
      <c r="Q262" s="186">
        <f>[1]CapWorks_WC!Q107</f>
        <v>0</v>
      </c>
      <c r="R262" s="186">
        <f>[1]CapWorks_WC!R107</f>
        <v>0</v>
      </c>
      <c r="S262" s="186">
        <f>[1]CapWorks_WC!S107</f>
        <v>0</v>
      </c>
      <c r="T262" s="186">
        <f>[1]CapWorks_WC!T107</f>
        <v>0</v>
      </c>
      <c r="U262" s="186">
        <f>[1]CapWorks_WC!U107</f>
        <v>0</v>
      </c>
      <c r="V262" s="186">
        <f>[1]CapWorks_WC!V107</f>
        <v>0</v>
      </c>
      <c r="W262" s="186">
        <f>[1]CapWorks_WC!W107</f>
        <v>0</v>
      </c>
      <c r="X262" s="186">
        <f>[1]CapWorks_WC!X107</f>
        <v>0</v>
      </c>
      <c r="Y262" s="186">
        <f>[1]CapWorks_WC!Y107</f>
        <v>0</v>
      </c>
      <c r="Z262" s="186">
        <f>[1]CapWorks_WC!Z107</f>
        <v>0</v>
      </c>
      <c r="AA262" s="186">
        <f>[1]CapWorks_WC!AA107</f>
        <v>0</v>
      </c>
      <c r="AB262" s="186">
        <f>[1]CapWorks_WC!AB107</f>
        <v>0</v>
      </c>
      <c r="AC262" s="186">
        <f>[1]CapWorks_WC!AC107</f>
        <v>0</v>
      </c>
      <c r="AD262" s="186">
        <f>[1]CapWorks_WC!AD107</f>
        <v>0</v>
      </c>
      <c r="AE262" s="186">
        <f>[1]CapWorks_WC!AE107</f>
        <v>0</v>
      </c>
      <c r="AF262" s="186">
        <f>[1]CapWorks_WC!AF107</f>
        <v>0</v>
      </c>
      <c r="AG262" s="186">
        <f>[1]CapWorks_WC!AG107</f>
        <v>0</v>
      </c>
      <c r="AH262" s="187">
        <f>[1]CapWorks_WC!AH107</f>
        <v>0</v>
      </c>
      <c r="AM262" s="53" cm="1">
        <f t="array" ref="AM262">IF(SUM(ABS(K262:AH262)),1,0)</f>
        <v>0</v>
      </c>
      <c r="AN262" s="53">
        <f t="shared" si="39"/>
        <v>0</v>
      </c>
    </row>
    <row r="263" spans="2:40" ht="12.75" hidden="1" customHeight="1" outlineLevel="2" x14ac:dyDescent="0.2">
      <c r="B263" s="151"/>
      <c r="C263" s="151"/>
      <c r="D263" s="176" t="str">
        <f>[1]CapWorks_WC!D108</f>
        <v xml:space="preserve">Property Plant and Equipment -  Recreation, Parks and Streetscapes </v>
      </c>
      <c r="E263" s="154"/>
      <c r="F263" s="154"/>
      <c r="G263" s="154"/>
      <c r="H263" s="154"/>
      <c r="I263" s="26"/>
      <c r="J263" s="26"/>
      <c r="K263" s="26"/>
      <c r="L263" s="26"/>
      <c r="M263" s="26"/>
      <c r="N263" s="178">
        <f>SUM([1]Forecast_Gen!O561,[1]Forecast_Wat!O513,[1]Forecast_Sew!O513,[1]Forecast_Waste!O550,[1]Forecast_OthBiz!O513)</f>
        <v>0</v>
      </c>
      <c r="O263" s="178">
        <f>[1]CapWorks_WC!O108</f>
        <v>0</v>
      </c>
      <c r="P263" s="186">
        <f>[1]CapWorks_WC!P108</f>
        <v>0</v>
      </c>
      <c r="Q263" s="186">
        <f>[1]CapWorks_WC!Q108</f>
        <v>0</v>
      </c>
      <c r="R263" s="186">
        <f>[1]CapWorks_WC!R108</f>
        <v>0</v>
      </c>
      <c r="S263" s="186">
        <f>[1]CapWorks_WC!S108</f>
        <v>0</v>
      </c>
      <c r="T263" s="186">
        <f>[1]CapWorks_WC!T108</f>
        <v>0</v>
      </c>
      <c r="U263" s="186">
        <f>[1]CapWorks_WC!U108</f>
        <v>0</v>
      </c>
      <c r="V263" s="186">
        <f>[1]CapWorks_WC!V108</f>
        <v>0</v>
      </c>
      <c r="W263" s="186">
        <f>[1]CapWorks_WC!W108</f>
        <v>0</v>
      </c>
      <c r="X263" s="186">
        <f>[1]CapWorks_WC!X108</f>
        <v>0</v>
      </c>
      <c r="Y263" s="186">
        <f>[1]CapWorks_WC!Y108</f>
        <v>0</v>
      </c>
      <c r="Z263" s="186">
        <f>[1]CapWorks_WC!Z108</f>
        <v>0</v>
      </c>
      <c r="AA263" s="186">
        <f>[1]CapWorks_WC!AA108</f>
        <v>0</v>
      </c>
      <c r="AB263" s="186">
        <f>[1]CapWorks_WC!AB108</f>
        <v>0</v>
      </c>
      <c r="AC263" s="186">
        <f>[1]CapWorks_WC!AC108</f>
        <v>0</v>
      </c>
      <c r="AD263" s="186">
        <f>[1]CapWorks_WC!AD108</f>
        <v>0</v>
      </c>
      <c r="AE263" s="186">
        <f>[1]CapWorks_WC!AE108</f>
        <v>0</v>
      </c>
      <c r="AF263" s="186">
        <f>[1]CapWorks_WC!AF108</f>
        <v>0</v>
      </c>
      <c r="AG263" s="186">
        <f>[1]CapWorks_WC!AG108</f>
        <v>0</v>
      </c>
      <c r="AH263" s="187">
        <f>[1]CapWorks_WC!AH108</f>
        <v>0</v>
      </c>
      <c r="AM263" s="53" cm="1">
        <f t="array" ref="AM263">IF(SUM(ABS(K263:AH263)),1,0)</f>
        <v>0</v>
      </c>
      <c r="AN263" s="53">
        <f t="shared" si="39"/>
        <v>0</v>
      </c>
    </row>
    <row r="264" spans="2:40" ht="12.75" hidden="1" customHeight="1" outlineLevel="2" x14ac:dyDescent="0.2">
      <c r="B264" s="151"/>
      <c r="C264" s="151"/>
      <c r="D264" s="176" t="str">
        <f>[1]CapWorks_WC!D109</f>
        <v xml:space="preserve">Property Plant and Equipment -  Swimming Pools </v>
      </c>
      <c r="E264" s="154"/>
      <c r="F264" s="154"/>
      <c r="G264" s="154"/>
      <c r="H264" s="154"/>
      <c r="I264" s="26"/>
      <c r="J264" s="26"/>
      <c r="K264" s="26"/>
      <c r="L264" s="26"/>
      <c r="M264" s="26"/>
      <c r="N264" s="178">
        <f>SUM([1]Forecast_Gen!O562,[1]Forecast_Wat!O514,[1]Forecast_Sew!O514,[1]Forecast_Waste!O551,[1]Forecast_OthBiz!O514)</f>
        <v>0</v>
      </c>
      <c r="O264" s="178">
        <f>[1]CapWorks_WC!O109</f>
        <v>0</v>
      </c>
      <c r="P264" s="186">
        <f>[1]CapWorks_WC!P109</f>
        <v>0</v>
      </c>
      <c r="Q264" s="186">
        <f>[1]CapWorks_WC!Q109</f>
        <v>0</v>
      </c>
      <c r="R264" s="186">
        <f>[1]CapWorks_WC!R109</f>
        <v>0</v>
      </c>
      <c r="S264" s="186">
        <f>[1]CapWorks_WC!S109</f>
        <v>0</v>
      </c>
      <c r="T264" s="186">
        <f>[1]CapWorks_WC!T109</f>
        <v>0</v>
      </c>
      <c r="U264" s="186">
        <f>[1]CapWorks_WC!U109</f>
        <v>0</v>
      </c>
      <c r="V264" s="186">
        <f>[1]CapWorks_WC!V109</f>
        <v>0</v>
      </c>
      <c r="W264" s="186">
        <f>[1]CapWorks_WC!W109</f>
        <v>0</v>
      </c>
      <c r="X264" s="186">
        <f>[1]CapWorks_WC!X109</f>
        <v>0</v>
      </c>
      <c r="Y264" s="186">
        <f>[1]CapWorks_WC!Y109</f>
        <v>0</v>
      </c>
      <c r="Z264" s="186">
        <f>[1]CapWorks_WC!Z109</f>
        <v>0</v>
      </c>
      <c r="AA264" s="186">
        <f>[1]CapWorks_WC!AA109</f>
        <v>0</v>
      </c>
      <c r="AB264" s="186">
        <f>[1]CapWorks_WC!AB109</f>
        <v>0</v>
      </c>
      <c r="AC264" s="186">
        <f>[1]CapWorks_WC!AC109</f>
        <v>0</v>
      </c>
      <c r="AD264" s="186">
        <f>[1]CapWorks_WC!AD109</f>
        <v>0</v>
      </c>
      <c r="AE264" s="186">
        <f>[1]CapWorks_WC!AE109</f>
        <v>0</v>
      </c>
      <c r="AF264" s="186">
        <f>[1]CapWorks_WC!AF109</f>
        <v>0</v>
      </c>
      <c r="AG264" s="186">
        <f>[1]CapWorks_WC!AG109</f>
        <v>0</v>
      </c>
      <c r="AH264" s="187">
        <f>[1]CapWorks_WC!AH109</f>
        <v>0</v>
      </c>
      <c r="AM264" s="53" cm="1">
        <f t="array" ref="AM264">IF(SUM(ABS(K264:AH264)),1,0)</f>
        <v>0</v>
      </c>
      <c r="AN264" s="53">
        <f t="shared" si="39"/>
        <v>0</v>
      </c>
    </row>
    <row r="265" spans="2:40" ht="12.75" hidden="1" customHeight="1" outlineLevel="2" x14ac:dyDescent="0.2">
      <c r="B265" s="151"/>
      <c r="C265" s="151"/>
      <c r="D265" s="176" t="str">
        <f>[1]CapWorks_WC!D110</f>
        <v xml:space="preserve">Property Plant and Equipment -  Sewerage </v>
      </c>
      <c r="E265" s="154"/>
      <c r="F265" s="154"/>
      <c r="G265" s="154"/>
      <c r="H265" s="154"/>
      <c r="I265" s="26"/>
      <c r="J265" s="26"/>
      <c r="K265" s="26"/>
      <c r="L265" s="26"/>
      <c r="M265" s="26"/>
      <c r="N265" s="178">
        <f>SUM([1]Forecast_Gen!O563,[1]Forecast_Wat!O515,[1]Forecast_Sew!O515,[1]Forecast_Waste!O552,[1]Forecast_OthBiz!O515)</f>
        <v>84490</v>
      </c>
      <c r="O265" s="178">
        <f>[1]CapWorks_WC!O110</f>
        <v>0</v>
      </c>
      <c r="P265" s="186">
        <f>[1]CapWorks_WC!P110</f>
        <v>0</v>
      </c>
      <c r="Q265" s="186">
        <f>[1]CapWorks_WC!Q110</f>
        <v>0</v>
      </c>
      <c r="R265" s="186">
        <f>[1]CapWorks_WC!R110</f>
        <v>0</v>
      </c>
      <c r="S265" s="186">
        <f>[1]CapWorks_WC!S110</f>
        <v>0</v>
      </c>
      <c r="T265" s="186">
        <f>[1]CapWorks_WC!T110</f>
        <v>0</v>
      </c>
      <c r="U265" s="186">
        <f>[1]CapWorks_WC!U110</f>
        <v>0</v>
      </c>
      <c r="V265" s="186">
        <f>[1]CapWorks_WC!V110</f>
        <v>0</v>
      </c>
      <c r="W265" s="186">
        <f>[1]CapWorks_WC!W110</f>
        <v>0</v>
      </c>
      <c r="X265" s="186">
        <f>[1]CapWorks_WC!X110</f>
        <v>0</v>
      </c>
      <c r="Y265" s="186">
        <f>[1]CapWorks_WC!Y110</f>
        <v>0</v>
      </c>
      <c r="Z265" s="186">
        <f>[1]CapWorks_WC!Z110</f>
        <v>0</v>
      </c>
      <c r="AA265" s="186">
        <f>[1]CapWorks_WC!AA110</f>
        <v>0</v>
      </c>
      <c r="AB265" s="186">
        <f>[1]CapWorks_WC!AB110</f>
        <v>0</v>
      </c>
      <c r="AC265" s="186">
        <f>[1]CapWorks_WC!AC110</f>
        <v>0</v>
      </c>
      <c r="AD265" s="186">
        <f>[1]CapWorks_WC!AD110</f>
        <v>0</v>
      </c>
      <c r="AE265" s="186">
        <f>[1]CapWorks_WC!AE110</f>
        <v>0</v>
      </c>
      <c r="AF265" s="186">
        <f>[1]CapWorks_WC!AF110</f>
        <v>0</v>
      </c>
      <c r="AG265" s="186">
        <f>[1]CapWorks_WC!AG110</f>
        <v>0</v>
      </c>
      <c r="AH265" s="187">
        <f>[1]CapWorks_WC!AH110</f>
        <v>0</v>
      </c>
      <c r="AM265" s="53" cm="1">
        <f t="array" ref="AM265">IF(SUM(ABS(K265:AH265)),1,0)</f>
        <v>1</v>
      </c>
      <c r="AN265" s="53">
        <f t="shared" si="39"/>
        <v>1</v>
      </c>
    </row>
    <row r="266" spans="2:40" ht="12.75" hidden="1" customHeight="1" outlineLevel="2" x14ac:dyDescent="0.2">
      <c r="B266" s="151"/>
      <c r="C266" s="151"/>
      <c r="D266" s="176" t="str">
        <f>[1]CapWorks_WC!D111</f>
        <v xml:space="preserve">Property Plant and Equipment -  Water </v>
      </c>
      <c r="E266" s="154"/>
      <c r="F266" s="154"/>
      <c r="G266" s="154"/>
      <c r="H266" s="154"/>
      <c r="I266" s="26"/>
      <c r="J266" s="26"/>
      <c r="K266" s="26"/>
      <c r="L266" s="26"/>
      <c r="M266" s="26"/>
      <c r="N266" s="178">
        <f>SUM([1]Forecast_Gen!O564,[1]Forecast_Wat!O516,[1]Forecast_Sew!O516,[1]Forecast_Waste!O553,[1]Forecast_OthBiz!O516)</f>
        <v>55282</v>
      </c>
      <c r="O266" s="178">
        <f>[1]CapWorks_WC!O111</f>
        <v>0</v>
      </c>
      <c r="P266" s="186">
        <f>[1]CapWorks_WC!P111</f>
        <v>0</v>
      </c>
      <c r="Q266" s="186">
        <f>[1]CapWorks_WC!Q111</f>
        <v>0</v>
      </c>
      <c r="R266" s="186">
        <f>[1]CapWorks_WC!R111</f>
        <v>0</v>
      </c>
      <c r="S266" s="186">
        <f>[1]CapWorks_WC!S111</f>
        <v>0</v>
      </c>
      <c r="T266" s="186">
        <f>[1]CapWorks_WC!T111</f>
        <v>0</v>
      </c>
      <c r="U266" s="186">
        <f>[1]CapWorks_WC!U111</f>
        <v>0</v>
      </c>
      <c r="V266" s="186">
        <f>[1]CapWorks_WC!V111</f>
        <v>0</v>
      </c>
      <c r="W266" s="186">
        <f>[1]CapWorks_WC!W111</f>
        <v>0</v>
      </c>
      <c r="X266" s="186">
        <f>[1]CapWorks_WC!X111</f>
        <v>0</v>
      </c>
      <c r="Y266" s="186">
        <f>[1]CapWorks_WC!Y111</f>
        <v>0</v>
      </c>
      <c r="Z266" s="186">
        <f>[1]CapWorks_WC!Z111</f>
        <v>0</v>
      </c>
      <c r="AA266" s="186">
        <f>[1]CapWorks_WC!AA111</f>
        <v>0</v>
      </c>
      <c r="AB266" s="186">
        <f>[1]CapWorks_WC!AB111</f>
        <v>0</v>
      </c>
      <c r="AC266" s="186">
        <f>[1]CapWorks_WC!AC111</f>
        <v>0</v>
      </c>
      <c r="AD266" s="186">
        <f>[1]CapWorks_WC!AD111</f>
        <v>0</v>
      </c>
      <c r="AE266" s="186">
        <f>[1]CapWorks_WC!AE111</f>
        <v>0</v>
      </c>
      <c r="AF266" s="186">
        <f>[1]CapWorks_WC!AF111</f>
        <v>0</v>
      </c>
      <c r="AG266" s="186">
        <f>[1]CapWorks_WC!AG111</f>
        <v>0</v>
      </c>
      <c r="AH266" s="187">
        <f>[1]CapWorks_WC!AH111</f>
        <v>0</v>
      </c>
      <c r="AM266" s="53" cm="1">
        <f t="array" ref="AM266">IF(SUM(ABS(K266:AH266)),1,0)</f>
        <v>1</v>
      </c>
      <c r="AN266" s="53">
        <f t="shared" si="39"/>
        <v>1</v>
      </c>
    </row>
    <row r="267" spans="2:40" ht="12.75" hidden="1" customHeight="1" outlineLevel="2" x14ac:dyDescent="0.2">
      <c r="B267" s="151"/>
      <c r="C267" s="151"/>
      <c r="D267" s="176" t="str">
        <f>[1]CapWorks_WC!D112</f>
        <v xml:space="preserve">Property Plant and Equipment -  Plant, machinery and equipment </v>
      </c>
      <c r="E267" s="154"/>
      <c r="F267" s="154"/>
      <c r="G267" s="154"/>
      <c r="H267" s="154"/>
      <c r="I267" s="26"/>
      <c r="J267" s="26"/>
      <c r="K267" s="26"/>
      <c r="L267" s="26"/>
      <c r="M267" s="26"/>
      <c r="N267" s="178">
        <f>SUM([1]Forecast_Gen!O565,[1]Forecast_Wat!O517,[1]Forecast_Sew!O517,[1]Forecast_Waste!O554,[1]Forecast_OthBiz!O517)</f>
        <v>0</v>
      </c>
      <c r="O267" s="178">
        <f>[1]CapWorks_WC!O112</f>
        <v>2377</v>
      </c>
      <c r="P267" s="186">
        <f>[1]CapWorks_WC!P112</f>
        <v>2264.58</v>
      </c>
      <c r="Q267" s="186">
        <f>[1]CapWorks_WC!Q112</f>
        <v>2295.6351749999994</v>
      </c>
      <c r="R267" s="186">
        <f>[1]CapWorks_WC!R112</f>
        <v>2260.6757471249994</v>
      </c>
      <c r="S267" s="186">
        <f>[1]CapWorks_WC!S112</f>
        <v>1783.2507429712496</v>
      </c>
      <c r="T267" s="186">
        <f>[1]CapWorks_WC!T112</f>
        <v>2521.4580268883146</v>
      </c>
      <c r="U267" s="186">
        <f>[1]CapWorks_WC!U112</f>
        <v>2156.1138424082792</v>
      </c>
      <c r="V267" s="186">
        <f>[1]CapWorks_WC!V112</f>
        <v>2829.5490803928578</v>
      </c>
      <c r="W267" s="186">
        <f>[1]CapWorks_WC!W112</f>
        <v>2700.7753348119395</v>
      </c>
      <c r="X267" s="186">
        <f>[1]CapWorks_WC!X112</f>
        <v>2795.3024715303568</v>
      </c>
      <c r="Y267" s="186">
        <f>[1]CapWorks_WC!Y112</f>
        <v>2893.1380580339192</v>
      </c>
      <c r="Z267" s="186">
        <f>[1]CapWorks_WC!Z112</f>
        <v>0</v>
      </c>
      <c r="AA267" s="186">
        <f>[1]CapWorks_WC!AA112</f>
        <v>0</v>
      </c>
      <c r="AB267" s="186">
        <f>[1]CapWorks_WC!AB112</f>
        <v>0</v>
      </c>
      <c r="AC267" s="186">
        <f>[1]CapWorks_WC!AC112</f>
        <v>0</v>
      </c>
      <c r="AD267" s="186">
        <f>[1]CapWorks_WC!AD112</f>
        <v>0</v>
      </c>
      <c r="AE267" s="186">
        <f>[1]CapWorks_WC!AE112</f>
        <v>0</v>
      </c>
      <c r="AF267" s="186">
        <f>[1]CapWorks_WC!AF112</f>
        <v>0</v>
      </c>
      <c r="AG267" s="186">
        <f>[1]CapWorks_WC!AG112</f>
        <v>0</v>
      </c>
      <c r="AH267" s="187">
        <f>[1]CapWorks_WC!AH112</f>
        <v>0</v>
      </c>
      <c r="AM267" s="53" cm="1">
        <f t="array" ref="AM267">IF(SUM(ABS(K267:AH267)),1,0)</f>
        <v>1</v>
      </c>
      <c r="AN267" s="53">
        <f t="shared" si="39"/>
        <v>1</v>
      </c>
    </row>
    <row r="268" spans="2:40" ht="12.75" hidden="1" customHeight="1" outlineLevel="2" x14ac:dyDescent="0.2">
      <c r="B268" s="151"/>
      <c r="C268" s="151"/>
      <c r="D268" s="176" t="str">
        <f>[1]CapWorks_WC!D113</f>
        <v xml:space="preserve">Property Plant and Equipment -  Fixutres, fittings and furniture </v>
      </c>
      <c r="E268" s="154"/>
      <c r="F268" s="154"/>
      <c r="G268" s="154"/>
      <c r="H268" s="154"/>
      <c r="I268" s="26"/>
      <c r="J268" s="26"/>
      <c r="K268" s="26"/>
      <c r="L268" s="26"/>
      <c r="M268" s="26"/>
      <c r="N268" s="178">
        <f>SUM([1]Forecast_Gen!O566,[1]Forecast_Wat!O518,[1]Forecast_Sew!O518,[1]Forecast_Waste!O555,[1]Forecast_OthBiz!O518)</f>
        <v>0</v>
      </c>
      <c r="O268" s="178">
        <f>[1]CapWorks_WC!O113</f>
        <v>0</v>
      </c>
      <c r="P268" s="186">
        <f>[1]CapWorks_WC!P113</f>
        <v>0</v>
      </c>
      <c r="Q268" s="186">
        <f>[1]CapWorks_WC!Q113</f>
        <v>0</v>
      </c>
      <c r="R268" s="186">
        <f>[1]CapWorks_WC!R113</f>
        <v>0</v>
      </c>
      <c r="S268" s="186">
        <f>[1]CapWorks_WC!S113</f>
        <v>0</v>
      </c>
      <c r="T268" s="186">
        <f>[1]CapWorks_WC!T113</f>
        <v>0</v>
      </c>
      <c r="U268" s="186">
        <f>[1]CapWorks_WC!U113</f>
        <v>0</v>
      </c>
      <c r="V268" s="186">
        <f>[1]CapWorks_WC!V113</f>
        <v>0</v>
      </c>
      <c r="W268" s="186">
        <f>[1]CapWorks_WC!W113</f>
        <v>0</v>
      </c>
      <c r="X268" s="186">
        <f>[1]CapWorks_WC!X113</f>
        <v>0</v>
      </c>
      <c r="Y268" s="186">
        <f>[1]CapWorks_WC!Y113</f>
        <v>0</v>
      </c>
      <c r="Z268" s="186">
        <f>[1]CapWorks_WC!Z113</f>
        <v>0</v>
      </c>
      <c r="AA268" s="186">
        <f>[1]CapWorks_WC!AA113</f>
        <v>0</v>
      </c>
      <c r="AB268" s="186">
        <f>[1]CapWorks_WC!AB113</f>
        <v>0</v>
      </c>
      <c r="AC268" s="186">
        <f>[1]CapWorks_WC!AC113</f>
        <v>0</v>
      </c>
      <c r="AD268" s="186">
        <f>[1]CapWorks_WC!AD113</f>
        <v>0</v>
      </c>
      <c r="AE268" s="186">
        <f>[1]CapWorks_WC!AE113</f>
        <v>0</v>
      </c>
      <c r="AF268" s="186">
        <f>[1]CapWorks_WC!AF113</f>
        <v>0</v>
      </c>
      <c r="AG268" s="186">
        <f>[1]CapWorks_WC!AG113</f>
        <v>0</v>
      </c>
      <c r="AH268" s="187">
        <f>[1]CapWorks_WC!AH113</f>
        <v>0</v>
      </c>
      <c r="AM268" s="53" cm="1">
        <f t="array" ref="AM268">IF(SUM(ABS(K268:AH268)),1,0)</f>
        <v>0</v>
      </c>
      <c r="AN268" s="53">
        <f t="shared" si="39"/>
        <v>0</v>
      </c>
    </row>
    <row r="269" spans="2:40" ht="12.75" hidden="1" customHeight="1" outlineLevel="2" x14ac:dyDescent="0.2">
      <c r="B269" s="151"/>
      <c r="C269" s="151"/>
      <c r="D269" s="176" t="str">
        <f>[1]CapWorks_WC!D114</f>
        <v xml:space="preserve">Property Plant and Equipment -  Computers and telecommunications </v>
      </c>
      <c r="E269" s="154"/>
      <c r="F269" s="154"/>
      <c r="G269" s="154"/>
      <c r="H269" s="154"/>
      <c r="I269" s="26"/>
      <c r="J269" s="26"/>
      <c r="K269" s="26"/>
      <c r="L269" s="26"/>
      <c r="M269" s="26"/>
      <c r="N269" s="178">
        <f>SUM([1]Forecast_Gen!O567,[1]Forecast_Wat!O519,[1]Forecast_Sew!O519,[1]Forecast_Waste!O556,[1]Forecast_OthBiz!O519)</f>
        <v>0</v>
      </c>
      <c r="O269" s="178">
        <f>[1]CapWorks_WC!O114</f>
        <v>0</v>
      </c>
      <c r="P269" s="186">
        <f>[1]CapWorks_WC!P114</f>
        <v>0</v>
      </c>
      <c r="Q269" s="186">
        <f>[1]CapWorks_WC!Q114</f>
        <v>0</v>
      </c>
      <c r="R269" s="186">
        <f>[1]CapWorks_WC!R114</f>
        <v>0</v>
      </c>
      <c r="S269" s="186">
        <f>[1]CapWorks_WC!S114</f>
        <v>0</v>
      </c>
      <c r="T269" s="186">
        <f>[1]CapWorks_WC!T114</f>
        <v>0</v>
      </c>
      <c r="U269" s="186">
        <f>[1]CapWorks_WC!U114</f>
        <v>0</v>
      </c>
      <c r="V269" s="186">
        <f>[1]CapWorks_WC!V114</f>
        <v>0</v>
      </c>
      <c r="W269" s="186">
        <f>[1]CapWorks_WC!W114</f>
        <v>0</v>
      </c>
      <c r="X269" s="186">
        <f>[1]CapWorks_WC!X114</f>
        <v>0</v>
      </c>
      <c r="Y269" s="186">
        <f>[1]CapWorks_WC!Y114</f>
        <v>0</v>
      </c>
      <c r="Z269" s="186">
        <f>[1]CapWorks_WC!Z114</f>
        <v>0</v>
      </c>
      <c r="AA269" s="186">
        <f>[1]CapWorks_WC!AA114</f>
        <v>0</v>
      </c>
      <c r="AB269" s="186">
        <f>[1]CapWorks_WC!AB114</f>
        <v>0</v>
      </c>
      <c r="AC269" s="186">
        <f>[1]CapWorks_WC!AC114</f>
        <v>0</v>
      </c>
      <c r="AD269" s="186">
        <f>[1]CapWorks_WC!AD114</f>
        <v>0</v>
      </c>
      <c r="AE269" s="186">
        <f>[1]CapWorks_WC!AE114</f>
        <v>0</v>
      </c>
      <c r="AF269" s="186">
        <f>[1]CapWorks_WC!AF114</f>
        <v>0</v>
      </c>
      <c r="AG269" s="186">
        <f>[1]CapWorks_WC!AG114</f>
        <v>0</v>
      </c>
      <c r="AH269" s="187">
        <f>[1]CapWorks_WC!AH114</f>
        <v>0</v>
      </c>
      <c r="AM269" s="53" cm="1">
        <f t="array" ref="AM269">IF(SUM(ABS(K269:AH269)),1,0)</f>
        <v>0</v>
      </c>
      <c r="AN269" s="53">
        <f t="shared" si="39"/>
        <v>0</v>
      </c>
    </row>
    <row r="270" spans="2:40" ht="12.75" hidden="1" customHeight="1" outlineLevel="2" x14ac:dyDescent="0.2">
      <c r="B270" s="151"/>
      <c r="C270" s="151"/>
      <c r="D270" s="176" t="str">
        <f>[1]CapWorks_WC!D115</f>
        <v xml:space="preserve">Property Plant and Equipment -  Other </v>
      </c>
      <c r="E270" s="154"/>
      <c r="F270" s="154"/>
      <c r="G270" s="154"/>
      <c r="H270" s="154"/>
      <c r="I270" s="26"/>
      <c r="J270" s="26"/>
      <c r="K270" s="26"/>
      <c r="L270" s="26"/>
      <c r="M270" s="26"/>
      <c r="N270" s="178">
        <f>SUM([1]Forecast_Gen!O568,[1]Forecast_Wat!O520,[1]Forecast_Sew!O520,[1]Forecast_Waste!O557,[1]Forecast_OthBiz!O520)</f>
        <v>0</v>
      </c>
      <c r="O270" s="178">
        <f>[1]CapWorks_WC!O115</f>
        <v>0</v>
      </c>
      <c r="P270" s="186">
        <f>[1]CapWorks_WC!P115</f>
        <v>0</v>
      </c>
      <c r="Q270" s="186">
        <f>[1]CapWorks_WC!Q115</f>
        <v>0</v>
      </c>
      <c r="R270" s="186">
        <f>[1]CapWorks_WC!R115</f>
        <v>0</v>
      </c>
      <c r="S270" s="186">
        <f>[1]CapWorks_WC!S115</f>
        <v>0</v>
      </c>
      <c r="T270" s="186">
        <f>[1]CapWorks_WC!T115</f>
        <v>0</v>
      </c>
      <c r="U270" s="186">
        <f>[1]CapWorks_WC!U115</f>
        <v>0</v>
      </c>
      <c r="V270" s="186">
        <f>[1]CapWorks_WC!V115</f>
        <v>0</v>
      </c>
      <c r="W270" s="186">
        <f>[1]CapWorks_WC!W115</f>
        <v>0</v>
      </c>
      <c r="X270" s="186">
        <f>[1]CapWorks_WC!X115</f>
        <v>0</v>
      </c>
      <c r="Y270" s="186">
        <f>[1]CapWorks_WC!Y115</f>
        <v>0</v>
      </c>
      <c r="Z270" s="186">
        <f>[1]CapWorks_WC!Z115</f>
        <v>0</v>
      </c>
      <c r="AA270" s="186">
        <f>[1]CapWorks_WC!AA115</f>
        <v>0</v>
      </c>
      <c r="AB270" s="186">
        <f>[1]CapWorks_WC!AB115</f>
        <v>0</v>
      </c>
      <c r="AC270" s="186">
        <f>[1]CapWorks_WC!AC115</f>
        <v>0</v>
      </c>
      <c r="AD270" s="186">
        <f>[1]CapWorks_WC!AD115</f>
        <v>0</v>
      </c>
      <c r="AE270" s="186">
        <f>[1]CapWorks_WC!AE115</f>
        <v>0</v>
      </c>
      <c r="AF270" s="186">
        <f>[1]CapWorks_WC!AF115</f>
        <v>0</v>
      </c>
      <c r="AG270" s="186">
        <f>[1]CapWorks_WC!AG115</f>
        <v>0</v>
      </c>
      <c r="AH270" s="187">
        <f>[1]CapWorks_WC!AH115</f>
        <v>0</v>
      </c>
      <c r="AM270" s="53" cm="1">
        <f t="array" ref="AM270">IF(SUM(ABS(K270:AH270)),1,0)</f>
        <v>0</v>
      </c>
      <c r="AN270" s="53">
        <f t="shared" si="39"/>
        <v>0</v>
      </c>
    </row>
    <row r="271" spans="2:40" ht="12.75" hidden="1" customHeight="1" outlineLevel="2" x14ac:dyDescent="0.2">
      <c r="B271" s="151"/>
      <c r="C271" s="151"/>
      <c r="D271" s="176" t="str">
        <f>[1]CapWorks_WC!D116</f>
        <v xml:space="preserve">Property Plant and Equipment -  Capital Work in Progress </v>
      </c>
      <c r="E271" s="154"/>
      <c r="F271" s="154"/>
      <c r="G271" s="154"/>
      <c r="H271" s="154"/>
      <c r="I271" s="26"/>
      <c r="J271" s="26"/>
      <c r="K271" s="26"/>
      <c r="L271" s="26"/>
      <c r="M271" s="26"/>
      <c r="N271" s="178">
        <f>SUM([1]Forecast_Gen!O569,[1]Forecast_Wat!O521,[1]Forecast_Sew!O521,[1]Forecast_Waste!O558,[1]Forecast_OthBiz!O521)</f>
        <v>0</v>
      </c>
      <c r="O271" s="178">
        <f>[1]CapWorks_WC!O116</f>
        <v>0</v>
      </c>
      <c r="P271" s="186">
        <f>[1]CapWorks_WC!P116</f>
        <v>0</v>
      </c>
      <c r="Q271" s="186">
        <f>[1]CapWorks_WC!Q116</f>
        <v>0</v>
      </c>
      <c r="R271" s="186">
        <f>[1]CapWorks_WC!R116</f>
        <v>0</v>
      </c>
      <c r="S271" s="186">
        <f>[1]CapWorks_WC!S116</f>
        <v>0</v>
      </c>
      <c r="T271" s="186">
        <f>[1]CapWorks_WC!T116</f>
        <v>0</v>
      </c>
      <c r="U271" s="186">
        <f>[1]CapWorks_WC!U116</f>
        <v>0</v>
      </c>
      <c r="V271" s="186">
        <f>[1]CapWorks_WC!V116</f>
        <v>0</v>
      </c>
      <c r="W271" s="186">
        <f>[1]CapWorks_WC!W116</f>
        <v>0</v>
      </c>
      <c r="X271" s="186">
        <f>[1]CapWorks_WC!X116</f>
        <v>0</v>
      </c>
      <c r="Y271" s="186">
        <f>[1]CapWorks_WC!Y116</f>
        <v>0</v>
      </c>
      <c r="Z271" s="186">
        <f>[1]CapWorks_WC!Z116</f>
        <v>0</v>
      </c>
      <c r="AA271" s="186">
        <f>[1]CapWorks_WC!AA116</f>
        <v>0</v>
      </c>
      <c r="AB271" s="186">
        <f>[1]CapWorks_WC!AB116</f>
        <v>0</v>
      </c>
      <c r="AC271" s="186">
        <f>[1]CapWorks_WC!AC116</f>
        <v>0</v>
      </c>
      <c r="AD271" s="186">
        <f>[1]CapWorks_WC!AD116</f>
        <v>0</v>
      </c>
      <c r="AE271" s="186">
        <f>[1]CapWorks_WC!AE116</f>
        <v>0</v>
      </c>
      <c r="AF271" s="186">
        <f>[1]CapWorks_WC!AF116</f>
        <v>0</v>
      </c>
      <c r="AG271" s="186">
        <f>[1]CapWorks_WC!AG116</f>
        <v>0</v>
      </c>
      <c r="AH271" s="187">
        <f>[1]CapWorks_WC!AH116</f>
        <v>0</v>
      </c>
      <c r="AM271" s="53" cm="1">
        <f t="array" ref="AM271">IF(SUM(ABS(K271:AH271)),1,0)</f>
        <v>0</v>
      </c>
      <c r="AN271" s="53">
        <f t="shared" si="39"/>
        <v>0</v>
      </c>
    </row>
    <row r="272" spans="2:40" ht="12.75" hidden="1" customHeight="1" outlineLevel="2" x14ac:dyDescent="0.2">
      <c r="B272" s="151"/>
      <c r="C272" s="151"/>
      <c r="D272" s="176" t="str">
        <f>[1]CapWorks_WC!D117</f>
        <v xml:space="preserve">Property Plant and Equipment -  LED Lighting </v>
      </c>
      <c r="E272" s="154"/>
      <c r="F272" s="154"/>
      <c r="G272" s="154"/>
      <c r="H272" s="154"/>
      <c r="I272" s="26"/>
      <c r="J272" s="26"/>
      <c r="K272" s="26"/>
      <c r="L272" s="26"/>
      <c r="M272" s="26"/>
      <c r="N272" s="178">
        <f>SUM([1]Forecast_Gen!O570,[1]Forecast_Wat!O522,[1]Forecast_Sew!O522,[1]Forecast_Waste!O559,[1]Forecast_OthBiz!O522)</f>
        <v>0</v>
      </c>
      <c r="O272" s="178">
        <f>[1]CapWorks_WC!O117</f>
        <v>0</v>
      </c>
      <c r="P272" s="186">
        <f>[1]CapWorks_WC!P117</f>
        <v>0</v>
      </c>
      <c r="Q272" s="186">
        <f>[1]CapWorks_WC!Q117</f>
        <v>0</v>
      </c>
      <c r="R272" s="186">
        <f>[1]CapWorks_WC!R117</f>
        <v>0</v>
      </c>
      <c r="S272" s="186">
        <f>[1]CapWorks_WC!S117</f>
        <v>0</v>
      </c>
      <c r="T272" s="186">
        <f>[1]CapWorks_WC!T117</f>
        <v>0</v>
      </c>
      <c r="U272" s="186">
        <f>[1]CapWorks_WC!U117</f>
        <v>0</v>
      </c>
      <c r="V272" s="186">
        <f>[1]CapWorks_WC!V117</f>
        <v>0</v>
      </c>
      <c r="W272" s="186">
        <f>[1]CapWorks_WC!W117</f>
        <v>0</v>
      </c>
      <c r="X272" s="186">
        <f>[1]CapWorks_WC!X117</f>
        <v>0</v>
      </c>
      <c r="Y272" s="186">
        <f>[1]CapWorks_WC!Y117</f>
        <v>0</v>
      </c>
      <c r="Z272" s="186">
        <f>[1]CapWorks_WC!Z117</f>
        <v>0</v>
      </c>
      <c r="AA272" s="186">
        <f>[1]CapWorks_WC!AA117</f>
        <v>0</v>
      </c>
      <c r="AB272" s="186">
        <f>[1]CapWorks_WC!AB117</f>
        <v>0</v>
      </c>
      <c r="AC272" s="186">
        <f>[1]CapWorks_WC!AC117</f>
        <v>0</v>
      </c>
      <c r="AD272" s="186">
        <f>[1]CapWorks_WC!AD117</f>
        <v>0</v>
      </c>
      <c r="AE272" s="186">
        <f>[1]CapWorks_WC!AE117</f>
        <v>0</v>
      </c>
      <c r="AF272" s="186">
        <f>[1]CapWorks_WC!AF117</f>
        <v>0</v>
      </c>
      <c r="AG272" s="186">
        <f>[1]CapWorks_WC!AG117</f>
        <v>0</v>
      </c>
      <c r="AH272" s="187">
        <f>[1]CapWorks_WC!AH117</f>
        <v>0</v>
      </c>
      <c r="AM272" s="53" cm="1">
        <f t="array" ref="AM272">IF(SUM(ABS(K272:AH272)),1,0)</f>
        <v>0</v>
      </c>
      <c r="AN272" s="53">
        <f t="shared" si="39"/>
        <v>0</v>
      </c>
    </row>
    <row r="273" spans="2:40" ht="12.75" hidden="1" customHeight="1" outlineLevel="2" x14ac:dyDescent="0.2">
      <c r="B273" s="151"/>
      <c r="C273" s="151"/>
      <c r="D273" s="176" t="str">
        <f>[1]CapWorks_WC!D118</f>
        <v xml:space="preserve">Property Plant and Equipment -  Cemetery </v>
      </c>
      <c r="E273" s="154"/>
      <c r="F273" s="154"/>
      <c r="G273" s="154"/>
      <c r="H273" s="154"/>
      <c r="I273" s="26"/>
      <c r="J273" s="26"/>
      <c r="K273" s="26"/>
      <c r="L273" s="26"/>
      <c r="M273" s="26"/>
      <c r="N273" s="178">
        <f>SUM([1]Forecast_Gen!O571,[1]Forecast_Wat!O523,[1]Forecast_Sew!O523,[1]Forecast_Waste!O560,[1]Forecast_OthBiz!O523)</f>
        <v>0</v>
      </c>
      <c r="O273" s="178">
        <f>[1]CapWorks_WC!O118</f>
        <v>0</v>
      </c>
      <c r="P273" s="186">
        <f>[1]CapWorks_WC!P118</f>
        <v>0</v>
      </c>
      <c r="Q273" s="186">
        <f>[1]CapWorks_WC!Q118</f>
        <v>0</v>
      </c>
      <c r="R273" s="186">
        <f>[1]CapWorks_WC!R118</f>
        <v>0</v>
      </c>
      <c r="S273" s="186">
        <f>[1]CapWorks_WC!S118</f>
        <v>0</v>
      </c>
      <c r="T273" s="186">
        <f>[1]CapWorks_WC!T118</f>
        <v>0</v>
      </c>
      <c r="U273" s="186">
        <f>[1]CapWorks_WC!U118</f>
        <v>0</v>
      </c>
      <c r="V273" s="186">
        <f>[1]CapWorks_WC!V118</f>
        <v>0</v>
      </c>
      <c r="W273" s="186">
        <f>[1]CapWorks_WC!W118</f>
        <v>0</v>
      </c>
      <c r="X273" s="186">
        <f>[1]CapWorks_WC!X118</f>
        <v>0</v>
      </c>
      <c r="Y273" s="186">
        <f>[1]CapWorks_WC!Y118</f>
        <v>0</v>
      </c>
      <c r="Z273" s="186">
        <f>[1]CapWorks_WC!Z118</f>
        <v>0</v>
      </c>
      <c r="AA273" s="186">
        <f>[1]CapWorks_WC!AA118</f>
        <v>0</v>
      </c>
      <c r="AB273" s="186">
        <f>[1]CapWorks_WC!AB118</f>
        <v>0</v>
      </c>
      <c r="AC273" s="186">
        <f>[1]CapWorks_WC!AC118</f>
        <v>0</v>
      </c>
      <c r="AD273" s="186">
        <f>[1]CapWorks_WC!AD118</f>
        <v>0</v>
      </c>
      <c r="AE273" s="186">
        <f>[1]CapWorks_WC!AE118</f>
        <v>0</v>
      </c>
      <c r="AF273" s="186">
        <f>[1]CapWorks_WC!AF118</f>
        <v>0</v>
      </c>
      <c r="AG273" s="186">
        <f>[1]CapWorks_WC!AG118</f>
        <v>0</v>
      </c>
      <c r="AH273" s="187">
        <f>[1]CapWorks_WC!AH118</f>
        <v>0</v>
      </c>
      <c r="AM273" s="53" cm="1">
        <f t="array" ref="AM273">IF(SUM(ABS(K273:AH273)),1,0)</f>
        <v>0</v>
      </c>
      <c r="AN273" s="53">
        <f t="shared" si="39"/>
        <v>0</v>
      </c>
    </row>
    <row r="274" spans="2:40" ht="12.75" hidden="1" customHeight="1" outlineLevel="2" x14ac:dyDescent="0.2">
      <c r="B274" s="151"/>
      <c r="C274" s="151"/>
      <c r="D274" s="176" t="str">
        <f>[1]CapWorks_WC!D119</f>
        <v xml:space="preserve">Property Plant and Equipment -  Landfill cells </v>
      </c>
      <c r="E274" s="154"/>
      <c r="F274" s="154"/>
      <c r="G274" s="154"/>
      <c r="H274" s="154"/>
      <c r="I274" s="26"/>
      <c r="J274" s="26"/>
      <c r="K274" s="26"/>
      <c r="L274" s="26"/>
      <c r="M274" s="26"/>
      <c r="N274" s="178">
        <f>SUM([1]Forecast_Gen!O572,[1]Forecast_Wat!O524,[1]Forecast_Sew!O524,[1]Forecast_Waste!O561,[1]Forecast_OthBiz!O524)</f>
        <v>0</v>
      </c>
      <c r="O274" s="178">
        <f>[1]CapWorks_WC!O119</f>
        <v>0</v>
      </c>
      <c r="P274" s="186">
        <f>[1]CapWorks_WC!P119</f>
        <v>0</v>
      </c>
      <c r="Q274" s="186">
        <f>[1]CapWorks_WC!Q119</f>
        <v>0</v>
      </c>
      <c r="R274" s="186">
        <f>[1]CapWorks_WC!R119</f>
        <v>0</v>
      </c>
      <c r="S274" s="186">
        <f>[1]CapWorks_WC!S119</f>
        <v>0</v>
      </c>
      <c r="T274" s="186">
        <f>[1]CapWorks_WC!T119</f>
        <v>0</v>
      </c>
      <c r="U274" s="186">
        <f>[1]CapWorks_WC!U119</f>
        <v>0</v>
      </c>
      <c r="V274" s="186">
        <f>[1]CapWorks_WC!V119</f>
        <v>0</v>
      </c>
      <c r="W274" s="186">
        <f>[1]CapWorks_WC!W119</f>
        <v>0</v>
      </c>
      <c r="X274" s="186">
        <f>[1]CapWorks_WC!X119</f>
        <v>0</v>
      </c>
      <c r="Y274" s="186">
        <f>[1]CapWorks_WC!Y119</f>
        <v>0</v>
      </c>
      <c r="Z274" s="186">
        <f>[1]CapWorks_WC!Z119</f>
        <v>0</v>
      </c>
      <c r="AA274" s="186">
        <f>[1]CapWorks_WC!AA119</f>
        <v>0</v>
      </c>
      <c r="AB274" s="186">
        <f>[1]CapWorks_WC!AB119</f>
        <v>0</v>
      </c>
      <c r="AC274" s="186">
        <f>[1]CapWorks_WC!AC119</f>
        <v>0</v>
      </c>
      <c r="AD274" s="186">
        <f>[1]CapWorks_WC!AD119</f>
        <v>0</v>
      </c>
      <c r="AE274" s="186">
        <f>[1]CapWorks_WC!AE119</f>
        <v>0</v>
      </c>
      <c r="AF274" s="186">
        <f>[1]CapWorks_WC!AF119</f>
        <v>0</v>
      </c>
      <c r="AG274" s="186">
        <f>[1]CapWorks_WC!AG119</f>
        <v>0</v>
      </c>
      <c r="AH274" s="187">
        <f>[1]CapWorks_WC!AH119</f>
        <v>0</v>
      </c>
      <c r="AM274" s="53" cm="1">
        <f t="array" ref="AM274">IF(SUM(ABS(K274:AH274)),1,0)</f>
        <v>0</v>
      </c>
      <c r="AN274" s="53">
        <f t="shared" si="39"/>
        <v>0</v>
      </c>
    </row>
    <row r="275" spans="2:40" ht="12.75" hidden="1" customHeight="1" outlineLevel="2" x14ac:dyDescent="0.2">
      <c r="B275" s="151"/>
      <c r="C275" s="151"/>
      <c r="D275" s="176" t="str">
        <f>[1]CapWorks_WC!D120</f>
        <v xml:space="preserve">Property Plant and Equipment -  Capital Works Sustainability Adjustment </v>
      </c>
      <c r="E275" s="154"/>
      <c r="F275" s="154"/>
      <c r="G275" s="154"/>
      <c r="H275" s="154"/>
      <c r="I275" s="26"/>
      <c r="J275" s="26"/>
      <c r="K275" s="26"/>
      <c r="L275" s="26"/>
      <c r="M275" s="26"/>
      <c r="N275" s="178">
        <f>SUM([1]Forecast_Gen!O573,[1]Forecast_Wat!O525,[1]Forecast_Sew!O525,[1]Forecast_Waste!O562,[1]Forecast_OthBiz!O525)</f>
        <v>0</v>
      </c>
      <c r="O275" s="178">
        <f>[1]CapWorks_WC!O120</f>
        <v>0</v>
      </c>
      <c r="P275" s="186">
        <f>[1]CapWorks_WC!P120</f>
        <v>0</v>
      </c>
      <c r="Q275" s="186">
        <f>[1]CapWorks_WC!Q120</f>
        <v>0</v>
      </c>
      <c r="R275" s="186">
        <f>[1]CapWorks_WC!R120</f>
        <v>0</v>
      </c>
      <c r="S275" s="186">
        <f>[1]CapWorks_WC!S120</f>
        <v>0</v>
      </c>
      <c r="T275" s="186">
        <f>[1]CapWorks_WC!T120</f>
        <v>0</v>
      </c>
      <c r="U275" s="186">
        <f>[1]CapWorks_WC!U120</f>
        <v>0</v>
      </c>
      <c r="V275" s="186">
        <f>[1]CapWorks_WC!V120</f>
        <v>0</v>
      </c>
      <c r="W275" s="186">
        <f>[1]CapWorks_WC!W120</f>
        <v>0</v>
      </c>
      <c r="X275" s="186">
        <f>[1]CapWorks_WC!X120</f>
        <v>0</v>
      </c>
      <c r="Y275" s="186">
        <f>[1]CapWorks_WC!Y120</f>
        <v>0</v>
      </c>
      <c r="Z275" s="186">
        <f>[1]CapWorks_WC!Z120</f>
        <v>0</v>
      </c>
      <c r="AA275" s="186">
        <f>[1]CapWorks_WC!AA120</f>
        <v>0</v>
      </c>
      <c r="AB275" s="186">
        <f>[1]CapWorks_WC!AB120</f>
        <v>0</v>
      </c>
      <c r="AC275" s="186">
        <f>[1]CapWorks_WC!AC120</f>
        <v>0</v>
      </c>
      <c r="AD275" s="186">
        <f>[1]CapWorks_WC!AD120</f>
        <v>0</v>
      </c>
      <c r="AE275" s="186">
        <f>[1]CapWorks_WC!AE120</f>
        <v>0</v>
      </c>
      <c r="AF275" s="186">
        <f>[1]CapWorks_WC!AF120</f>
        <v>0</v>
      </c>
      <c r="AG275" s="186">
        <f>[1]CapWorks_WC!AG120</f>
        <v>0</v>
      </c>
      <c r="AH275" s="187">
        <f>[1]CapWorks_WC!AH120</f>
        <v>0</v>
      </c>
      <c r="AM275" s="53" cm="1">
        <f t="array" ref="AM275">IF(SUM(ABS(K275:AH275)),1,0)</f>
        <v>0</v>
      </c>
      <c r="AN275" s="53">
        <f t="shared" si="39"/>
        <v>0</v>
      </c>
    </row>
    <row r="276" spans="2:40" ht="12.75" hidden="1" customHeight="1" outlineLevel="2" x14ac:dyDescent="0.2">
      <c r="B276" s="151"/>
      <c r="C276" s="151"/>
      <c r="D276" s="176" t="str">
        <f>[1]CapWorks_WC!D121</f>
        <v xml:space="preserve">Property Plant and Equipment -  Additional Capital Works due to SRV </v>
      </c>
      <c r="E276" s="154"/>
      <c r="F276" s="154"/>
      <c r="G276" s="154"/>
      <c r="H276" s="154"/>
      <c r="I276" s="26"/>
      <c r="J276" s="26"/>
      <c r="K276" s="26"/>
      <c r="L276" s="26"/>
      <c r="M276" s="26"/>
      <c r="N276" s="178">
        <f>SUM([1]Forecast_Gen!O574,[1]Forecast_Wat!O526,[1]Forecast_Sew!O526,[1]Forecast_Waste!O563,[1]Forecast_OthBiz!O526)</f>
        <v>0</v>
      </c>
      <c r="O276" s="178">
        <f>[1]CapWorks_WC!O121</f>
        <v>0</v>
      </c>
      <c r="P276" s="186">
        <f>[1]CapWorks_WC!P121</f>
        <v>0</v>
      </c>
      <c r="Q276" s="186">
        <f>[1]CapWorks_WC!Q121</f>
        <v>0</v>
      </c>
      <c r="R276" s="186">
        <f>[1]CapWorks_WC!R121</f>
        <v>0</v>
      </c>
      <c r="S276" s="186">
        <f>[1]CapWorks_WC!S121</f>
        <v>0</v>
      </c>
      <c r="T276" s="186">
        <f>[1]CapWorks_WC!T121</f>
        <v>0</v>
      </c>
      <c r="U276" s="186">
        <f>[1]CapWorks_WC!U121</f>
        <v>0</v>
      </c>
      <c r="V276" s="186">
        <f>[1]CapWorks_WC!V121</f>
        <v>0</v>
      </c>
      <c r="W276" s="186">
        <f>[1]CapWorks_WC!W121</f>
        <v>0</v>
      </c>
      <c r="X276" s="186">
        <f>[1]CapWorks_WC!X121</f>
        <v>0</v>
      </c>
      <c r="Y276" s="186">
        <f>[1]CapWorks_WC!Y121</f>
        <v>0</v>
      </c>
      <c r="Z276" s="186">
        <f>[1]CapWorks_WC!Z121</f>
        <v>0</v>
      </c>
      <c r="AA276" s="186">
        <f>[1]CapWorks_WC!AA121</f>
        <v>0</v>
      </c>
      <c r="AB276" s="186">
        <f>[1]CapWorks_WC!AB121</f>
        <v>0</v>
      </c>
      <c r="AC276" s="186">
        <f>[1]CapWorks_WC!AC121</f>
        <v>0</v>
      </c>
      <c r="AD276" s="186">
        <f>[1]CapWorks_WC!AD121</f>
        <v>0</v>
      </c>
      <c r="AE276" s="186">
        <f>[1]CapWorks_WC!AE121</f>
        <v>0</v>
      </c>
      <c r="AF276" s="186">
        <f>[1]CapWorks_WC!AF121</f>
        <v>0</v>
      </c>
      <c r="AG276" s="186">
        <f>[1]CapWorks_WC!AG121</f>
        <v>0</v>
      </c>
      <c r="AH276" s="187">
        <f>[1]CapWorks_WC!AH121</f>
        <v>0</v>
      </c>
      <c r="AM276" s="53" cm="1">
        <f t="array" ref="AM276">IF(SUM(ABS(K276:AH276)),1,0)</f>
        <v>0</v>
      </c>
      <c r="AN276" s="53">
        <f t="shared" si="39"/>
        <v>0</v>
      </c>
    </row>
    <row r="277" spans="2:40" ht="12.75" hidden="1" customHeight="1" outlineLevel="2" x14ac:dyDescent="0.2">
      <c r="B277" s="151"/>
      <c r="C277" s="152"/>
      <c r="D277" s="176" t="str">
        <f>[1]CapWorks_WC!D122</f>
        <v>Property Plant and Equipment -  Floodplain Risk Management</v>
      </c>
      <c r="E277" s="154"/>
      <c r="F277" s="154"/>
      <c r="G277" s="154"/>
      <c r="H277" s="154"/>
      <c r="I277" s="26"/>
      <c r="J277" s="26"/>
      <c r="K277" s="26"/>
      <c r="L277" s="26"/>
      <c r="M277" s="26"/>
      <c r="N277" s="178">
        <f>SUM([1]Forecast_Gen!O575,[1]Forecast_Wat!O527,[1]Forecast_Sew!O527,[1]Forecast_Waste!O564,[1]Forecast_OthBiz!O527)</f>
        <v>0</v>
      </c>
      <c r="O277" s="178">
        <f>[1]CapWorks_WC!O122</f>
        <v>0</v>
      </c>
      <c r="P277" s="186">
        <f>[1]CapWorks_WC!P122</f>
        <v>0</v>
      </c>
      <c r="Q277" s="186">
        <f>[1]CapWorks_WC!Q122</f>
        <v>0</v>
      </c>
      <c r="R277" s="186">
        <f>[1]CapWorks_WC!R122</f>
        <v>0</v>
      </c>
      <c r="S277" s="186">
        <f>[1]CapWorks_WC!S122</f>
        <v>0</v>
      </c>
      <c r="T277" s="186">
        <f>[1]CapWorks_WC!T122</f>
        <v>0</v>
      </c>
      <c r="U277" s="186">
        <f>[1]CapWorks_WC!U122</f>
        <v>0</v>
      </c>
      <c r="V277" s="186">
        <f>[1]CapWorks_WC!V122</f>
        <v>0</v>
      </c>
      <c r="W277" s="186">
        <f>[1]CapWorks_WC!W122</f>
        <v>0</v>
      </c>
      <c r="X277" s="186">
        <f>[1]CapWorks_WC!X122</f>
        <v>0</v>
      </c>
      <c r="Y277" s="186">
        <f>[1]CapWorks_WC!Y122</f>
        <v>0</v>
      </c>
      <c r="Z277" s="186">
        <f>[1]CapWorks_WC!Z122</f>
        <v>0</v>
      </c>
      <c r="AA277" s="186">
        <f>[1]CapWorks_WC!AA122</f>
        <v>0</v>
      </c>
      <c r="AB277" s="186">
        <f>[1]CapWorks_WC!AB122</f>
        <v>0</v>
      </c>
      <c r="AC277" s="186">
        <f>[1]CapWorks_WC!AC122</f>
        <v>0</v>
      </c>
      <c r="AD277" s="186">
        <f>[1]CapWorks_WC!AD122</f>
        <v>0</v>
      </c>
      <c r="AE277" s="186">
        <f>[1]CapWorks_WC!AE122</f>
        <v>0</v>
      </c>
      <c r="AF277" s="186">
        <f>[1]CapWorks_WC!AF122</f>
        <v>0</v>
      </c>
      <c r="AG277" s="186">
        <f>[1]CapWorks_WC!AG122</f>
        <v>0</v>
      </c>
      <c r="AH277" s="187">
        <f>[1]CapWorks_WC!AH122</f>
        <v>0</v>
      </c>
      <c r="AM277" s="53" cm="1">
        <f t="array" ref="AM277">IF(SUM(ABS(K277:AH277)),1,0)</f>
        <v>0</v>
      </c>
      <c r="AN277" s="53">
        <f t="shared" si="39"/>
        <v>0</v>
      </c>
    </row>
    <row r="278" spans="2:40" ht="12.75" hidden="1" customHeight="1" outlineLevel="2" x14ac:dyDescent="0.2">
      <c r="B278" s="151"/>
      <c r="C278" s="152"/>
      <c r="D278" s="176" t="str">
        <f>[1]CapWorks_WC!D123</f>
        <v xml:space="preserve">Property Plant and Equipment -  Spare capex 7 </v>
      </c>
      <c r="E278" s="154"/>
      <c r="F278" s="154"/>
      <c r="G278" s="154"/>
      <c r="H278" s="154"/>
      <c r="I278" s="26"/>
      <c r="J278" s="26"/>
      <c r="K278" s="26"/>
      <c r="L278" s="26"/>
      <c r="M278" s="26"/>
      <c r="N278" s="178">
        <f>SUM([1]Forecast_Gen!O576,[1]Forecast_Wat!O528,[1]Forecast_Sew!O528,[1]Forecast_Waste!O565,[1]Forecast_OthBiz!O528)</f>
        <v>0</v>
      </c>
      <c r="O278" s="178">
        <f>[1]CapWorks_WC!O123</f>
        <v>0</v>
      </c>
      <c r="P278" s="186">
        <f>[1]CapWorks_WC!P123</f>
        <v>0</v>
      </c>
      <c r="Q278" s="186">
        <f>[1]CapWorks_WC!Q123</f>
        <v>0</v>
      </c>
      <c r="R278" s="186">
        <f>[1]CapWorks_WC!R123</f>
        <v>0</v>
      </c>
      <c r="S278" s="186">
        <f>[1]CapWorks_WC!S123</f>
        <v>0</v>
      </c>
      <c r="T278" s="186">
        <f>[1]CapWorks_WC!T123</f>
        <v>0</v>
      </c>
      <c r="U278" s="186">
        <f>[1]CapWorks_WC!U123</f>
        <v>0</v>
      </c>
      <c r="V278" s="186">
        <f>[1]CapWorks_WC!V123</f>
        <v>0</v>
      </c>
      <c r="W278" s="186">
        <f>[1]CapWorks_WC!W123</f>
        <v>0</v>
      </c>
      <c r="X278" s="186">
        <f>[1]CapWorks_WC!X123</f>
        <v>0</v>
      </c>
      <c r="Y278" s="186">
        <f>[1]CapWorks_WC!Y123</f>
        <v>0</v>
      </c>
      <c r="Z278" s="186">
        <f>[1]CapWorks_WC!Z123</f>
        <v>0</v>
      </c>
      <c r="AA278" s="186">
        <f>[1]CapWorks_WC!AA123</f>
        <v>0</v>
      </c>
      <c r="AB278" s="186">
        <f>[1]CapWorks_WC!AB123</f>
        <v>0</v>
      </c>
      <c r="AC278" s="186">
        <f>[1]CapWorks_WC!AC123</f>
        <v>0</v>
      </c>
      <c r="AD278" s="186">
        <f>[1]CapWorks_WC!AD123</f>
        <v>0</v>
      </c>
      <c r="AE278" s="186">
        <f>[1]CapWorks_WC!AE123</f>
        <v>0</v>
      </c>
      <c r="AF278" s="186">
        <f>[1]CapWorks_WC!AF123</f>
        <v>0</v>
      </c>
      <c r="AG278" s="186">
        <f>[1]CapWorks_WC!AG123</f>
        <v>0</v>
      </c>
      <c r="AH278" s="187">
        <f>[1]CapWorks_WC!AH123</f>
        <v>0</v>
      </c>
      <c r="AM278" s="53" cm="1">
        <f t="array" ref="AM278">IF(SUM(ABS(K278:AH278)),1,0)</f>
        <v>0</v>
      </c>
      <c r="AN278" s="53">
        <f t="shared" si="39"/>
        <v>0</v>
      </c>
    </row>
    <row r="279" spans="2:40" ht="12.75" hidden="1" customHeight="1" outlineLevel="2" collapsed="1" x14ac:dyDescent="0.2">
      <c r="B279" s="151"/>
      <c r="C279" s="152"/>
      <c r="D279" s="150" t="s">
        <v>147</v>
      </c>
      <c r="E279" s="236"/>
      <c r="F279" s="236"/>
      <c r="G279" s="236"/>
      <c r="H279" s="236"/>
      <c r="I279" s="237"/>
      <c r="J279" s="237"/>
      <c r="K279" s="237"/>
      <c r="L279" s="237"/>
      <c r="M279" s="237"/>
      <c r="N279" s="238">
        <f>SUM(N254:N278)</f>
        <v>139772</v>
      </c>
      <c r="O279" s="238">
        <f t="shared" ref="O279:AH279" si="40">SUM(O254:O278)</f>
        <v>2377</v>
      </c>
      <c r="P279" s="238">
        <f t="shared" si="40"/>
        <v>2264.58</v>
      </c>
      <c r="Q279" s="238">
        <f t="shared" si="40"/>
        <v>2295.6351749999994</v>
      </c>
      <c r="R279" s="238">
        <f t="shared" si="40"/>
        <v>2260.6757471249994</v>
      </c>
      <c r="S279" s="238">
        <f t="shared" si="40"/>
        <v>1783.2507429712496</v>
      </c>
      <c r="T279" s="238">
        <f t="shared" si="40"/>
        <v>2521.4580268883146</v>
      </c>
      <c r="U279" s="238">
        <f t="shared" si="40"/>
        <v>2156.1138424082792</v>
      </c>
      <c r="V279" s="238">
        <f t="shared" si="40"/>
        <v>2829.5490803928578</v>
      </c>
      <c r="W279" s="238">
        <f t="shared" si="40"/>
        <v>2700.7753348119395</v>
      </c>
      <c r="X279" s="238">
        <f t="shared" si="40"/>
        <v>2795.3024715303568</v>
      </c>
      <c r="Y279" s="238">
        <f t="shared" si="40"/>
        <v>2893.1380580339192</v>
      </c>
      <c r="Z279" s="238">
        <f t="shared" si="40"/>
        <v>0</v>
      </c>
      <c r="AA279" s="238">
        <f t="shared" si="40"/>
        <v>0</v>
      </c>
      <c r="AB279" s="238">
        <f t="shared" si="40"/>
        <v>0</v>
      </c>
      <c r="AC279" s="238">
        <f t="shared" si="40"/>
        <v>0</v>
      </c>
      <c r="AD279" s="238">
        <f t="shared" si="40"/>
        <v>0</v>
      </c>
      <c r="AE279" s="238">
        <f t="shared" si="40"/>
        <v>0</v>
      </c>
      <c r="AF279" s="238">
        <f t="shared" si="40"/>
        <v>0</v>
      </c>
      <c r="AG279" s="238">
        <f t="shared" si="40"/>
        <v>0</v>
      </c>
      <c r="AH279" s="239">
        <f t="shared" si="40"/>
        <v>0</v>
      </c>
    </row>
    <row r="280" spans="2:40" ht="12.75" hidden="1" customHeight="1" outlineLevel="2" x14ac:dyDescent="0.2">
      <c r="B280" s="151"/>
      <c r="C280" s="152"/>
      <c r="D280" s="176"/>
      <c r="E280" s="154"/>
      <c r="F280" s="154"/>
      <c r="G280" s="154"/>
      <c r="H280" s="154"/>
      <c r="I280" s="26"/>
      <c r="J280" s="26"/>
      <c r="K280" s="26"/>
      <c r="L280" s="26"/>
      <c r="M280" s="26"/>
      <c r="N280" s="26"/>
      <c r="O280" s="178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7"/>
    </row>
    <row r="281" spans="2:40" ht="12.75" hidden="1" customHeight="1" outlineLevel="2" x14ac:dyDescent="0.2">
      <c r="B281" s="151"/>
      <c r="C281" s="152"/>
      <c r="D281" s="153" t="s">
        <v>148</v>
      </c>
      <c r="E281" s="154"/>
      <c r="F281" s="154"/>
      <c r="G281" s="154"/>
      <c r="H281" s="154"/>
      <c r="I281" s="26"/>
      <c r="J281" s="26"/>
      <c r="K281" s="26"/>
      <c r="L281" s="26"/>
      <c r="M281" s="26"/>
      <c r="N281" s="26"/>
      <c r="O281" s="178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7"/>
    </row>
    <row r="282" spans="2:40" ht="12.75" hidden="1" customHeight="1" outlineLevel="2" x14ac:dyDescent="0.2">
      <c r="B282" s="151"/>
      <c r="C282" s="152"/>
      <c r="D282" s="176" t="str">
        <f>[1]CapWorks_WC!D126</f>
        <v xml:space="preserve">Infrastructure Assets -  Land </v>
      </c>
      <c r="E282" s="154"/>
      <c r="F282" s="154"/>
      <c r="G282" s="154"/>
      <c r="H282" s="154"/>
      <c r="I282" s="26"/>
      <c r="J282" s="26"/>
      <c r="K282" s="26"/>
      <c r="L282" s="26"/>
      <c r="M282" s="26"/>
      <c r="N282" s="178">
        <f>SUM([1]Forecast_Gen!O898,[1]Forecast_Wat!O882,[1]Forecast_Sew!O882,[1]Forecast_Waste!O919,[1]Forecast_OthBiz!O882)</f>
        <v>0</v>
      </c>
      <c r="O282" s="178">
        <f>[1]CapWorks_WC!O126</f>
        <v>0</v>
      </c>
      <c r="P282" s="186">
        <f>[1]CapWorks_WC!P126</f>
        <v>0</v>
      </c>
      <c r="Q282" s="186">
        <f>[1]CapWorks_WC!Q126</f>
        <v>0</v>
      </c>
      <c r="R282" s="186">
        <f>[1]CapWorks_WC!R126</f>
        <v>0</v>
      </c>
      <c r="S282" s="186">
        <f>[1]CapWorks_WC!S126</f>
        <v>0</v>
      </c>
      <c r="T282" s="186">
        <f>[1]CapWorks_WC!T126</f>
        <v>0</v>
      </c>
      <c r="U282" s="186">
        <f>[1]CapWorks_WC!U126</f>
        <v>0</v>
      </c>
      <c r="V282" s="186">
        <f>[1]CapWorks_WC!V126</f>
        <v>0</v>
      </c>
      <c r="W282" s="186">
        <f>[1]CapWorks_WC!W126</f>
        <v>0</v>
      </c>
      <c r="X282" s="186">
        <f>[1]CapWorks_WC!X126</f>
        <v>0</v>
      </c>
      <c r="Y282" s="186">
        <f>[1]CapWorks_WC!Y126</f>
        <v>0</v>
      </c>
      <c r="Z282" s="186">
        <f>[1]CapWorks_WC!Z126</f>
        <v>0</v>
      </c>
      <c r="AA282" s="186">
        <f>[1]CapWorks_WC!AA126</f>
        <v>0</v>
      </c>
      <c r="AB282" s="186">
        <f>[1]CapWorks_WC!AB126</f>
        <v>0</v>
      </c>
      <c r="AC282" s="186">
        <f>[1]CapWorks_WC!AC126</f>
        <v>0</v>
      </c>
      <c r="AD282" s="186">
        <f>[1]CapWorks_WC!AD126</f>
        <v>0</v>
      </c>
      <c r="AE282" s="186">
        <f>[1]CapWorks_WC!AE126</f>
        <v>0</v>
      </c>
      <c r="AF282" s="186">
        <f>[1]CapWorks_WC!AF126</f>
        <v>0</v>
      </c>
      <c r="AG282" s="186">
        <f>[1]CapWorks_WC!AG126</f>
        <v>0</v>
      </c>
      <c r="AH282" s="187">
        <f>[1]CapWorks_WC!AH126</f>
        <v>0</v>
      </c>
      <c r="AM282" s="53" cm="1">
        <f t="array" ref="AM282">IF(SUM(ABS(K282:AH282)),1,0)</f>
        <v>0</v>
      </c>
      <c r="AN282" s="53">
        <f t="shared" ref="AN282:AN306" si="41">IF(OR(SUBTOTAL(102,AM282)=1,AM282=0),0,1)</f>
        <v>0</v>
      </c>
    </row>
    <row r="283" spans="2:40" ht="12.75" hidden="1" customHeight="1" outlineLevel="2" x14ac:dyDescent="0.2">
      <c r="B283" s="151"/>
      <c r="C283" s="152"/>
      <c r="D283" s="176" t="str">
        <f>[1]CapWorks_WC!D127</f>
        <v xml:space="preserve">Infrastructure Assets -  Land improvements </v>
      </c>
      <c r="E283" s="154"/>
      <c r="F283" s="154"/>
      <c r="G283" s="154"/>
      <c r="H283" s="154"/>
      <c r="I283" s="26"/>
      <c r="J283" s="26"/>
      <c r="K283" s="26"/>
      <c r="L283" s="26"/>
      <c r="M283" s="26"/>
      <c r="N283" s="178">
        <f>SUM([1]Forecast_Gen!O899,[1]Forecast_Wat!O883,[1]Forecast_Sew!O883,[1]Forecast_Waste!O920,[1]Forecast_OthBiz!O883)</f>
        <v>0</v>
      </c>
      <c r="O283" s="178">
        <f>[1]CapWorks_WC!O127</f>
        <v>0</v>
      </c>
      <c r="P283" s="186">
        <f>[1]CapWorks_WC!P127</f>
        <v>0</v>
      </c>
      <c r="Q283" s="186">
        <f>[1]CapWorks_WC!Q127</f>
        <v>0</v>
      </c>
      <c r="R283" s="186">
        <f>[1]CapWorks_WC!R127</f>
        <v>0</v>
      </c>
      <c r="S283" s="186">
        <f>[1]CapWorks_WC!S127</f>
        <v>0</v>
      </c>
      <c r="T283" s="186">
        <f>[1]CapWorks_WC!T127</f>
        <v>0</v>
      </c>
      <c r="U283" s="186">
        <f>[1]CapWorks_WC!U127</f>
        <v>0</v>
      </c>
      <c r="V283" s="186">
        <f>[1]CapWorks_WC!V127</f>
        <v>0</v>
      </c>
      <c r="W283" s="186">
        <f>[1]CapWorks_WC!W127</f>
        <v>0</v>
      </c>
      <c r="X283" s="186">
        <f>[1]CapWorks_WC!X127</f>
        <v>0</v>
      </c>
      <c r="Y283" s="186">
        <f>[1]CapWorks_WC!Y127</f>
        <v>0</v>
      </c>
      <c r="Z283" s="186">
        <f>[1]CapWorks_WC!Z127</f>
        <v>0</v>
      </c>
      <c r="AA283" s="186">
        <f>[1]CapWorks_WC!AA127</f>
        <v>0</v>
      </c>
      <c r="AB283" s="186">
        <f>[1]CapWorks_WC!AB127</f>
        <v>0</v>
      </c>
      <c r="AC283" s="186">
        <f>[1]CapWorks_WC!AC127</f>
        <v>0</v>
      </c>
      <c r="AD283" s="186">
        <f>[1]CapWorks_WC!AD127</f>
        <v>0</v>
      </c>
      <c r="AE283" s="186">
        <f>[1]CapWorks_WC!AE127</f>
        <v>0</v>
      </c>
      <c r="AF283" s="186">
        <f>[1]CapWorks_WC!AF127</f>
        <v>0</v>
      </c>
      <c r="AG283" s="186">
        <f>[1]CapWorks_WC!AG127</f>
        <v>0</v>
      </c>
      <c r="AH283" s="187">
        <f>[1]CapWorks_WC!AH127</f>
        <v>0</v>
      </c>
      <c r="AM283" s="53" cm="1">
        <f t="array" ref="AM283">IF(SUM(ABS(K283:AH283)),1,0)</f>
        <v>0</v>
      </c>
      <c r="AN283" s="53">
        <f t="shared" si="41"/>
        <v>0</v>
      </c>
    </row>
    <row r="284" spans="2:40" ht="12.75" hidden="1" customHeight="1" outlineLevel="2" x14ac:dyDescent="0.2">
      <c r="B284" s="151"/>
      <c r="C284" s="152"/>
      <c r="D284" s="176" t="str">
        <f>[1]CapWorks_WC!D128</f>
        <v xml:space="preserve">Infrastructure Assets -  Sealed Roads </v>
      </c>
      <c r="E284" s="154"/>
      <c r="F284" s="154"/>
      <c r="G284" s="154"/>
      <c r="H284" s="154"/>
      <c r="I284" s="26"/>
      <c r="J284" s="26"/>
      <c r="K284" s="26"/>
      <c r="L284" s="26"/>
      <c r="M284" s="26"/>
      <c r="N284" s="178">
        <f>SUM([1]Forecast_Gen!O900,[1]Forecast_Wat!O884,[1]Forecast_Sew!O884,[1]Forecast_Waste!O921,[1]Forecast_OthBiz!O884)</f>
        <v>0</v>
      </c>
      <c r="O284" s="178">
        <f>[1]CapWorks_WC!O128</f>
        <v>2930</v>
      </c>
      <c r="P284" s="186">
        <f>[1]CapWorks_WC!P128</f>
        <v>4475.3399999999992</v>
      </c>
      <c r="Q284" s="186">
        <f>[1]CapWorks_WC!Q128</f>
        <v>4631.9768999999997</v>
      </c>
      <c r="R284" s="186">
        <f>[1]CapWorks_WC!R128</f>
        <v>4794.0960914999987</v>
      </c>
      <c r="S284" s="186">
        <f>[1]CapWorks_WC!S128</f>
        <v>4961.8894547024984</v>
      </c>
      <c r="T284" s="186">
        <f>[1]CapWorks_WC!T128</f>
        <v>5135.5555856170849</v>
      </c>
      <c r="U284" s="186">
        <f>[1]CapWorks_WC!U128</f>
        <v>5315.300031113683</v>
      </c>
      <c r="V284" s="186">
        <f>[1]CapWorks_WC!V128</f>
        <v>5501.3355322026609</v>
      </c>
      <c r="W284" s="186">
        <f>[1]CapWorks_WC!W128</f>
        <v>5693.8822758297538</v>
      </c>
      <c r="X284" s="186">
        <f>[1]CapWorks_WC!X128</f>
        <v>5893.1681554837951</v>
      </c>
      <c r="Y284" s="186">
        <f>[1]CapWorks_WC!Y128</f>
        <v>4734.0656601027176</v>
      </c>
      <c r="Z284" s="186">
        <f>[1]CapWorks_WC!Z128</f>
        <v>0</v>
      </c>
      <c r="AA284" s="186">
        <f>[1]CapWorks_WC!AA128</f>
        <v>0</v>
      </c>
      <c r="AB284" s="186">
        <f>[1]CapWorks_WC!AB128</f>
        <v>0</v>
      </c>
      <c r="AC284" s="186">
        <f>[1]CapWorks_WC!AC128</f>
        <v>0</v>
      </c>
      <c r="AD284" s="186">
        <f>[1]CapWorks_WC!AD128</f>
        <v>0</v>
      </c>
      <c r="AE284" s="186">
        <f>[1]CapWorks_WC!AE128</f>
        <v>0</v>
      </c>
      <c r="AF284" s="186">
        <f>[1]CapWorks_WC!AF128</f>
        <v>0</v>
      </c>
      <c r="AG284" s="186">
        <f>[1]CapWorks_WC!AG128</f>
        <v>0</v>
      </c>
      <c r="AH284" s="187">
        <f>[1]CapWorks_WC!AH128</f>
        <v>0</v>
      </c>
      <c r="AM284" s="53" cm="1">
        <f t="array" ref="AM284">IF(SUM(ABS(K284:AH284)),1,0)</f>
        <v>1</v>
      </c>
      <c r="AN284" s="53">
        <f t="shared" si="41"/>
        <v>1</v>
      </c>
    </row>
    <row r="285" spans="2:40" ht="12.75" hidden="1" customHeight="1" outlineLevel="2" x14ac:dyDescent="0.2">
      <c r="B285" s="151"/>
      <c r="C285" s="152"/>
      <c r="D285" s="176" t="str">
        <f>[1]CapWorks_WC!D129</f>
        <v xml:space="preserve">Infrastructure Assets -  Unsealed Roads </v>
      </c>
      <c r="E285" s="154"/>
      <c r="F285" s="154"/>
      <c r="G285" s="154"/>
      <c r="H285" s="154"/>
      <c r="I285" s="26"/>
      <c r="J285" s="26"/>
      <c r="K285" s="26"/>
      <c r="L285" s="26"/>
      <c r="M285" s="26"/>
      <c r="N285" s="178">
        <f>SUM([1]Forecast_Gen!O901,[1]Forecast_Wat!O885,[1]Forecast_Sew!O885,[1]Forecast_Waste!O922,[1]Forecast_OthBiz!O885)</f>
        <v>0</v>
      </c>
      <c r="O285" s="178">
        <f>[1]CapWorks_WC!O129</f>
        <v>0</v>
      </c>
      <c r="P285" s="186">
        <f>[1]CapWorks_WC!P129</f>
        <v>823.8599999999999</v>
      </c>
      <c r="Q285" s="186">
        <f>[1]CapWorks_WC!Q129</f>
        <v>852.69509999999991</v>
      </c>
      <c r="R285" s="186">
        <f>[1]CapWorks_WC!R129</f>
        <v>882.53942849999976</v>
      </c>
      <c r="S285" s="186">
        <f>[1]CapWorks_WC!S129</f>
        <v>913.42830849749976</v>
      </c>
      <c r="T285" s="186">
        <f>[1]CapWorks_WC!T129</f>
        <v>945.39829929491214</v>
      </c>
      <c r="U285" s="186">
        <f>[1]CapWorks_WC!U129</f>
        <v>978.48723977023394</v>
      </c>
      <c r="V285" s="186">
        <f>[1]CapWorks_WC!V129</f>
        <v>1012.734293162192</v>
      </c>
      <c r="W285" s="186">
        <f>[1]CapWorks_WC!W129</f>
        <v>1048.1799934228686</v>
      </c>
      <c r="X285" s="186">
        <f>[1]CapWorks_WC!X129</f>
        <v>1084.866293192669</v>
      </c>
      <c r="Y285" s="186">
        <f>[1]CapWorks_WC!Y129</f>
        <v>1122.8366134544124</v>
      </c>
      <c r="Z285" s="186">
        <f>[1]CapWorks_WC!Z129</f>
        <v>0</v>
      </c>
      <c r="AA285" s="186">
        <f>[1]CapWorks_WC!AA129</f>
        <v>0</v>
      </c>
      <c r="AB285" s="186">
        <f>[1]CapWorks_WC!AB129</f>
        <v>0</v>
      </c>
      <c r="AC285" s="186">
        <f>[1]CapWorks_WC!AC129</f>
        <v>0</v>
      </c>
      <c r="AD285" s="186">
        <f>[1]CapWorks_WC!AD129</f>
        <v>0</v>
      </c>
      <c r="AE285" s="186">
        <f>[1]CapWorks_WC!AE129</f>
        <v>0</v>
      </c>
      <c r="AF285" s="186">
        <f>[1]CapWorks_WC!AF129</f>
        <v>0</v>
      </c>
      <c r="AG285" s="186">
        <f>[1]CapWorks_WC!AG129</f>
        <v>0</v>
      </c>
      <c r="AH285" s="187">
        <f>[1]CapWorks_WC!AH129</f>
        <v>0</v>
      </c>
      <c r="AM285" s="53" cm="1">
        <f t="array" ref="AM285">IF(SUM(ABS(K285:AH285)),1,0)</f>
        <v>1</v>
      </c>
      <c r="AN285" s="53">
        <f t="shared" si="41"/>
        <v>1</v>
      </c>
    </row>
    <row r="286" spans="2:40" ht="12.75" hidden="1" customHeight="1" outlineLevel="2" x14ac:dyDescent="0.2">
      <c r="B286" s="151"/>
      <c r="C286" s="152"/>
      <c r="D286" s="176" t="str">
        <f>[1]CapWorks_WC!D130</f>
        <v xml:space="preserve">Infrastructure Assets -  Bridges </v>
      </c>
      <c r="E286" s="154"/>
      <c r="F286" s="154"/>
      <c r="G286" s="154"/>
      <c r="H286" s="154"/>
      <c r="I286" s="26"/>
      <c r="J286" s="26"/>
      <c r="K286" s="26"/>
      <c r="L286" s="26"/>
      <c r="M286" s="26"/>
      <c r="N286" s="178">
        <f>SUM([1]Forecast_Gen!O902,[1]Forecast_Wat!O886,[1]Forecast_Sew!O886,[1]Forecast_Waste!O923,[1]Forecast_OthBiz!O886)</f>
        <v>0</v>
      </c>
      <c r="O286" s="178">
        <f>[1]CapWorks_WC!O130</f>
        <v>0</v>
      </c>
      <c r="P286" s="186">
        <f>[1]CapWorks_WC!P130</f>
        <v>0</v>
      </c>
      <c r="Q286" s="186">
        <f>[1]CapWorks_WC!Q130</f>
        <v>0</v>
      </c>
      <c r="R286" s="186">
        <f>[1]CapWorks_WC!R130</f>
        <v>0</v>
      </c>
      <c r="S286" s="186">
        <f>[1]CapWorks_WC!S130</f>
        <v>4245.8351023124987</v>
      </c>
      <c r="T286" s="186">
        <f>[1]CapWorks_WC!T130</f>
        <v>0</v>
      </c>
      <c r="U286" s="186">
        <f>[1]CapWorks_WC!U130</f>
        <v>0</v>
      </c>
      <c r="V286" s="186">
        <f>[1]CapWorks_WC!V130</f>
        <v>0</v>
      </c>
      <c r="W286" s="186">
        <f>[1]CapWorks_WC!W130</f>
        <v>0</v>
      </c>
      <c r="X286" s="186">
        <f>[1]CapWorks_WC!X130</f>
        <v>0</v>
      </c>
      <c r="Y286" s="186">
        <f>[1]CapWorks_WC!Y130</f>
        <v>0</v>
      </c>
      <c r="Z286" s="186">
        <f>[1]CapWorks_WC!Z130</f>
        <v>0</v>
      </c>
      <c r="AA286" s="186">
        <f>[1]CapWorks_WC!AA130</f>
        <v>0</v>
      </c>
      <c r="AB286" s="186">
        <f>[1]CapWorks_WC!AB130</f>
        <v>0</v>
      </c>
      <c r="AC286" s="186">
        <f>[1]CapWorks_WC!AC130</f>
        <v>0</v>
      </c>
      <c r="AD286" s="186">
        <f>[1]CapWorks_WC!AD130</f>
        <v>0</v>
      </c>
      <c r="AE286" s="186">
        <f>[1]CapWorks_WC!AE130</f>
        <v>0</v>
      </c>
      <c r="AF286" s="186">
        <f>[1]CapWorks_WC!AF130</f>
        <v>0</v>
      </c>
      <c r="AG286" s="186">
        <f>[1]CapWorks_WC!AG130</f>
        <v>0</v>
      </c>
      <c r="AH286" s="187">
        <f>[1]CapWorks_WC!AH130</f>
        <v>0</v>
      </c>
      <c r="AM286" s="53" cm="1">
        <f t="array" ref="AM286">IF(SUM(ABS(K286:AH286)),1,0)</f>
        <v>1</v>
      </c>
      <c r="AN286" s="53">
        <f t="shared" si="41"/>
        <v>1</v>
      </c>
    </row>
    <row r="287" spans="2:40" ht="12.75" hidden="1" customHeight="1" outlineLevel="2" x14ac:dyDescent="0.2">
      <c r="B287" s="151"/>
      <c r="C287" s="152"/>
      <c r="D287" s="176" t="str">
        <f>[1]CapWorks_WC!D131</f>
        <v xml:space="preserve">Infrastructure Assets -  Kerb and Channel </v>
      </c>
      <c r="E287" s="154"/>
      <c r="F287" s="154"/>
      <c r="G287" s="154"/>
      <c r="H287" s="154"/>
      <c r="I287" s="26"/>
      <c r="J287" s="26"/>
      <c r="K287" s="26"/>
      <c r="L287" s="26"/>
      <c r="M287" s="26"/>
      <c r="N287" s="178">
        <f>SUM([1]Forecast_Gen!O903,[1]Forecast_Wat!O887,[1]Forecast_Sew!O887,[1]Forecast_Waste!O924,[1]Forecast_OthBiz!O887)</f>
        <v>0</v>
      </c>
      <c r="O287" s="178">
        <f>[1]CapWorks_WC!O131</f>
        <v>0</v>
      </c>
      <c r="P287" s="186">
        <f>[1]CapWorks_WC!P131</f>
        <v>51.749999999999993</v>
      </c>
      <c r="Q287" s="186">
        <f>[1]CapWorks_WC!Q131</f>
        <v>53.561249999999994</v>
      </c>
      <c r="R287" s="186">
        <f>[1]CapWorks_WC!R131</f>
        <v>55.435893749999984</v>
      </c>
      <c r="S287" s="186">
        <f>[1]CapWorks_WC!S131</f>
        <v>57.376150031249985</v>
      </c>
      <c r="T287" s="186">
        <f>[1]CapWorks_WC!T131</f>
        <v>59.384315282343728</v>
      </c>
      <c r="U287" s="186">
        <f>[1]CapWorks_WC!U131</f>
        <v>61.46276631722575</v>
      </c>
      <c r="V287" s="186">
        <f>[1]CapWorks_WC!V131</f>
        <v>63.613963138328643</v>
      </c>
      <c r="W287" s="186">
        <f>[1]CapWorks_WC!W131</f>
        <v>65.840451848170147</v>
      </c>
      <c r="X287" s="186">
        <f>[1]CapWorks_WC!X131</f>
        <v>68.144867662856086</v>
      </c>
      <c r="Y287" s="186">
        <f>[1]CapWorks_WC!Y131</f>
        <v>70.529938031056048</v>
      </c>
      <c r="Z287" s="186">
        <f>[1]CapWorks_WC!Z131</f>
        <v>0</v>
      </c>
      <c r="AA287" s="186">
        <f>[1]CapWorks_WC!AA131</f>
        <v>0</v>
      </c>
      <c r="AB287" s="186">
        <f>[1]CapWorks_WC!AB131</f>
        <v>0</v>
      </c>
      <c r="AC287" s="186">
        <f>[1]CapWorks_WC!AC131</f>
        <v>0</v>
      </c>
      <c r="AD287" s="186">
        <f>[1]CapWorks_WC!AD131</f>
        <v>0</v>
      </c>
      <c r="AE287" s="186">
        <f>[1]CapWorks_WC!AE131</f>
        <v>0</v>
      </c>
      <c r="AF287" s="186">
        <f>[1]CapWorks_WC!AF131</f>
        <v>0</v>
      </c>
      <c r="AG287" s="186">
        <f>[1]CapWorks_WC!AG131</f>
        <v>0</v>
      </c>
      <c r="AH287" s="187">
        <f>[1]CapWorks_WC!AH131</f>
        <v>0</v>
      </c>
      <c r="AM287" s="53" cm="1">
        <f t="array" ref="AM287">IF(SUM(ABS(K287:AH287)),1,0)</f>
        <v>1</v>
      </c>
      <c r="AN287" s="53">
        <f t="shared" si="41"/>
        <v>1</v>
      </c>
    </row>
    <row r="288" spans="2:40" ht="12.75" hidden="1" customHeight="1" outlineLevel="2" x14ac:dyDescent="0.2">
      <c r="B288" s="151"/>
      <c r="C288" s="152"/>
      <c r="D288" s="176" t="str">
        <f>[1]CapWorks_WC!D132</f>
        <v xml:space="preserve">Infrastructure Assets -  Footpaths and Pathways </v>
      </c>
      <c r="E288" s="154"/>
      <c r="F288" s="154"/>
      <c r="G288" s="154"/>
      <c r="H288" s="154"/>
      <c r="I288" s="26"/>
      <c r="J288" s="26"/>
      <c r="K288" s="26"/>
      <c r="L288" s="26"/>
      <c r="M288" s="26"/>
      <c r="N288" s="178">
        <f>SUM([1]Forecast_Gen!O904,[1]Forecast_Wat!O888,[1]Forecast_Sew!O888,[1]Forecast_Waste!O925,[1]Forecast_OthBiz!O888)</f>
        <v>0</v>
      </c>
      <c r="O288" s="178">
        <f>[1]CapWorks_WC!O132</f>
        <v>0</v>
      </c>
      <c r="P288" s="186">
        <f>[1]CapWorks_WC!P132</f>
        <v>103.49999999999999</v>
      </c>
      <c r="Q288" s="186">
        <f>[1]CapWorks_WC!Q132</f>
        <v>107.12249999999999</v>
      </c>
      <c r="R288" s="186">
        <f>[1]CapWorks_WC!R132</f>
        <v>110.87178749999997</v>
      </c>
      <c r="S288" s="186">
        <f>[1]CapWorks_WC!S132</f>
        <v>114.75230006249997</v>
      </c>
      <c r="T288" s="186">
        <f>[1]CapWorks_WC!T132</f>
        <v>118.76863056468746</v>
      </c>
      <c r="U288" s="186">
        <f>[1]CapWorks_WC!U132</f>
        <v>122.9255326344515</v>
      </c>
      <c r="V288" s="186">
        <f>[1]CapWorks_WC!V132</f>
        <v>127.22792627665729</v>
      </c>
      <c r="W288" s="186">
        <f>[1]CapWorks_WC!W132</f>
        <v>131.68090369634029</v>
      </c>
      <c r="X288" s="186">
        <f>[1]CapWorks_WC!X132</f>
        <v>136.28973532571217</v>
      </c>
      <c r="Y288" s="186">
        <f>[1]CapWorks_WC!Y132</f>
        <v>141.0598760621121</v>
      </c>
      <c r="Z288" s="186">
        <f>[1]CapWorks_WC!Z132</f>
        <v>0</v>
      </c>
      <c r="AA288" s="186">
        <f>[1]CapWorks_WC!AA132</f>
        <v>0</v>
      </c>
      <c r="AB288" s="186">
        <f>[1]CapWorks_WC!AB132</f>
        <v>0</v>
      </c>
      <c r="AC288" s="186">
        <f>[1]CapWorks_WC!AC132</f>
        <v>0</v>
      </c>
      <c r="AD288" s="186">
        <f>[1]CapWorks_WC!AD132</f>
        <v>0</v>
      </c>
      <c r="AE288" s="186">
        <f>[1]CapWorks_WC!AE132</f>
        <v>0</v>
      </c>
      <c r="AF288" s="186">
        <f>[1]CapWorks_WC!AF132</f>
        <v>0</v>
      </c>
      <c r="AG288" s="186">
        <f>[1]CapWorks_WC!AG132</f>
        <v>0</v>
      </c>
      <c r="AH288" s="187">
        <f>[1]CapWorks_WC!AH132</f>
        <v>0</v>
      </c>
      <c r="AM288" s="53" cm="1">
        <f t="array" ref="AM288">IF(SUM(ABS(K288:AH288)),1,0)</f>
        <v>1</v>
      </c>
      <c r="AN288" s="53">
        <f t="shared" si="41"/>
        <v>1</v>
      </c>
    </row>
    <row r="289" spans="2:40" ht="12.75" hidden="1" customHeight="1" outlineLevel="2" x14ac:dyDescent="0.2">
      <c r="B289" s="151"/>
      <c r="C289" s="152"/>
      <c r="D289" s="176" t="str">
        <f>[1]CapWorks_WC!D133</f>
        <v xml:space="preserve">Infrastructure Assets -  Buildings </v>
      </c>
      <c r="E289" s="154"/>
      <c r="F289" s="154"/>
      <c r="G289" s="154"/>
      <c r="H289" s="154"/>
      <c r="I289" s="26"/>
      <c r="J289" s="26"/>
      <c r="K289" s="26"/>
      <c r="L289" s="26"/>
      <c r="M289" s="26"/>
      <c r="N289" s="178">
        <f>SUM([1]Forecast_Gen!O905,[1]Forecast_Wat!O889,[1]Forecast_Sew!O889,[1]Forecast_Waste!O926,[1]Forecast_OthBiz!O889)</f>
        <v>0</v>
      </c>
      <c r="O289" s="178">
        <f>[1]CapWorks_WC!O133</f>
        <v>0</v>
      </c>
      <c r="P289" s="186">
        <f>[1]CapWorks_WC!P133</f>
        <v>765.9</v>
      </c>
      <c r="Q289" s="186">
        <f>[1]CapWorks_WC!Q133</f>
        <v>915.8973749999999</v>
      </c>
      <c r="R289" s="186">
        <f>[1]CapWorks_WC!R133</f>
        <v>870.34353187499983</v>
      </c>
      <c r="S289" s="186">
        <f>[1]CapWorks_WC!S133</f>
        <v>1176.2110756406246</v>
      </c>
      <c r="T289" s="186">
        <f>[1]CapWorks_WC!T133</f>
        <v>1217.3784632880463</v>
      </c>
      <c r="U289" s="186">
        <f>[1]CapWorks_WC!U133</f>
        <v>1259.9867095031279</v>
      </c>
      <c r="V289" s="186">
        <f>[1]CapWorks_WC!V133</f>
        <v>1304.0862443357371</v>
      </c>
      <c r="W289" s="186">
        <f>[1]CapWorks_WC!W133</f>
        <v>1349.7292628874879</v>
      </c>
      <c r="X289" s="186">
        <f>[1]CapWorks_WC!X133</f>
        <v>1396.9697870885498</v>
      </c>
      <c r="Y289" s="186">
        <f>[1]CapWorks_WC!Y133</f>
        <v>1445.8637296366489</v>
      </c>
      <c r="Z289" s="186">
        <f>[1]CapWorks_WC!Z133</f>
        <v>0</v>
      </c>
      <c r="AA289" s="186">
        <f>[1]CapWorks_WC!AA133</f>
        <v>0</v>
      </c>
      <c r="AB289" s="186">
        <f>[1]CapWorks_WC!AB133</f>
        <v>0</v>
      </c>
      <c r="AC289" s="186">
        <f>[1]CapWorks_WC!AC133</f>
        <v>0</v>
      </c>
      <c r="AD289" s="186">
        <f>[1]CapWorks_WC!AD133</f>
        <v>0</v>
      </c>
      <c r="AE289" s="186">
        <f>[1]CapWorks_WC!AE133</f>
        <v>0</v>
      </c>
      <c r="AF289" s="186">
        <f>[1]CapWorks_WC!AF133</f>
        <v>0</v>
      </c>
      <c r="AG289" s="186">
        <f>[1]CapWorks_WC!AG133</f>
        <v>0</v>
      </c>
      <c r="AH289" s="187">
        <f>[1]CapWorks_WC!AH133</f>
        <v>0</v>
      </c>
      <c r="AM289" s="53" cm="1">
        <f t="array" ref="AM289">IF(SUM(ABS(K289:AH289)),1,0)</f>
        <v>1</v>
      </c>
      <c r="AN289" s="53">
        <f t="shared" si="41"/>
        <v>1</v>
      </c>
    </row>
    <row r="290" spans="2:40" ht="12.75" hidden="1" customHeight="1" outlineLevel="2" x14ac:dyDescent="0.2">
      <c r="B290" s="151"/>
      <c r="C290" s="152"/>
      <c r="D290" s="176" t="str">
        <f>[1]CapWorks_WC!D134</f>
        <v xml:space="preserve">Infrastructure Assets -  Stormwater Drainage </v>
      </c>
      <c r="E290" s="154"/>
      <c r="F290" s="154"/>
      <c r="G290" s="154"/>
      <c r="H290" s="154"/>
      <c r="I290" s="26"/>
      <c r="J290" s="26"/>
      <c r="K290" s="26"/>
      <c r="L290" s="26"/>
      <c r="M290" s="26"/>
      <c r="N290" s="178">
        <f>SUM([1]Forecast_Gen!O906,[1]Forecast_Wat!O890,[1]Forecast_Sew!O890,[1]Forecast_Waste!O927,[1]Forecast_OthBiz!O890)</f>
        <v>0</v>
      </c>
      <c r="O290" s="178">
        <f>[1]CapWorks_WC!O134</f>
        <v>91</v>
      </c>
      <c r="P290" s="186">
        <f>[1]CapWorks_WC!P134</f>
        <v>413.99999999999994</v>
      </c>
      <c r="Q290" s="186">
        <f>[1]CapWorks_WC!Q134</f>
        <v>428.48999999999995</v>
      </c>
      <c r="R290" s="186">
        <f>[1]CapWorks_WC!R134</f>
        <v>443.48714999999987</v>
      </c>
      <c r="S290" s="186">
        <f>[1]CapWorks_WC!S134</f>
        <v>459.00920024999988</v>
      </c>
      <c r="T290" s="186">
        <f>[1]CapWorks_WC!T134</f>
        <v>475.07452225874982</v>
      </c>
      <c r="U290" s="186">
        <f>[1]CapWorks_WC!U134</f>
        <v>491.702130537806</v>
      </c>
      <c r="V290" s="186">
        <f>[1]CapWorks_WC!V134</f>
        <v>508.91170510662914</v>
      </c>
      <c r="W290" s="186">
        <f>[1]CapWorks_WC!W134</f>
        <v>526.72361478536118</v>
      </c>
      <c r="X290" s="186">
        <f>[1]CapWorks_WC!X134</f>
        <v>545.15894130284869</v>
      </c>
      <c r="Y290" s="186">
        <f>[1]CapWorks_WC!Y134</f>
        <v>564.23950424844838</v>
      </c>
      <c r="Z290" s="186">
        <f>[1]CapWorks_WC!Z134</f>
        <v>0</v>
      </c>
      <c r="AA290" s="186">
        <f>[1]CapWorks_WC!AA134</f>
        <v>0</v>
      </c>
      <c r="AB290" s="186">
        <f>[1]CapWorks_WC!AB134</f>
        <v>0</v>
      </c>
      <c r="AC290" s="186">
        <f>[1]CapWorks_WC!AC134</f>
        <v>0</v>
      </c>
      <c r="AD290" s="186">
        <f>[1]CapWorks_WC!AD134</f>
        <v>0</v>
      </c>
      <c r="AE290" s="186">
        <f>[1]CapWorks_WC!AE134</f>
        <v>0</v>
      </c>
      <c r="AF290" s="186">
        <f>[1]CapWorks_WC!AF134</f>
        <v>0</v>
      </c>
      <c r="AG290" s="186">
        <f>[1]CapWorks_WC!AG134</f>
        <v>0</v>
      </c>
      <c r="AH290" s="187">
        <f>[1]CapWorks_WC!AH134</f>
        <v>0</v>
      </c>
      <c r="AM290" s="53" cm="1">
        <f t="array" ref="AM290">IF(SUM(ABS(K290:AH290)),1,0)</f>
        <v>1</v>
      </c>
      <c r="AN290" s="53">
        <f t="shared" si="41"/>
        <v>1</v>
      </c>
    </row>
    <row r="291" spans="2:40" ht="12.75" hidden="1" customHeight="1" outlineLevel="2" x14ac:dyDescent="0.2">
      <c r="B291" s="151"/>
      <c r="C291" s="152"/>
      <c r="D291" s="176" t="str">
        <f>[1]CapWorks_WC!D135</f>
        <v xml:space="preserve">Infrastructure Assets -  Recreation, Parks and Streetscapes </v>
      </c>
      <c r="E291" s="154"/>
      <c r="F291" s="154"/>
      <c r="G291" s="154"/>
      <c r="H291" s="154"/>
      <c r="I291" s="26"/>
      <c r="J291" s="26"/>
      <c r="K291" s="26"/>
      <c r="L291" s="26"/>
      <c r="M291" s="26"/>
      <c r="N291" s="178">
        <f>SUM([1]Forecast_Gen!O907,[1]Forecast_Wat!O891,[1]Forecast_Sew!O891,[1]Forecast_Waste!O928,[1]Forecast_OthBiz!O891)</f>
        <v>0</v>
      </c>
      <c r="O291" s="178">
        <f>[1]CapWorks_WC!O135</f>
        <v>0</v>
      </c>
      <c r="P291" s="186">
        <f>[1]CapWorks_WC!P135</f>
        <v>0</v>
      </c>
      <c r="Q291" s="186">
        <f>[1]CapWorks_WC!Q135</f>
        <v>0</v>
      </c>
      <c r="R291" s="186">
        <f>[1]CapWorks_WC!R135</f>
        <v>0</v>
      </c>
      <c r="S291" s="186">
        <f>[1]CapWorks_WC!S135</f>
        <v>0</v>
      </c>
      <c r="T291" s="186">
        <f>[1]CapWorks_WC!T135</f>
        <v>0</v>
      </c>
      <c r="U291" s="186">
        <f>[1]CapWorks_WC!U135</f>
        <v>0</v>
      </c>
      <c r="V291" s="186">
        <f>[1]CapWorks_WC!V135</f>
        <v>0</v>
      </c>
      <c r="W291" s="186">
        <f>[1]CapWorks_WC!W135</f>
        <v>0</v>
      </c>
      <c r="X291" s="186">
        <f>[1]CapWorks_WC!X135</f>
        <v>0</v>
      </c>
      <c r="Y291" s="186">
        <f>[1]CapWorks_WC!Y135</f>
        <v>0</v>
      </c>
      <c r="Z291" s="186">
        <f>[1]CapWorks_WC!Z135</f>
        <v>0</v>
      </c>
      <c r="AA291" s="186">
        <f>[1]CapWorks_WC!AA135</f>
        <v>0</v>
      </c>
      <c r="AB291" s="186">
        <f>[1]CapWorks_WC!AB135</f>
        <v>0</v>
      </c>
      <c r="AC291" s="186">
        <f>[1]CapWorks_WC!AC135</f>
        <v>0</v>
      </c>
      <c r="AD291" s="186">
        <f>[1]CapWorks_WC!AD135</f>
        <v>0</v>
      </c>
      <c r="AE291" s="186">
        <f>[1]CapWorks_WC!AE135</f>
        <v>0</v>
      </c>
      <c r="AF291" s="186">
        <f>[1]CapWorks_WC!AF135</f>
        <v>0</v>
      </c>
      <c r="AG291" s="186">
        <f>[1]CapWorks_WC!AG135</f>
        <v>0</v>
      </c>
      <c r="AH291" s="187">
        <f>[1]CapWorks_WC!AH135</f>
        <v>0</v>
      </c>
      <c r="AM291" s="53" cm="1">
        <f t="array" ref="AM291">IF(SUM(ABS(K291:AH291)),1,0)</f>
        <v>0</v>
      </c>
      <c r="AN291" s="53">
        <f t="shared" si="41"/>
        <v>0</v>
      </c>
    </row>
    <row r="292" spans="2:40" ht="12.75" hidden="1" customHeight="1" outlineLevel="2" x14ac:dyDescent="0.2">
      <c r="B292" s="151"/>
      <c r="C292" s="152"/>
      <c r="D292" s="176" t="str">
        <f>[1]CapWorks_WC!D136</f>
        <v xml:space="preserve">Infrastructure Assets -  Swimming Pools </v>
      </c>
      <c r="E292" s="154"/>
      <c r="F292" s="154"/>
      <c r="G292" s="154"/>
      <c r="H292" s="154"/>
      <c r="I292" s="26"/>
      <c r="J292" s="26"/>
      <c r="K292" s="26"/>
      <c r="L292" s="26"/>
      <c r="M292" s="26"/>
      <c r="N292" s="178">
        <f>SUM([1]Forecast_Gen!O908,[1]Forecast_Wat!O892,[1]Forecast_Sew!O892,[1]Forecast_Waste!O929,[1]Forecast_OthBiz!O892)</f>
        <v>0</v>
      </c>
      <c r="O292" s="178">
        <f>[1]CapWorks_WC!O136</f>
        <v>0</v>
      </c>
      <c r="P292" s="186">
        <f>[1]CapWorks_WC!P136</f>
        <v>0</v>
      </c>
      <c r="Q292" s="186">
        <f>[1]CapWorks_WC!Q136</f>
        <v>0</v>
      </c>
      <c r="R292" s="186">
        <f>[1]CapWorks_WC!R136</f>
        <v>0</v>
      </c>
      <c r="S292" s="186">
        <f>[1]CapWorks_WC!S136</f>
        <v>0</v>
      </c>
      <c r="T292" s="186">
        <f>[1]CapWorks_WC!T136</f>
        <v>0</v>
      </c>
      <c r="U292" s="186">
        <f>[1]CapWorks_WC!U136</f>
        <v>0</v>
      </c>
      <c r="V292" s="186">
        <f>[1]CapWorks_WC!V136</f>
        <v>0</v>
      </c>
      <c r="W292" s="186">
        <f>[1]CapWorks_WC!W136</f>
        <v>0</v>
      </c>
      <c r="X292" s="186">
        <f>[1]CapWorks_WC!X136</f>
        <v>0</v>
      </c>
      <c r="Y292" s="186">
        <f>[1]CapWorks_WC!Y136</f>
        <v>0</v>
      </c>
      <c r="Z292" s="186">
        <f>[1]CapWorks_WC!Z136</f>
        <v>0</v>
      </c>
      <c r="AA292" s="186">
        <f>[1]CapWorks_WC!AA136</f>
        <v>0</v>
      </c>
      <c r="AB292" s="186">
        <f>[1]CapWorks_WC!AB136</f>
        <v>0</v>
      </c>
      <c r="AC292" s="186">
        <f>[1]CapWorks_WC!AC136</f>
        <v>0</v>
      </c>
      <c r="AD292" s="186">
        <f>[1]CapWorks_WC!AD136</f>
        <v>0</v>
      </c>
      <c r="AE292" s="186">
        <f>[1]CapWorks_WC!AE136</f>
        <v>0</v>
      </c>
      <c r="AF292" s="186">
        <f>[1]CapWorks_WC!AF136</f>
        <v>0</v>
      </c>
      <c r="AG292" s="186">
        <f>[1]CapWorks_WC!AG136</f>
        <v>0</v>
      </c>
      <c r="AH292" s="187">
        <f>[1]CapWorks_WC!AH136</f>
        <v>0</v>
      </c>
      <c r="AM292" s="53" cm="1">
        <f t="array" ref="AM292">IF(SUM(ABS(K292:AH292)),1,0)</f>
        <v>0</v>
      </c>
      <c r="AN292" s="53">
        <f t="shared" si="41"/>
        <v>0</v>
      </c>
    </row>
    <row r="293" spans="2:40" ht="12.75" hidden="1" customHeight="1" outlineLevel="2" x14ac:dyDescent="0.2">
      <c r="B293" s="151"/>
      <c r="C293" s="152"/>
      <c r="D293" s="176" t="str">
        <f>[1]CapWorks_WC!D137</f>
        <v xml:space="preserve">Infrastructure Assets -  Sewerage </v>
      </c>
      <c r="E293" s="154"/>
      <c r="F293" s="154"/>
      <c r="G293" s="154"/>
      <c r="H293" s="154"/>
      <c r="I293" s="26"/>
      <c r="J293" s="26"/>
      <c r="K293" s="26"/>
      <c r="L293" s="26"/>
      <c r="M293" s="26"/>
      <c r="N293" s="178">
        <f>SUM([1]Forecast_Gen!O909,[1]Forecast_Wat!O893,[1]Forecast_Sew!O893,[1]Forecast_Waste!O930,[1]Forecast_OthBiz!O893)</f>
        <v>0</v>
      </c>
      <c r="O293" s="178">
        <f>[1]CapWorks_WC!O137</f>
        <v>5901</v>
      </c>
      <c r="P293" s="186">
        <f>[1]CapWorks_WC!P137</f>
        <v>1030</v>
      </c>
      <c r="Q293" s="186">
        <f>[1]CapWorks_WC!Q137</f>
        <v>986</v>
      </c>
      <c r="R293" s="186">
        <f>[1]CapWorks_WC!R137</f>
        <v>768</v>
      </c>
      <c r="S293" s="186">
        <f>[1]CapWorks_WC!S137</f>
        <v>4877</v>
      </c>
      <c r="T293" s="186">
        <f>[1]CapWorks_WC!T137</f>
        <v>7468</v>
      </c>
      <c r="U293" s="186">
        <f>[1]CapWorks_WC!U137</f>
        <v>9351</v>
      </c>
      <c r="V293" s="186">
        <f>[1]CapWorks_WC!V137</f>
        <v>7315</v>
      </c>
      <c r="W293" s="186">
        <f>[1]CapWorks_WC!W137</f>
        <v>2400</v>
      </c>
      <c r="X293" s="186">
        <f>[1]CapWorks_WC!X137</f>
        <v>1941</v>
      </c>
      <c r="Y293" s="186">
        <f>[1]CapWorks_WC!Y137</f>
        <v>2737.9721943655959</v>
      </c>
      <c r="Z293" s="186">
        <f>[1]CapWorks_WC!Z137</f>
        <v>0</v>
      </c>
      <c r="AA293" s="186">
        <f>[1]CapWorks_WC!AA137</f>
        <v>0</v>
      </c>
      <c r="AB293" s="186">
        <f>[1]CapWorks_WC!AB137</f>
        <v>0</v>
      </c>
      <c r="AC293" s="186">
        <f>[1]CapWorks_WC!AC137</f>
        <v>0</v>
      </c>
      <c r="AD293" s="186">
        <f>[1]CapWorks_WC!AD137</f>
        <v>0</v>
      </c>
      <c r="AE293" s="186">
        <f>[1]CapWorks_WC!AE137</f>
        <v>0</v>
      </c>
      <c r="AF293" s="186">
        <f>[1]CapWorks_WC!AF137</f>
        <v>0</v>
      </c>
      <c r="AG293" s="186">
        <f>[1]CapWorks_WC!AG137</f>
        <v>0</v>
      </c>
      <c r="AH293" s="187">
        <f>[1]CapWorks_WC!AH137</f>
        <v>0</v>
      </c>
      <c r="AM293" s="53" cm="1">
        <f t="array" ref="AM293">IF(SUM(ABS(K293:AH293)),1,0)</f>
        <v>1</v>
      </c>
      <c r="AN293" s="53">
        <f t="shared" si="41"/>
        <v>1</v>
      </c>
    </row>
    <row r="294" spans="2:40" ht="12.75" hidden="1" customHeight="1" outlineLevel="2" x14ac:dyDescent="0.2">
      <c r="B294" s="151"/>
      <c r="C294" s="152"/>
      <c r="D294" s="176" t="str">
        <f>[1]CapWorks_WC!D138</f>
        <v xml:space="preserve">Infrastructure Assets -  Water </v>
      </c>
      <c r="E294" s="154"/>
      <c r="F294" s="154"/>
      <c r="G294" s="154"/>
      <c r="H294" s="154"/>
      <c r="I294" s="26"/>
      <c r="J294" s="26"/>
      <c r="K294" s="26"/>
      <c r="L294" s="26"/>
      <c r="M294" s="26"/>
      <c r="N294" s="178">
        <f>SUM([1]Forecast_Gen!O910,[1]Forecast_Wat!O894,[1]Forecast_Sew!O894,[1]Forecast_Waste!O931,[1]Forecast_OthBiz!O894)</f>
        <v>0</v>
      </c>
      <c r="O294" s="178">
        <f>[1]CapWorks_WC!O138</f>
        <v>5577</v>
      </c>
      <c r="P294" s="186">
        <f>[1]CapWorks_WC!P138</f>
        <v>1051</v>
      </c>
      <c r="Q294" s="186">
        <f>[1]CapWorks_WC!Q138</f>
        <v>772</v>
      </c>
      <c r="R294" s="186">
        <f>[1]CapWorks_WC!R138</f>
        <v>912</v>
      </c>
      <c r="S294" s="186">
        <f>[1]CapWorks_WC!S138</f>
        <v>3032</v>
      </c>
      <c r="T294" s="186">
        <f>[1]CapWorks_WC!T138</f>
        <v>3413</v>
      </c>
      <c r="U294" s="186">
        <f>[1]CapWorks_WC!U138</f>
        <v>8088</v>
      </c>
      <c r="V294" s="186">
        <f>[1]CapWorks_WC!V138</f>
        <v>10048</v>
      </c>
      <c r="W294" s="186">
        <f>[1]CapWorks_WC!W138</f>
        <v>10299</v>
      </c>
      <c r="X294" s="186">
        <f>[1]CapWorks_WC!X138</f>
        <v>8919</v>
      </c>
      <c r="Y294" s="186">
        <f>[1]CapWorks_WC!Y138</f>
        <v>12581.130345979778</v>
      </c>
      <c r="Z294" s="186">
        <f>[1]CapWorks_WC!Z138</f>
        <v>0</v>
      </c>
      <c r="AA294" s="186">
        <f>[1]CapWorks_WC!AA138</f>
        <v>0</v>
      </c>
      <c r="AB294" s="186">
        <f>[1]CapWorks_WC!AB138</f>
        <v>0</v>
      </c>
      <c r="AC294" s="186">
        <f>[1]CapWorks_WC!AC138</f>
        <v>0</v>
      </c>
      <c r="AD294" s="186">
        <f>[1]CapWorks_WC!AD138</f>
        <v>0</v>
      </c>
      <c r="AE294" s="186">
        <f>[1]CapWorks_WC!AE138</f>
        <v>0</v>
      </c>
      <c r="AF294" s="186">
        <f>[1]CapWorks_WC!AF138</f>
        <v>0</v>
      </c>
      <c r="AG294" s="186">
        <f>[1]CapWorks_WC!AG138</f>
        <v>0</v>
      </c>
      <c r="AH294" s="187">
        <f>[1]CapWorks_WC!AH138</f>
        <v>0</v>
      </c>
      <c r="AM294" s="53" cm="1">
        <f t="array" ref="AM294">IF(SUM(ABS(K294:AH294)),1,0)</f>
        <v>1</v>
      </c>
      <c r="AN294" s="53">
        <f t="shared" si="41"/>
        <v>1</v>
      </c>
    </row>
    <row r="295" spans="2:40" ht="12.75" hidden="1" customHeight="1" outlineLevel="2" x14ac:dyDescent="0.2">
      <c r="B295" s="151"/>
      <c r="C295" s="152"/>
      <c r="D295" s="176" t="str">
        <f>[1]CapWorks_WC!D139</f>
        <v xml:space="preserve">Infrastructure Assets -  Plant, machinery and equipment </v>
      </c>
      <c r="E295" s="154"/>
      <c r="F295" s="154"/>
      <c r="G295" s="154"/>
      <c r="H295" s="154"/>
      <c r="I295" s="26"/>
      <c r="J295" s="26"/>
      <c r="K295" s="26"/>
      <c r="L295" s="26"/>
      <c r="M295" s="26"/>
      <c r="N295" s="178">
        <f>SUM([1]Forecast_Gen!O911,[1]Forecast_Wat!O895,[1]Forecast_Sew!O895,[1]Forecast_Waste!O932,[1]Forecast_OthBiz!O895)</f>
        <v>0</v>
      </c>
      <c r="O295" s="178">
        <f>[1]CapWorks_WC!O139</f>
        <v>0</v>
      </c>
      <c r="P295" s="186">
        <f>[1]CapWorks_WC!P139</f>
        <v>0</v>
      </c>
      <c r="Q295" s="186">
        <f>[1]CapWorks_WC!Q139</f>
        <v>0</v>
      </c>
      <c r="R295" s="186">
        <f>[1]CapWorks_WC!R139</f>
        <v>0</v>
      </c>
      <c r="S295" s="186">
        <f>[1]CapWorks_WC!S139</f>
        <v>0</v>
      </c>
      <c r="T295" s="186">
        <f>[1]CapWorks_WC!T139</f>
        <v>0</v>
      </c>
      <c r="U295" s="186">
        <f>[1]CapWorks_WC!U139</f>
        <v>0</v>
      </c>
      <c r="V295" s="186">
        <f>[1]CapWorks_WC!V139</f>
        <v>0</v>
      </c>
      <c r="W295" s="186">
        <f>[1]CapWorks_WC!W139</f>
        <v>0</v>
      </c>
      <c r="X295" s="186">
        <f>[1]CapWorks_WC!X139</f>
        <v>0</v>
      </c>
      <c r="Y295" s="186">
        <f>[1]CapWorks_WC!Y139</f>
        <v>0</v>
      </c>
      <c r="Z295" s="186">
        <f>[1]CapWorks_WC!Z139</f>
        <v>0</v>
      </c>
      <c r="AA295" s="186">
        <f>[1]CapWorks_WC!AA139</f>
        <v>0</v>
      </c>
      <c r="AB295" s="186">
        <f>[1]CapWorks_WC!AB139</f>
        <v>0</v>
      </c>
      <c r="AC295" s="186">
        <f>[1]CapWorks_WC!AC139</f>
        <v>0</v>
      </c>
      <c r="AD295" s="186">
        <f>[1]CapWorks_WC!AD139</f>
        <v>0</v>
      </c>
      <c r="AE295" s="186">
        <f>[1]CapWorks_WC!AE139</f>
        <v>0</v>
      </c>
      <c r="AF295" s="186">
        <f>[1]CapWorks_WC!AF139</f>
        <v>0</v>
      </c>
      <c r="AG295" s="186">
        <f>[1]CapWorks_WC!AG139</f>
        <v>0</v>
      </c>
      <c r="AH295" s="187">
        <f>[1]CapWorks_WC!AH139</f>
        <v>0</v>
      </c>
      <c r="AM295" s="53" cm="1">
        <f t="array" ref="AM295">IF(SUM(ABS(K295:AH295)),1,0)</f>
        <v>0</v>
      </c>
      <c r="AN295" s="53">
        <f t="shared" si="41"/>
        <v>0</v>
      </c>
    </row>
    <row r="296" spans="2:40" ht="12.75" hidden="1" customHeight="1" outlineLevel="2" x14ac:dyDescent="0.2">
      <c r="B296" s="151"/>
      <c r="C296" s="152"/>
      <c r="D296" s="176" t="str">
        <f>[1]CapWorks_WC!D140</f>
        <v xml:space="preserve">Infrastructure Assets -  Fixutres, fittings and furniture </v>
      </c>
      <c r="E296" s="154"/>
      <c r="F296" s="154"/>
      <c r="G296" s="154"/>
      <c r="H296" s="154"/>
      <c r="I296" s="26"/>
      <c r="J296" s="26"/>
      <c r="K296" s="26"/>
      <c r="L296" s="26"/>
      <c r="M296" s="26"/>
      <c r="N296" s="178">
        <f>SUM([1]Forecast_Gen!O912,[1]Forecast_Wat!O896,[1]Forecast_Sew!O896,[1]Forecast_Waste!O933,[1]Forecast_OthBiz!O896)</f>
        <v>0</v>
      </c>
      <c r="O296" s="178">
        <f>[1]CapWorks_WC!O140</f>
        <v>0</v>
      </c>
      <c r="P296" s="186">
        <f>[1]CapWorks_WC!P140</f>
        <v>0</v>
      </c>
      <c r="Q296" s="186">
        <f>[1]CapWorks_WC!Q140</f>
        <v>0</v>
      </c>
      <c r="R296" s="186">
        <f>[1]CapWorks_WC!R140</f>
        <v>0</v>
      </c>
      <c r="S296" s="186">
        <f>[1]CapWorks_WC!S140</f>
        <v>0</v>
      </c>
      <c r="T296" s="186">
        <f>[1]CapWorks_WC!T140</f>
        <v>0</v>
      </c>
      <c r="U296" s="186">
        <f>[1]CapWorks_WC!U140</f>
        <v>0</v>
      </c>
      <c r="V296" s="186">
        <f>[1]CapWorks_WC!V140</f>
        <v>0</v>
      </c>
      <c r="W296" s="186">
        <f>[1]CapWorks_WC!W140</f>
        <v>0</v>
      </c>
      <c r="X296" s="186">
        <f>[1]CapWorks_WC!X140</f>
        <v>0</v>
      </c>
      <c r="Y296" s="186">
        <f>[1]CapWorks_WC!Y140</f>
        <v>0</v>
      </c>
      <c r="Z296" s="186">
        <f>[1]CapWorks_WC!Z140</f>
        <v>0</v>
      </c>
      <c r="AA296" s="186">
        <f>[1]CapWorks_WC!AA140</f>
        <v>0</v>
      </c>
      <c r="AB296" s="186">
        <f>[1]CapWorks_WC!AB140</f>
        <v>0</v>
      </c>
      <c r="AC296" s="186">
        <f>[1]CapWorks_WC!AC140</f>
        <v>0</v>
      </c>
      <c r="AD296" s="186">
        <f>[1]CapWorks_WC!AD140</f>
        <v>0</v>
      </c>
      <c r="AE296" s="186">
        <f>[1]CapWorks_WC!AE140</f>
        <v>0</v>
      </c>
      <c r="AF296" s="186">
        <f>[1]CapWorks_WC!AF140</f>
        <v>0</v>
      </c>
      <c r="AG296" s="186">
        <f>[1]CapWorks_WC!AG140</f>
        <v>0</v>
      </c>
      <c r="AH296" s="187">
        <f>[1]CapWorks_WC!AH140</f>
        <v>0</v>
      </c>
      <c r="AM296" s="53" cm="1">
        <f t="array" ref="AM296">IF(SUM(ABS(K296:AH296)),1,0)</f>
        <v>0</v>
      </c>
      <c r="AN296" s="53">
        <f t="shared" si="41"/>
        <v>0</v>
      </c>
    </row>
    <row r="297" spans="2:40" ht="12.75" hidden="1" customHeight="1" outlineLevel="2" x14ac:dyDescent="0.2">
      <c r="B297" s="151"/>
      <c r="C297" s="152"/>
      <c r="D297" s="176" t="str">
        <f>[1]CapWorks_WC!D141</f>
        <v xml:space="preserve">Infrastructure Assets -  Computers and telecommunications </v>
      </c>
      <c r="E297" s="154"/>
      <c r="F297" s="154"/>
      <c r="G297" s="154"/>
      <c r="H297" s="154"/>
      <c r="I297" s="26"/>
      <c r="J297" s="26"/>
      <c r="K297" s="26"/>
      <c r="L297" s="26"/>
      <c r="M297" s="26"/>
      <c r="N297" s="178">
        <f>SUM([1]Forecast_Gen!O913,[1]Forecast_Wat!O897,[1]Forecast_Sew!O897,[1]Forecast_Waste!O934,[1]Forecast_OthBiz!O897)</f>
        <v>0</v>
      </c>
      <c r="O297" s="178">
        <f>[1]CapWorks_WC!O141</f>
        <v>279.697</v>
      </c>
      <c r="P297" s="186">
        <f>[1]CapWorks_WC!P141</f>
        <v>227.7</v>
      </c>
      <c r="Q297" s="186">
        <f>[1]CapWorks_WC!Q141</f>
        <v>201.39029999999997</v>
      </c>
      <c r="R297" s="186">
        <f>[1]CapWorks_WC!R141</f>
        <v>638.62149599999987</v>
      </c>
      <c r="S297" s="186">
        <f>[1]CapWorks_WC!S141</f>
        <v>151.47303608249996</v>
      </c>
      <c r="T297" s="186">
        <f>[1]CapWorks_WC!T141</f>
        <v>380.05961780699982</v>
      </c>
      <c r="U297" s="186">
        <f>[1]CapWorks_WC!U141</f>
        <v>103.25744741293926</v>
      </c>
      <c r="V297" s="186">
        <f>[1]CapWorks_WC!V141</f>
        <v>192.1141686777525</v>
      </c>
      <c r="W297" s="186">
        <f>[1]CapWorks_WC!W141</f>
        <v>769.01647758662727</v>
      </c>
      <c r="X297" s="186">
        <f>[1]CapWorks_WC!X141</f>
        <v>857.26243519872958</v>
      </c>
      <c r="Y297" s="186">
        <f>[1]CapWorks_WC!Y141</f>
        <v>887.26662043068507</v>
      </c>
      <c r="Z297" s="186">
        <f>[1]CapWorks_WC!Z141</f>
        <v>0</v>
      </c>
      <c r="AA297" s="186">
        <f>[1]CapWorks_WC!AA141</f>
        <v>0</v>
      </c>
      <c r="AB297" s="186">
        <f>[1]CapWorks_WC!AB141</f>
        <v>0</v>
      </c>
      <c r="AC297" s="186">
        <f>[1]CapWorks_WC!AC141</f>
        <v>0</v>
      </c>
      <c r="AD297" s="186">
        <f>[1]CapWorks_WC!AD141</f>
        <v>0</v>
      </c>
      <c r="AE297" s="186">
        <f>[1]CapWorks_WC!AE141</f>
        <v>0</v>
      </c>
      <c r="AF297" s="186">
        <f>[1]CapWorks_WC!AF141</f>
        <v>0</v>
      </c>
      <c r="AG297" s="186">
        <f>[1]CapWorks_WC!AG141</f>
        <v>0</v>
      </c>
      <c r="AH297" s="187">
        <f>[1]CapWorks_WC!AH141</f>
        <v>0</v>
      </c>
      <c r="AM297" s="53" cm="1">
        <f t="array" ref="AM297">IF(SUM(ABS(K297:AH297)),1,0)</f>
        <v>1</v>
      </c>
      <c r="AN297" s="53">
        <f t="shared" si="41"/>
        <v>1</v>
      </c>
    </row>
    <row r="298" spans="2:40" ht="12.75" hidden="1" customHeight="1" outlineLevel="2" x14ac:dyDescent="0.2">
      <c r="B298" s="151"/>
      <c r="C298" s="152"/>
      <c r="D298" s="176" t="str">
        <f>[1]CapWorks_WC!D142</f>
        <v xml:space="preserve">Infrastructure Assets -  Other </v>
      </c>
      <c r="E298" s="154"/>
      <c r="F298" s="154"/>
      <c r="G298" s="154"/>
      <c r="H298" s="154"/>
      <c r="I298" s="26"/>
      <c r="J298" s="26"/>
      <c r="K298" s="26"/>
      <c r="L298" s="26"/>
      <c r="M298" s="26"/>
      <c r="N298" s="178">
        <f>SUM([1]Forecast_Gen!O914,[1]Forecast_Wat!O898,[1]Forecast_Sew!O898,[1]Forecast_Waste!O935,[1]Forecast_OthBiz!O898)</f>
        <v>0</v>
      </c>
      <c r="O298" s="178">
        <f>[1]CapWorks_WC!O142</f>
        <v>0</v>
      </c>
      <c r="P298" s="186">
        <f>[1]CapWorks_WC!P142</f>
        <v>0</v>
      </c>
      <c r="Q298" s="186">
        <f>[1]CapWorks_WC!Q142</f>
        <v>0</v>
      </c>
      <c r="R298" s="186">
        <f>[1]CapWorks_WC!R142</f>
        <v>0</v>
      </c>
      <c r="S298" s="186">
        <f>[1]CapWorks_WC!S142</f>
        <v>0</v>
      </c>
      <c r="T298" s="186">
        <f>[1]CapWorks_WC!T142</f>
        <v>0</v>
      </c>
      <c r="U298" s="186">
        <f>[1]CapWorks_WC!U142</f>
        <v>0</v>
      </c>
      <c r="V298" s="186">
        <f>[1]CapWorks_WC!V142</f>
        <v>0</v>
      </c>
      <c r="W298" s="186">
        <f>[1]CapWorks_WC!W142</f>
        <v>0</v>
      </c>
      <c r="X298" s="186">
        <f>[1]CapWorks_WC!X142</f>
        <v>0</v>
      </c>
      <c r="Y298" s="186">
        <f>[1]CapWorks_WC!Y142</f>
        <v>0</v>
      </c>
      <c r="Z298" s="186">
        <f>[1]CapWorks_WC!Z142</f>
        <v>0</v>
      </c>
      <c r="AA298" s="186">
        <f>[1]CapWorks_WC!AA142</f>
        <v>0</v>
      </c>
      <c r="AB298" s="186">
        <f>[1]CapWorks_WC!AB142</f>
        <v>0</v>
      </c>
      <c r="AC298" s="186">
        <f>[1]CapWorks_WC!AC142</f>
        <v>0</v>
      </c>
      <c r="AD298" s="186">
        <f>[1]CapWorks_WC!AD142</f>
        <v>0</v>
      </c>
      <c r="AE298" s="186">
        <f>[1]CapWorks_WC!AE142</f>
        <v>0</v>
      </c>
      <c r="AF298" s="186">
        <f>[1]CapWorks_WC!AF142</f>
        <v>0</v>
      </c>
      <c r="AG298" s="186">
        <f>[1]CapWorks_WC!AG142</f>
        <v>0</v>
      </c>
      <c r="AH298" s="187">
        <f>[1]CapWorks_WC!AH142</f>
        <v>0</v>
      </c>
      <c r="AM298" s="53" cm="1">
        <f t="array" ref="AM298">IF(SUM(ABS(K298:AH298)),1,0)</f>
        <v>0</v>
      </c>
      <c r="AN298" s="53">
        <f t="shared" si="41"/>
        <v>0</v>
      </c>
    </row>
    <row r="299" spans="2:40" ht="12.75" hidden="1" customHeight="1" outlineLevel="2" x14ac:dyDescent="0.2">
      <c r="B299" s="151"/>
      <c r="C299" s="152"/>
      <c r="D299" s="176" t="str">
        <f>[1]CapWorks_WC!D143</f>
        <v xml:space="preserve">Infrastructure Assets -  Capital Work in Progress </v>
      </c>
      <c r="E299" s="154"/>
      <c r="F299" s="154"/>
      <c r="G299" s="154"/>
      <c r="H299" s="154"/>
      <c r="I299" s="26"/>
      <c r="J299" s="26"/>
      <c r="K299" s="26"/>
      <c r="L299" s="26"/>
      <c r="M299" s="26"/>
      <c r="N299" s="178">
        <f>SUM([1]Forecast_Gen!O915,[1]Forecast_Wat!O899,[1]Forecast_Sew!O899,[1]Forecast_Waste!O936,[1]Forecast_OthBiz!O899)</f>
        <v>0</v>
      </c>
      <c r="O299" s="178">
        <f>[1]CapWorks_WC!O143</f>
        <v>0</v>
      </c>
      <c r="P299" s="186">
        <f>[1]CapWorks_WC!P143</f>
        <v>0</v>
      </c>
      <c r="Q299" s="186">
        <f>[1]CapWorks_WC!Q143</f>
        <v>0</v>
      </c>
      <c r="R299" s="186">
        <f>[1]CapWorks_WC!R143</f>
        <v>0</v>
      </c>
      <c r="S299" s="186">
        <f>[1]CapWorks_WC!S143</f>
        <v>0</v>
      </c>
      <c r="T299" s="186">
        <f>[1]CapWorks_WC!T143</f>
        <v>0</v>
      </c>
      <c r="U299" s="186">
        <f>[1]CapWorks_WC!U143</f>
        <v>0</v>
      </c>
      <c r="V299" s="186">
        <f>[1]CapWorks_WC!V143</f>
        <v>0</v>
      </c>
      <c r="W299" s="186">
        <f>[1]CapWorks_WC!W143</f>
        <v>0</v>
      </c>
      <c r="X299" s="186">
        <f>[1]CapWorks_WC!X143</f>
        <v>0</v>
      </c>
      <c r="Y299" s="186">
        <f>[1]CapWorks_WC!Y143</f>
        <v>0</v>
      </c>
      <c r="Z299" s="186">
        <f>[1]CapWorks_WC!Z143</f>
        <v>0</v>
      </c>
      <c r="AA299" s="186">
        <f>[1]CapWorks_WC!AA143</f>
        <v>0</v>
      </c>
      <c r="AB299" s="186">
        <f>[1]CapWorks_WC!AB143</f>
        <v>0</v>
      </c>
      <c r="AC299" s="186">
        <f>[1]CapWorks_WC!AC143</f>
        <v>0</v>
      </c>
      <c r="AD299" s="186">
        <f>[1]CapWorks_WC!AD143</f>
        <v>0</v>
      </c>
      <c r="AE299" s="186">
        <f>[1]CapWorks_WC!AE143</f>
        <v>0</v>
      </c>
      <c r="AF299" s="186">
        <f>[1]CapWorks_WC!AF143</f>
        <v>0</v>
      </c>
      <c r="AG299" s="186">
        <f>[1]CapWorks_WC!AG143</f>
        <v>0</v>
      </c>
      <c r="AH299" s="187">
        <f>[1]CapWorks_WC!AH143</f>
        <v>0</v>
      </c>
      <c r="AM299" s="53" cm="1">
        <f t="array" ref="AM299">IF(SUM(ABS(K299:AH299)),1,0)</f>
        <v>0</v>
      </c>
      <c r="AN299" s="53">
        <f t="shared" si="41"/>
        <v>0</v>
      </c>
    </row>
    <row r="300" spans="2:40" ht="12.75" hidden="1" customHeight="1" outlineLevel="2" x14ac:dyDescent="0.2">
      <c r="B300" s="151"/>
      <c r="C300" s="152"/>
      <c r="D300" s="176" t="str">
        <f>[1]CapWorks_WC!D144</f>
        <v xml:space="preserve">Infrastructure Assets -  LED Lighting </v>
      </c>
      <c r="E300" s="154"/>
      <c r="F300" s="154"/>
      <c r="G300" s="154"/>
      <c r="H300" s="154"/>
      <c r="I300" s="26"/>
      <c r="J300" s="26"/>
      <c r="K300" s="26"/>
      <c r="L300" s="26"/>
      <c r="M300" s="26"/>
      <c r="N300" s="178">
        <f>SUM([1]Forecast_Gen!O916,[1]Forecast_Wat!O900,[1]Forecast_Sew!O900,[1]Forecast_Waste!O937,[1]Forecast_OthBiz!O900)</f>
        <v>0</v>
      </c>
      <c r="O300" s="178">
        <f>[1]CapWorks_WC!O144</f>
        <v>0</v>
      </c>
      <c r="P300" s="186">
        <f>[1]CapWorks_WC!P144</f>
        <v>0</v>
      </c>
      <c r="Q300" s="186">
        <f>[1]CapWorks_WC!Q144</f>
        <v>0</v>
      </c>
      <c r="R300" s="186">
        <f>[1]CapWorks_WC!R144</f>
        <v>0</v>
      </c>
      <c r="S300" s="186">
        <f>[1]CapWorks_WC!S144</f>
        <v>0</v>
      </c>
      <c r="T300" s="186">
        <f>[1]CapWorks_WC!T144</f>
        <v>0</v>
      </c>
      <c r="U300" s="186">
        <f>[1]CapWorks_WC!U144</f>
        <v>0</v>
      </c>
      <c r="V300" s="186">
        <f>[1]CapWorks_WC!V144</f>
        <v>0</v>
      </c>
      <c r="W300" s="186">
        <f>[1]CapWorks_WC!W144</f>
        <v>0</v>
      </c>
      <c r="X300" s="186">
        <f>[1]CapWorks_WC!X144</f>
        <v>0</v>
      </c>
      <c r="Y300" s="186">
        <f>[1]CapWorks_WC!Y144</f>
        <v>0</v>
      </c>
      <c r="Z300" s="186">
        <f>[1]CapWorks_WC!Z144</f>
        <v>0</v>
      </c>
      <c r="AA300" s="186">
        <f>[1]CapWorks_WC!AA144</f>
        <v>0</v>
      </c>
      <c r="AB300" s="186">
        <f>[1]CapWorks_WC!AB144</f>
        <v>0</v>
      </c>
      <c r="AC300" s="186">
        <f>[1]CapWorks_WC!AC144</f>
        <v>0</v>
      </c>
      <c r="AD300" s="186">
        <f>[1]CapWorks_WC!AD144</f>
        <v>0</v>
      </c>
      <c r="AE300" s="186">
        <f>[1]CapWorks_WC!AE144</f>
        <v>0</v>
      </c>
      <c r="AF300" s="186">
        <f>[1]CapWorks_WC!AF144</f>
        <v>0</v>
      </c>
      <c r="AG300" s="186">
        <f>[1]CapWorks_WC!AG144</f>
        <v>0</v>
      </c>
      <c r="AH300" s="187">
        <f>[1]CapWorks_WC!AH144</f>
        <v>0</v>
      </c>
      <c r="AM300" s="53" cm="1">
        <f t="array" ref="AM300">IF(SUM(ABS(K300:AH300)),1,0)</f>
        <v>0</v>
      </c>
      <c r="AN300" s="53">
        <f t="shared" si="41"/>
        <v>0</v>
      </c>
    </row>
    <row r="301" spans="2:40" ht="12.75" hidden="1" customHeight="1" outlineLevel="2" x14ac:dyDescent="0.2">
      <c r="B301" s="151"/>
      <c r="C301" s="152"/>
      <c r="D301" s="176" t="str">
        <f>[1]CapWorks_WC!D145</f>
        <v xml:space="preserve">Infrastructure Assets -  Cemetery </v>
      </c>
      <c r="E301" s="154"/>
      <c r="F301" s="154"/>
      <c r="G301" s="154"/>
      <c r="H301" s="154"/>
      <c r="I301" s="26"/>
      <c r="J301" s="26"/>
      <c r="K301" s="26"/>
      <c r="L301" s="26"/>
      <c r="M301" s="26"/>
      <c r="N301" s="178">
        <f>SUM([1]Forecast_Gen!O917,[1]Forecast_Wat!O901,[1]Forecast_Sew!O901,[1]Forecast_Waste!O938,[1]Forecast_OthBiz!O901)</f>
        <v>0</v>
      </c>
      <c r="O301" s="178">
        <f>[1]CapWorks_WC!O145</f>
        <v>0</v>
      </c>
      <c r="P301" s="186">
        <f>[1]CapWorks_WC!P145</f>
        <v>0</v>
      </c>
      <c r="Q301" s="186">
        <f>[1]CapWorks_WC!Q145</f>
        <v>0</v>
      </c>
      <c r="R301" s="186">
        <f>[1]CapWorks_WC!R145</f>
        <v>0</v>
      </c>
      <c r="S301" s="186">
        <f>[1]CapWorks_WC!S145</f>
        <v>0</v>
      </c>
      <c r="T301" s="186">
        <f>[1]CapWorks_WC!T145</f>
        <v>0</v>
      </c>
      <c r="U301" s="186">
        <f>[1]CapWorks_WC!U145</f>
        <v>0</v>
      </c>
      <c r="V301" s="186">
        <f>[1]CapWorks_WC!V145</f>
        <v>0</v>
      </c>
      <c r="W301" s="186">
        <f>[1]CapWorks_WC!W145</f>
        <v>0</v>
      </c>
      <c r="X301" s="186">
        <f>[1]CapWorks_WC!X145</f>
        <v>0</v>
      </c>
      <c r="Y301" s="186">
        <f>[1]CapWorks_WC!Y145</f>
        <v>0</v>
      </c>
      <c r="Z301" s="186">
        <f>[1]CapWorks_WC!Z145</f>
        <v>0</v>
      </c>
      <c r="AA301" s="186">
        <f>[1]CapWorks_WC!AA145</f>
        <v>0</v>
      </c>
      <c r="AB301" s="186">
        <f>[1]CapWorks_WC!AB145</f>
        <v>0</v>
      </c>
      <c r="AC301" s="186">
        <f>[1]CapWorks_WC!AC145</f>
        <v>0</v>
      </c>
      <c r="AD301" s="186">
        <f>[1]CapWorks_WC!AD145</f>
        <v>0</v>
      </c>
      <c r="AE301" s="186">
        <f>[1]CapWorks_WC!AE145</f>
        <v>0</v>
      </c>
      <c r="AF301" s="186">
        <f>[1]CapWorks_WC!AF145</f>
        <v>0</v>
      </c>
      <c r="AG301" s="186">
        <f>[1]CapWorks_WC!AG145</f>
        <v>0</v>
      </c>
      <c r="AH301" s="187">
        <f>[1]CapWorks_WC!AH145</f>
        <v>0</v>
      </c>
      <c r="AM301" s="53" cm="1">
        <f t="array" ref="AM301">IF(SUM(ABS(K301:AH301)),1,0)</f>
        <v>0</v>
      </c>
      <c r="AN301" s="53">
        <f t="shared" si="41"/>
        <v>0</v>
      </c>
    </row>
    <row r="302" spans="2:40" ht="12.75" hidden="1" customHeight="1" outlineLevel="2" x14ac:dyDescent="0.2">
      <c r="B302" s="151"/>
      <c r="C302" s="152"/>
      <c r="D302" s="176" t="str">
        <f>[1]CapWorks_WC!D146</f>
        <v xml:space="preserve">Infrastructure Assets -  Landfill cells </v>
      </c>
      <c r="E302" s="154"/>
      <c r="F302" s="154"/>
      <c r="G302" s="154"/>
      <c r="H302" s="154"/>
      <c r="I302" s="26"/>
      <c r="J302" s="26"/>
      <c r="K302" s="26"/>
      <c r="L302" s="26"/>
      <c r="M302" s="26"/>
      <c r="N302" s="178">
        <f>SUM([1]Forecast_Gen!O918,[1]Forecast_Wat!O902,[1]Forecast_Sew!O902,[1]Forecast_Waste!O939,[1]Forecast_OthBiz!O902)</f>
        <v>0</v>
      </c>
      <c r="O302" s="178">
        <f>[1]CapWorks_WC!O146</f>
        <v>415</v>
      </c>
      <c r="P302" s="186">
        <f>[1]CapWorks_WC!P146</f>
        <v>258.75</v>
      </c>
      <c r="Q302" s="186">
        <f>[1]CapWorks_WC!Q146</f>
        <v>214.24499999999998</v>
      </c>
      <c r="R302" s="186">
        <f>[1]CapWorks_WC!R146</f>
        <v>0</v>
      </c>
      <c r="S302" s="186">
        <f>[1]CapWorks_WC!S146</f>
        <v>229.50460012499994</v>
      </c>
      <c r="T302" s="186">
        <f>[1]CapWorks_WC!T146</f>
        <v>0</v>
      </c>
      <c r="U302" s="186">
        <f>[1]CapWorks_WC!U146</f>
        <v>245.851065268903</v>
      </c>
      <c r="V302" s="186">
        <f>[1]CapWorks_WC!V146</f>
        <v>0</v>
      </c>
      <c r="W302" s="186">
        <f>[1]CapWorks_WC!W146</f>
        <v>263.36180739268059</v>
      </c>
      <c r="X302" s="186">
        <f>[1]CapWorks_WC!X146</f>
        <v>7087.066236937033</v>
      </c>
      <c r="Y302" s="186">
        <f>[1]CapWorks_WC!Y146</f>
        <v>0</v>
      </c>
      <c r="Z302" s="186">
        <f>[1]CapWorks_WC!Z146</f>
        <v>0</v>
      </c>
      <c r="AA302" s="186">
        <f>[1]CapWorks_WC!AA146</f>
        <v>0</v>
      </c>
      <c r="AB302" s="186">
        <f>[1]CapWorks_WC!AB146</f>
        <v>0</v>
      </c>
      <c r="AC302" s="186">
        <f>[1]CapWorks_WC!AC146</f>
        <v>0</v>
      </c>
      <c r="AD302" s="186">
        <f>[1]CapWorks_WC!AD146</f>
        <v>0</v>
      </c>
      <c r="AE302" s="186">
        <f>[1]CapWorks_WC!AE146</f>
        <v>0</v>
      </c>
      <c r="AF302" s="186">
        <f>[1]CapWorks_WC!AF146</f>
        <v>0</v>
      </c>
      <c r="AG302" s="186">
        <f>[1]CapWorks_WC!AG146</f>
        <v>0</v>
      </c>
      <c r="AH302" s="187">
        <f>[1]CapWorks_WC!AH146</f>
        <v>0</v>
      </c>
      <c r="AM302" s="53" cm="1">
        <f t="array" ref="AM302">IF(SUM(ABS(K302:AH302)),1,0)</f>
        <v>1</v>
      </c>
      <c r="AN302" s="53">
        <f t="shared" si="41"/>
        <v>1</v>
      </c>
    </row>
    <row r="303" spans="2:40" ht="12.75" hidden="1" customHeight="1" outlineLevel="2" x14ac:dyDescent="0.2">
      <c r="B303" s="151"/>
      <c r="C303" s="152"/>
      <c r="D303" s="176" t="str">
        <f>[1]CapWorks_WC!D147</f>
        <v xml:space="preserve">Infrastructure Assets -  Capital Works Sustainability Adjustment </v>
      </c>
      <c r="E303" s="154"/>
      <c r="F303" s="154"/>
      <c r="G303" s="154"/>
      <c r="H303" s="154"/>
      <c r="I303" s="26"/>
      <c r="J303" s="26"/>
      <c r="K303" s="26"/>
      <c r="L303" s="26"/>
      <c r="M303" s="26"/>
      <c r="N303" s="178">
        <f>SUM([1]Forecast_Gen!O919,[1]Forecast_Wat!O903,[1]Forecast_Sew!O903,[1]Forecast_Waste!O940,[1]Forecast_OthBiz!O903)</f>
        <v>0</v>
      </c>
      <c r="O303" s="178">
        <f>[1]CapWorks_WC!O147</f>
        <v>0</v>
      </c>
      <c r="P303" s="186">
        <f>[1]CapWorks_WC!P147</f>
        <v>0</v>
      </c>
      <c r="Q303" s="186">
        <f>[1]CapWorks_WC!Q147</f>
        <v>0</v>
      </c>
      <c r="R303" s="186">
        <f>[1]CapWorks_WC!R147</f>
        <v>0</v>
      </c>
      <c r="S303" s="186">
        <f>[1]CapWorks_WC!S147</f>
        <v>0</v>
      </c>
      <c r="T303" s="186">
        <f>[1]CapWorks_WC!T147</f>
        <v>0</v>
      </c>
      <c r="U303" s="186">
        <f>[1]CapWorks_WC!U147</f>
        <v>0</v>
      </c>
      <c r="V303" s="186">
        <f>[1]CapWorks_WC!V147</f>
        <v>0</v>
      </c>
      <c r="W303" s="186">
        <f>[1]CapWorks_WC!W147</f>
        <v>0</v>
      </c>
      <c r="X303" s="186">
        <f>[1]CapWorks_WC!X147</f>
        <v>0</v>
      </c>
      <c r="Y303" s="186">
        <f>[1]CapWorks_WC!Y147</f>
        <v>0</v>
      </c>
      <c r="Z303" s="186">
        <f>[1]CapWorks_WC!Z147</f>
        <v>0</v>
      </c>
      <c r="AA303" s="186">
        <f>[1]CapWorks_WC!AA147</f>
        <v>0</v>
      </c>
      <c r="AB303" s="186">
        <f>[1]CapWorks_WC!AB147</f>
        <v>0</v>
      </c>
      <c r="AC303" s="186">
        <f>[1]CapWorks_WC!AC147</f>
        <v>0</v>
      </c>
      <c r="AD303" s="186">
        <f>[1]CapWorks_WC!AD147</f>
        <v>0</v>
      </c>
      <c r="AE303" s="186">
        <f>[1]CapWorks_WC!AE147</f>
        <v>0</v>
      </c>
      <c r="AF303" s="186">
        <f>[1]CapWorks_WC!AF147</f>
        <v>0</v>
      </c>
      <c r="AG303" s="186">
        <f>[1]CapWorks_WC!AG147</f>
        <v>0</v>
      </c>
      <c r="AH303" s="187">
        <f>[1]CapWorks_WC!AH147</f>
        <v>0</v>
      </c>
      <c r="AM303" s="53" cm="1">
        <f t="array" ref="AM303">IF(SUM(ABS(K303:AH303)),1,0)</f>
        <v>0</v>
      </c>
      <c r="AN303" s="53">
        <f t="shared" si="41"/>
        <v>0</v>
      </c>
    </row>
    <row r="304" spans="2:40" ht="12.75" hidden="1" customHeight="1" outlineLevel="2" x14ac:dyDescent="0.2">
      <c r="B304" s="151"/>
      <c r="C304" s="152"/>
      <c r="D304" s="176" t="str">
        <f>[1]CapWorks_WC!D148</f>
        <v xml:space="preserve">Infrastructure Assets -  Additional Capital Works due to SRV </v>
      </c>
      <c r="E304" s="154"/>
      <c r="F304" s="154"/>
      <c r="G304" s="154"/>
      <c r="H304" s="154"/>
      <c r="I304" s="26"/>
      <c r="J304" s="26"/>
      <c r="K304" s="26"/>
      <c r="L304" s="26"/>
      <c r="M304" s="26"/>
      <c r="N304" s="178">
        <f>SUM([1]Forecast_Gen!O920,[1]Forecast_Wat!O904,[1]Forecast_Sew!O904,[1]Forecast_Waste!O941,[1]Forecast_OthBiz!O904)</f>
        <v>0</v>
      </c>
      <c r="O304" s="178">
        <f>[1]CapWorks_WC!O148</f>
        <v>1730</v>
      </c>
      <c r="P304" s="186">
        <f>[1]CapWorks_WC!P148</f>
        <v>0</v>
      </c>
      <c r="Q304" s="186">
        <f>[1]CapWorks_WC!Q148</f>
        <v>0</v>
      </c>
      <c r="R304" s="186">
        <f>[1]CapWorks_WC!R148</f>
        <v>0</v>
      </c>
      <c r="S304" s="186">
        <f>[1]CapWorks_WC!S148</f>
        <v>0</v>
      </c>
      <c r="T304" s="186">
        <f>[1]CapWorks_WC!T148</f>
        <v>0</v>
      </c>
      <c r="U304" s="186">
        <f>[1]CapWorks_WC!U148</f>
        <v>0</v>
      </c>
      <c r="V304" s="186">
        <f>[1]CapWorks_WC!V148</f>
        <v>0</v>
      </c>
      <c r="W304" s="186">
        <f>[1]CapWorks_WC!W148</f>
        <v>0</v>
      </c>
      <c r="X304" s="186">
        <f>[1]CapWorks_WC!X148</f>
        <v>0</v>
      </c>
      <c r="Y304" s="186">
        <f>[1]CapWorks_WC!Y148</f>
        <v>0</v>
      </c>
      <c r="Z304" s="186">
        <f>[1]CapWorks_WC!Z148</f>
        <v>0</v>
      </c>
      <c r="AA304" s="186">
        <f>[1]CapWorks_WC!AA148</f>
        <v>0</v>
      </c>
      <c r="AB304" s="186">
        <f>[1]CapWorks_WC!AB148</f>
        <v>0</v>
      </c>
      <c r="AC304" s="186">
        <f>[1]CapWorks_WC!AC148</f>
        <v>0</v>
      </c>
      <c r="AD304" s="186">
        <f>[1]CapWorks_WC!AD148</f>
        <v>0</v>
      </c>
      <c r="AE304" s="186">
        <f>[1]CapWorks_WC!AE148</f>
        <v>0</v>
      </c>
      <c r="AF304" s="186">
        <f>[1]CapWorks_WC!AF148</f>
        <v>0</v>
      </c>
      <c r="AG304" s="186">
        <f>[1]CapWorks_WC!AG148</f>
        <v>0</v>
      </c>
      <c r="AH304" s="187">
        <f>[1]CapWorks_WC!AH148</f>
        <v>0</v>
      </c>
      <c r="AM304" s="53" cm="1">
        <f t="array" ref="AM304">IF(SUM(ABS(K304:AH304)),1,0)</f>
        <v>1</v>
      </c>
      <c r="AN304" s="53">
        <f t="shared" si="41"/>
        <v>1</v>
      </c>
    </row>
    <row r="305" spans="1:40" ht="12.75" hidden="1" customHeight="1" outlineLevel="2" x14ac:dyDescent="0.2">
      <c r="B305" s="151"/>
      <c r="C305" s="152"/>
      <c r="D305" s="176" t="str">
        <f>[1]CapWorks_WC!D149</f>
        <v>Infrastructure Assets -  Floodplain Risk Management</v>
      </c>
      <c r="E305" s="154"/>
      <c r="F305" s="154"/>
      <c r="G305" s="154"/>
      <c r="H305" s="154"/>
      <c r="I305" s="26"/>
      <c r="J305" s="26"/>
      <c r="K305" s="26"/>
      <c r="L305" s="26"/>
      <c r="M305" s="26"/>
      <c r="N305" s="178">
        <f>SUM([1]Forecast_Gen!O921,[1]Forecast_Wat!O905,[1]Forecast_Sew!O905,[1]Forecast_Waste!O942,[1]Forecast_OthBiz!O905)</f>
        <v>0</v>
      </c>
      <c r="O305" s="178">
        <f>[1]CapWorks_WC!O149</f>
        <v>0</v>
      </c>
      <c r="P305" s="186">
        <f>[1]CapWorks_WC!P149</f>
        <v>0</v>
      </c>
      <c r="Q305" s="186">
        <f>[1]CapWorks_WC!Q149</f>
        <v>0</v>
      </c>
      <c r="R305" s="186">
        <f>[1]CapWorks_WC!R149</f>
        <v>0</v>
      </c>
      <c r="S305" s="186">
        <f>[1]CapWorks_WC!S149</f>
        <v>0</v>
      </c>
      <c r="T305" s="186">
        <f>[1]CapWorks_WC!T149</f>
        <v>0</v>
      </c>
      <c r="U305" s="186">
        <f>[1]CapWorks_WC!U149</f>
        <v>0</v>
      </c>
      <c r="V305" s="186">
        <f>[1]CapWorks_WC!V149</f>
        <v>0</v>
      </c>
      <c r="W305" s="186">
        <f>[1]CapWorks_WC!W149</f>
        <v>0</v>
      </c>
      <c r="X305" s="186">
        <f>[1]CapWorks_WC!X149</f>
        <v>0</v>
      </c>
      <c r="Y305" s="186">
        <f>[1]CapWorks_WC!Y149</f>
        <v>0</v>
      </c>
      <c r="Z305" s="186">
        <f>[1]CapWorks_WC!Z149</f>
        <v>0</v>
      </c>
      <c r="AA305" s="186">
        <f>[1]CapWorks_WC!AA149</f>
        <v>0</v>
      </c>
      <c r="AB305" s="186">
        <f>[1]CapWorks_WC!AB149</f>
        <v>0</v>
      </c>
      <c r="AC305" s="186">
        <f>[1]CapWorks_WC!AC149</f>
        <v>0</v>
      </c>
      <c r="AD305" s="186">
        <f>[1]CapWorks_WC!AD149</f>
        <v>0</v>
      </c>
      <c r="AE305" s="186">
        <f>[1]CapWorks_WC!AE149</f>
        <v>0</v>
      </c>
      <c r="AF305" s="186">
        <f>[1]CapWorks_WC!AF149</f>
        <v>0</v>
      </c>
      <c r="AG305" s="186">
        <f>[1]CapWorks_WC!AG149</f>
        <v>0</v>
      </c>
      <c r="AH305" s="187">
        <f>[1]CapWorks_WC!AH149</f>
        <v>0</v>
      </c>
      <c r="AM305" s="53" cm="1">
        <f t="array" ref="AM305">IF(SUM(ABS(K305:AH305)),1,0)</f>
        <v>0</v>
      </c>
      <c r="AN305" s="53">
        <f t="shared" si="41"/>
        <v>0</v>
      </c>
    </row>
    <row r="306" spans="1:40" ht="12.75" hidden="1" customHeight="1" outlineLevel="2" x14ac:dyDescent="0.2">
      <c r="B306" s="151"/>
      <c r="C306" s="152"/>
      <c r="D306" s="176" t="str">
        <f>[1]CapWorks_WC!D150</f>
        <v xml:space="preserve">Infrastructure Assets -  Spare capex 7 </v>
      </c>
      <c r="E306" s="154"/>
      <c r="F306" s="154"/>
      <c r="G306" s="154"/>
      <c r="H306" s="154"/>
      <c r="I306" s="26"/>
      <c r="J306" s="26"/>
      <c r="K306" s="26"/>
      <c r="L306" s="26"/>
      <c r="M306" s="26"/>
      <c r="N306" s="178">
        <f>SUM([1]Forecast_Gen!O922,[1]Forecast_Wat!O906,[1]Forecast_Sew!O906,[1]Forecast_Waste!O943,[1]Forecast_OthBiz!O906)</f>
        <v>0</v>
      </c>
      <c r="O306" s="178">
        <f>[1]CapWorks_WC!O150</f>
        <v>0</v>
      </c>
      <c r="P306" s="186">
        <f>[1]CapWorks_WC!P150</f>
        <v>0</v>
      </c>
      <c r="Q306" s="186">
        <f>[1]CapWorks_WC!Q150</f>
        <v>0</v>
      </c>
      <c r="R306" s="186">
        <f>[1]CapWorks_WC!R150</f>
        <v>0</v>
      </c>
      <c r="S306" s="186">
        <f>[1]CapWorks_WC!S150</f>
        <v>0</v>
      </c>
      <c r="T306" s="186">
        <f>[1]CapWorks_WC!T150</f>
        <v>0</v>
      </c>
      <c r="U306" s="186">
        <f>[1]CapWorks_WC!U150</f>
        <v>0</v>
      </c>
      <c r="V306" s="186">
        <f>[1]CapWorks_WC!V150</f>
        <v>0</v>
      </c>
      <c r="W306" s="186">
        <f>[1]CapWorks_WC!W150</f>
        <v>0</v>
      </c>
      <c r="X306" s="186">
        <f>[1]CapWorks_WC!X150</f>
        <v>0</v>
      </c>
      <c r="Y306" s="186">
        <f>[1]CapWorks_WC!Y150</f>
        <v>0</v>
      </c>
      <c r="Z306" s="186">
        <f>[1]CapWorks_WC!Z150</f>
        <v>0</v>
      </c>
      <c r="AA306" s="186">
        <f>[1]CapWorks_WC!AA150</f>
        <v>0</v>
      </c>
      <c r="AB306" s="186">
        <f>[1]CapWorks_WC!AB150</f>
        <v>0</v>
      </c>
      <c r="AC306" s="186">
        <f>[1]CapWorks_WC!AC150</f>
        <v>0</v>
      </c>
      <c r="AD306" s="186">
        <f>[1]CapWorks_WC!AD150</f>
        <v>0</v>
      </c>
      <c r="AE306" s="186">
        <f>[1]CapWorks_WC!AE150</f>
        <v>0</v>
      </c>
      <c r="AF306" s="186">
        <f>[1]CapWorks_WC!AF150</f>
        <v>0</v>
      </c>
      <c r="AG306" s="186">
        <f>[1]CapWorks_WC!AG150</f>
        <v>0</v>
      </c>
      <c r="AH306" s="187">
        <f>[1]CapWorks_WC!AH150</f>
        <v>0</v>
      </c>
      <c r="AM306" s="53" cm="1">
        <f t="array" ref="AM306">IF(SUM(ABS(K306:AH306)),1,0)</f>
        <v>0</v>
      </c>
      <c r="AN306" s="53">
        <f t="shared" si="41"/>
        <v>0</v>
      </c>
    </row>
    <row r="307" spans="1:40" ht="12.75" hidden="1" customHeight="1" outlineLevel="2" collapsed="1" x14ac:dyDescent="0.2">
      <c r="B307" s="151"/>
      <c r="C307" s="152"/>
      <c r="D307" s="150" t="s">
        <v>149</v>
      </c>
      <c r="E307" s="236"/>
      <c r="F307" s="236"/>
      <c r="G307" s="236"/>
      <c r="H307" s="236"/>
      <c r="I307" s="237"/>
      <c r="J307" s="237"/>
      <c r="K307" s="237"/>
      <c r="L307" s="237"/>
      <c r="M307" s="237"/>
      <c r="N307" s="238">
        <f t="shared" ref="N307:AH307" si="42">SUM(N282:N306)</f>
        <v>0</v>
      </c>
      <c r="O307" s="238">
        <f t="shared" si="42"/>
        <v>16923.697</v>
      </c>
      <c r="P307" s="238">
        <f t="shared" si="42"/>
        <v>9201.7999999999993</v>
      </c>
      <c r="Q307" s="238">
        <f t="shared" si="42"/>
        <v>9163.378424999999</v>
      </c>
      <c r="R307" s="238">
        <f t="shared" si="42"/>
        <v>9475.3953791249987</v>
      </c>
      <c r="S307" s="238">
        <f t="shared" si="42"/>
        <v>20218.479227704378</v>
      </c>
      <c r="T307" s="238">
        <f t="shared" si="42"/>
        <v>19212.619434112825</v>
      </c>
      <c r="U307" s="238">
        <f t="shared" si="42"/>
        <v>26017.972922558372</v>
      </c>
      <c r="V307" s="238">
        <f t="shared" si="42"/>
        <v>26073.023832899959</v>
      </c>
      <c r="W307" s="238">
        <f t="shared" si="42"/>
        <v>22547.414787449292</v>
      </c>
      <c r="X307" s="238">
        <f t="shared" si="42"/>
        <v>27928.92645219219</v>
      </c>
      <c r="Y307" s="238">
        <f t="shared" si="42"/>
        <v>24284.964482311454</v>
      </c>
      <c r="Z307" s="238">
        <f t="shared" si="42"/>
        <v>0</v>
      </c>
      <c r="AA307" s="238">
        <f t="shared" si="42"/>
        <v>0</v>
      </c>
      <c r="AB307" s="238">
        <f t="shared" si="42"/>
        <v>0</v>
      </c>
      <c r="AC307" s="238">
        <f t="shared" si="42"/>
        <v>0</v>
      </c>
      <c r="AD307" s="238">
        <f t="shared" si="42"/>
        <v>0</v>
      </c>
      <c r="AE307" s="238">
        <f t="shared" si="42"/>
        <v>0</v>
      </c>
      <c r="AF307" s="238">
        <f t="shared" si="42"/>
        <v>0</v>
      </c>
      <c r="AG307" s="238">
        <f t="shared" si="42"/>
        <v>0</v>
      </c>
      <c r="AH307" s="239">
        <f t="shared" si="42"/>
        <v>0</v>
      </c>
    </row>
    <row r="308" spans="1:40" ht="12.75" hidden="1" customHeight="1" outlineLevel="2" x14ac:dyDescent="0.2">
      <c r="B308" s="151"/>
      <c r="C308" s="152"/>
      <c r="D308" s="176"/>
      <c r="E308" s="154"/>
      <c r="F308" s="154"/>
      <c r="G308" s="154"/>
      <c r="H308" s="154"/>
      <c r="I308" s="26"/>
      <c r="J308" s="26"/>
      <c r="K308" s="26"/>
      <c r="L308" s="26"/>
      <c r="M308" s="26"/>
      <c r="N308" s="26"/>
      <c r="O308" s="178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7"/>
    </row>
    <row r="309" spans="1:40" ht="12.75" hidden="1" customHeight="1" outlineLevel="2" thickBot="1" x14ac:dyDescent="0.25">
      <c r="B309" s="151"/>
      <c r="C309" s="152"/>
      <c r="D309" s="163" t="s">
        <v>150</v>
      </c>
      <c r="E309" s="169"/>
      <c r="F309" s="169"/>
      <c r="G309" s="169"/>
      <c r="H309" s="169"/>
      <c r="I309" s="240"/>
      <c r="J309" s="240"/>
      <c r="K309" s="240"/>
      <c r="L309" s="240"/>
      <c r="M309" s="240"/>
      <c r="N309" s="241">
        <f>SUM(N279,N307)</f>
        <v>139772</v>
      </c>
      <c r="O309" s="241">
        <f t="shared" ref="O309:AH309" si="43">SUM(O279,O307)</f>
        <v>19300.697</v>
      </c>
      <c r="P309" s="241">
        <f t="shared" si="43"/>
        <v>11466.38</v>
      </c>
      <c r="Q309" s="241">
        <f t="shared" si="43"/>
        <v>11459.013599999998</v>
      </c>
      <c r="R309" s="241">
        <f t="shared" si="43"/>
        <v>11736.071126249997</v>
      </c>
      <c r="S309" s="241">
        <f t="shared" si="43"/>
        <v>22001.729970675628</v>
      </c>
      <c r="T309" s="241">
        <f t="shared" si="43"/>
        <v>21734.077461001139</v>
      </c>
      <c r="U309" s="241">
        <f t="shared" si="43"/>
        <v>28174.086764966651</v>
      </c>
      <c r="V309" s="241">
        <f t="shared" si="43"/>
        <v>28902.572913292817</v>
      </c>
      <c r="W309" s="241">
        <f t="shared" si="43"/>
        <v>25248.190122261232</v>
      </c>
      <c r="X309" s="241">
        <f t="shared" si="43"/>
        <v>30724.228923722549</v>
      </c>
      <c r="Y309" s="241">
        <f t="shared" si="43"/>
        <v>27178.102540345375</v>
      </c>
      <c r="Z309" s="241">
        <f t="shared" si="43"/>
        <v>0</v>
      </c>
      <c r="AA309" s="241">
        <f t="shared" si="43"/>
        <v>0</v>
      </c>
      <c r="AB309" s="241">
        <f t="shared" si="43"/>
        <v>0</v>
      </c>
      <c r="AC309" s="241">
        <f t="shared" si="43"/>
        <v>0</v>
      </c>
      <c r="AD309" s="241">
        <f t="shared" si="43"/>
        <v>0</v>
      </c>
      <c r="AE309" s="241">
        <f t="shared" si="43"/>
        <v>0</v>
      </c>
      <c r="AF309" s="241">
        <f t="shared" si="43"/>
        <v>0</v>
      </c>
      <c r="AG309" s="241">
        <f t="shared" si="43"/>
        <v>0</v>
      </c>
      <c r="AH309" s="242">
        <f t="shared" si="43"/>
        <v>0</v>
      </c>
    </row>
    <row r="310" spans="1:40" ht="12.75" hidden="1" customHeight="1" outlineLevel="2" x14ac:dyDescent="0.2">
      <c r="B310" s="151"/>
      <c r="C310" s="152"/>
      <c r="D310" s="152"/>
      <c r="E310" s="154"/>
      <c r="F310" s="154"/>
      <c r="G310" s="154"/>
      <c r="H310" s="154"/>
      <c r="I310" s="26"/>
      <c r="J310" s="26"/>
      <c r="K310" s="26"/>
      <c r="L310" s="26"/>
      <c r="M310" s="26"/>
      <c r="N310" s="26"/>
      <c r="O310" s="178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</row>
    <row r="311" spans="1:40" ht="12.75" hidden="1" customHeight="1" outlineLevel="1" x14ac:dyDescent="0.25">
      <c r="D311" s="173"/>
      <c r="E311" s="154"/>
      <c r="F311" s="154"/>
      <c r="G311" s="154"/>
      <c r="H311" s="154"/>
      <c r="I311" s="26"/>
      <c r="J311" s="26"/>
      <c r="K311" s="26"/>
      <c r="L311" s="26"/>
      <c r="M311" s="26"/>
      <c r="N311" s="26"/>
      <c r="O311" s="234"/>
      <c r="P311" s="243"/>
      <c r="Q311" s="243"/>
      <c r="R311" s="243"/>
      <c r="S311" s="243"/>
      <c r="T311" s="243"/>
      <c r="U311" s="243"/>
      <c r="V311" s="243"/>
      <c r="W311" s="243"/>
      <c r="X311" s="243"/>
      <c r="Y311" s="243"/>
      <c r="Z311" s="243"/>
      <c r="AA311" s="243"/>
      <c r="AB311" s="243"/>
      <c r="AC311" s="243"/>
      <c r="AD311" s="243"/>
      <c r="AE311" s="243"/>
      <c r="AF311" s="243"/>
      <c r="AG311" s="243"/>
      <c r="AH311" s="243"/>
      <c r="AI311" s="243"/>
    </row>
    <row r="312" spans="1:40" s="10" customFormat="1" ht="13.8" collapsed="1" x14ac:dyDescent="0.2">
      <c r="A312" s="33">
        <f ca="1">MAX(MAX($A$2:A311),$A$2*[1]Tables_A!$F$52)+Sxn</f>
        <v>2304</v>
      </c>
      <c r="B312" s="55" t="str">
        <f>[1]Gen_WC!$D$49</f>
        <v>General Fund</v>
      </c>
      <c r="C312" s="7"/>
      <c r="D312" s="7"/>
      <c r="E312" s="8"/>
      <c r="F312" s="8"/>
      <c r="G312" s="8"/>
      <c r="H312" s="8"/>
      <c r="I312" s="8"/>
      <c r="J312" s="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40" ht="12.75" customHeight="1" outlineLevel="1" x14ac:dyDescent="0.25">
      <c r="D313" s="173"/>
      <c r="E313" s="154"/>
      <c r="F313" s="154"/>
      <c r="G313" s="154"/>
      <c r="H313" s="154"/>
      <c r="I313" s="26"/>
      <c r="J313" s="26"/>
      <c r="K313" s="26"/>
      <c r="L313" s="26"/>
      <c r="M313" s="26"/>
      <c r="N313" s="26"/>
      <c r="O313" s="234"/>
      <c r="P313" s="243"/>
      <c r="Q313" s="243"/>
      <c r="R313" s="243"/>
      <c r="S313" s="243"/>
      <c r="T313" s="243"/>
      <c r="U313" s="243"/>
      <c r="V313" s="243"/>
      <c r="W313" s="243"/>
      <c r="X313" s="243"/>
      <c r="Y313" s="243"/>
      <c r="Z313" s="243"/>
      <c r="AA313" s="243"/>
      <c r="AB313" s="243"/>
      <c r="AC313" s="243"/>
      <c r="AD313" s="243"/>
      <c r="AE313" s="243"/>
      <c r="AF313" s="243"/>
      <c r="AG313" s="243"/>
      <c r="AH313" s="243"/>
      <c r="AI313" s="243"/>
    </row>
    <row r="314" spans="1:40" s="38" customFormat="1" ht="12" outlineLevel="2" x14ac:dyDescent="0.2">
      <c r="A314" s="168"/>
      <c r="B314" s="40">
        <f ca="1">MAX($A$7:B313)+Sbsxn</f>
        <v>2304.0100000000002</v>
      </c>
      <c r="C314" s="41" t="str">
        <f>PLC</f>
        <v>Comprehensive Income Statement</v>
      </c>
      <c r="D314" s="56"/>
      <c r="E314" s="25"/>
      <c r="F314" s="25"/>
      <c r="G314" s="25"/>
      <c r="H314" s="25"/>
      <c r="I314" s="25"/>
      <c r="J314" s="25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</row>
    <row r="315" spans="1:40" s="38" customFormat="1" ht="12.6" outlineLevel="2" thickBot="1" x14ac:dyDescent="0.25">
      <c r="A315" s="168"/>
      <c r="B315" s="40"/>
      <c r="C315" s="54"/>
      <c r="D315" s="56"/>
      <c r="E315" s="25"/>
      <c r="F315" s="25"/>
      <c r="G315" s="25"/>
      <c r="H315" s="25"/>
      <c r="I315" s="25"/>
      <c r="J315" s="25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</row>
    <row r="316" spans="1:40" s="80" customFormat="1" ht="13.35" customHeight="1" outlineLevel="2" x14ac:dyDescent="0.25">
      <c r="A316" s="244"/>
      <c r="B316" s="40"/>
      <c r="C316" s="54"/>
      <c r="D316" s="77" t="str">
        <f>MdlClient&amp;" Long Term Financial Plan "&amp;$E$39</f>
        <v>Federation Council Long Term Financial Plan 2023/24 - 2033/34</v>
      </c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9"/>
    </row>
    <row r="317" spans="1:40" s="80" customFormat="1" ht="13.35" customHeight="1" outlineLevel="2" thickBot="1" x14ac:dyDescent="0.3">
      <c r="A317" s="244"/>
      <c r="B317" s="40"/>
      <c r="C317" s="54"/>
      <c r="D317" s="81" t="str">
        <f>B312&amp;" - Income Statement Projections"</f>
        <v>General Fund - Income Statement Projections</v>
      </c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3"/>
    </row>
    <row r="318" spans="1:40" s="80" customFormat="1" ht="12.6" outlineLevel="2" thickBot="1" x14ac:dyDescent="0.3">
      <c r="A318" s="244"/>
      <c r="B318" s="40"/>
      <c r="C318" s="54"/>
      <c r="D318" s="84"/>
      <c r="E318" s="85"/>
      <c r="F318" s="85"/>
      <c r="G318" s="85"/>
      <c r="H318" s="85"/>
      <c r="I318" s="85"/>
      <c r="J318" s="85"/>
      <c r="K318" s="86" t="s">
        <v>45</v>
      </c>
      <c r="L318" s="86" t="s">
        <v>45</v>
      </c>
      <c r="M318" s="86" t="s">
        <v>45</v>
      </c>
      <c r="N318" s="87" t="s">
        <v>46</v>
      </c>
      <c r="O318" s="88" t="s">
        <v>47</v>
      </c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90"/>
    </row>
    <row r="319" spans="1:40" s="80" customFormat="1" ht="12" outlineLevel="2" x14ac:dyDescent="0.25">
      <c r="A319" s="244"/>
      <c r="B319" s="40"/>
      <c r="C319" s="54"/>
      <c r="D319" s="91" t="s">
        <v>48</v>
      </c>
      <c r="E319" s="92"/>
      <c r="F319" s="92"/>
      <c r="G319" s="92"/>
      <c r="H319" s="92"/>
      <c r="I319" s="92"/>
      <c r="J319" s="93"/>
      <c r="K319" s="95">
        <f>YEAR(K$29)</f>
        <v>2021</v>
      </c>
      <c r="L319" s="95">
        <f t="shared" ref="L319:AH319" si="44">YEAR(L$29)</f>
        <v>2022</v>
      </c>
      <c r="M319" s="95">
        <f t="shared" si="44"/>
        <v>2023</v>
      </c>
      <c r="N319" s="96">
        <f t="shared" si="44"/>
        <v>2024</v>
      </c>
      <c r="O319" s="97">
        <f t="shared" si="44"/>
        <v>2025</v>
      </c>
      <c r="P319" s="98">
        <f t="shared" si="44"/>
        <v>2026</v>
      </c>
      <c r="Q319" s="98">
        <f t="shared" si="44"/>
        <v>2027</v>
      </c>
      <c r="R319" s="98">
        <f t="shared" si="44"/>
        <v>2028</v>
      </c>
      <c r="S319" s="98">
        <f t="shared" si="44"/>
        <v>2029</v>
      </c>
      <c r="T319" s="98">
        <f t="shared" si="44"/>
        <v>2030</v>
      </c>
      <c r="U319" s="98">
        <f t="shared" si="44"/>
        <v>2031</v>
      </c>
      <c r="V319" s="98">
        <f t="shared" si="44"/>
        <v>2032</v>
      </c>
      <c r="W319" s="98">
        <f t="shared" si="44"/>
        <v>2033</v>
      </c>
      <c r="X319" s="98">
        <f t="shared" si="44"/>
        <v>2034</v>
      </c>
      <c r="Y319" s="98">
        <f t="shared" si="44"/>
        <v>2035</v>
      </c>
      <c r="Z319" s="98">
        <f t="shared" si="44"/>
        <v>2036</v>
      </c>
      <c r="AA319" s="98">
        <f t="shared" si="44"/>
        <v>2037</v>
      </c>
      <c r="AB319" s="98">
        <f t="shared" si="44"/>
        <v>2038</v>
      </c>
      <c r="AC319" s="98">
        <f t="shared" si="44"/>
        <v>2039</v>
      </c>
      <c r="AD319" s="98">
        <f t="shared" si="44"/>
        <v>2040</v>
      </c>
      <c r="AE319" s="98">
        <f t="shared" si="44"/>
        <v>2041</v>
      </c>
      <c r="AF319" s="98">
        <f t="shared" si="44"/>
        <v>2042</v>
      </c>
      <c r="AG319" s="98">
        <f t="shared" si="44"/>
        <v>2043</v>
      </c>
      <c r="AH319" s="99">
        <f t="shared" si="44"/>
        <v>2044</v>
      </c>
    </row>
    <row r="320" spans="1:40" s="80" customFormat="1" ht="12.6" outlineLevel="2" thickBot="1" x14ac:dyDescent="0.3">
      <c r="A320" s="244"/>
      <c r="B320" s="40"/>
      <c r="C320" s="54"/>
      <c r="D320" s="145"/>
      <c r="E320" s="101"/>
      <c r="F320" s="101"/>
      <c r="G320" s="101"/>
      <c r="H320" s="101"/>
      <c r="I320" s="101"/>
      <c r="J320" s="102"/>
      <c r="K320" s="103" t="s">
        <v>49</v>
      </c>
      <c r="L320" s="103" t="str">
        <f>$K$62</f>
        <v>$000s</v>
      </c>
      <c r="M320" s="103" t="str">
        <f t="shared" ref="M320:AH320" si="45">$K$62</f>
        <v>$000s</v>
      </c>
      <c r="N320" s="104" t="str">
        <f t="shared" si="45"/>
        <v>$000s</v>
      </c>
      <c r="O320" s="105" t="str">
        <f t="shared" si="45"/>
        <v>$000s</v>
      </c>
      <c r="P320" s="106" t="str">
        <f t="shared" si="45"/>
        <v>$000s</v>
      </c>
      <c r="Q320" s="106" t="str">
        <f t="shared" si="45"/>
        <v>$000s</v>
      </c>
      <c r="R320" s="106" t="str">
        <f t="shared" si="45"/>
        <v>$000s</v>
      </c>
      <c r="S320" s="106" t="str">
        <f t="shared" si="45"/>
        <v>$000s</v>
      </c>
      <c r="T320" s="106" t="str">
        <f t="shared" si="45"/>
        <v>$000s</v>
      </c>
      <c r="U320" s="106" t="str">
        <f t="shared" si="45"/>
        <v>$000s</v>
      </c>
      <c r="V320" s="106" t="str">
        <f t="shared" si="45"/>
        <v>$000s</v>
      </c>
      <c r="W320" s="106" t="str">
        <f t="shared" si="45"/>
        <v>$000s</v>
      </c>
      <c r="X320" s="106" t="str">
        <f t="shared" si="45"/>
        <v>$000s</v>
      </c>
      <c r="Y320" s="106" t="str">
        <f t="shared" si="45"/>
        <v>$000s</v>
      </c>
      <c r="Z320" s="106" t="str">
        <f t="shared" si="45"/>
        <v>$000s</v>
      </c>
      <c r="AA320" s="106" t="str">
        <f t="shared" si="45"/>
        <v>$000s</v>
      </c>
      <c r="AB320" s="106" t="str">
        <f t="shared" si="45"/>
        <v>$000s</v>
      </c>
      <c r="AC320" s="106" t="str">
        <f t="shared" si="45"/>
        <v>$000s</v>
      </c>
      <c r="AD320" s="106" t="str">
        <f t="shared" si="45"/>
        <v>$000s</v>
      </c>
      <c r="AE320" s="106" t="str">
        <f t="shared" si="45"/>
        <v>$000s</v>
      </c>
      <c r="AF320" s="106" t="str">
        <f t="shared" si="45"/>
        <v>$000s</v>
      </c>
      <c r="AG320" s="106" t="str">
        <f t="shared" si="45"/>
        <v>$000s</v>
      </c>
      <c r="AH320" s="107" t="str">
        <f t="shared" si="45"/>
        <v>$000s</v>
      </c>
    </row>
    <row r="321" spans="1:40" s="38" customFormat="1" ht="10.199999999999999" outlineLevel="2" x14ac:dyDescent="0.2">
      <c r="A321" s="168"/>
      <c r="B321" s="108"/>
      <c r="C321" s="109"/>
      <c r="D321" s="110"/>
      <c r="E321" s="25"/>
      <c r="F321" s="25"/>
      <c r="G321" s="25"/>
      <c r="H321" s="25"/>
      <c r="I321" s="25"/>
      <c r="J321" s="25"/>
      <c r="K321" s="111"/>
      <c r="L321" s="112"/>
      <c r="M321" s="112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113"/>
    </row>
    <row r="322" spans="1:40" s="38" customFormat="1" ht="10.199999999999999" outlineLevel="2" x14ac:dyDescent="0.2">
      <c r="A322" s="168"/>
      <c r="B322" s="108"/>
      <c r="C322" s="109"/>
      <c r="D322" s="114" t="s">
        <v>50</v>
      </c>
      <c r="E322" s="25"/>
      <c r="F322" s="25"/>
      <c r="G322" s="25"/>
      <c r="H322" s="25"/>
      <c r="I322" s="25"/>
      <c r="J322" s="25"/>
      <c r="K322" s="111"/>
      <c r="L322" s="112"/>
      <c r="M322" s="112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113"/>
    </row>
    <row r="323" spans="1:40" s="38" customFormat="1" ht="10.199999999999999" outlineLevel="2" x14ac:dyDescent="0.2">
      <c r="A323" s="168"/>
      <c r="B323" s="108"/>
      <c r="C323" s="109"/>
      <c r="D323" s="115" t="s">
        <v>51</v>
      </c>
      <c r="E323" s="25"/>
      <c r="F323" s="25"/>
      <c r="G323" s="25"/>
      <c r="H323" s="25"/>
      <c r="I323" s="25"/>
      <c r="J323" s="25"/>
      <c r="K323" s="116">
        <f>'[1]Hist&amp;Budget_WC'!AF$43</f>
        <v>8687</v>
      </c>
      <c r="L323" s="116">
        <f>'[1]Hist&amp;Budget_WC'!AG$43</f>
        <v>9404</v>
      </c>
      <c r="M323" s="116">
        <f>'[1]Hist&amp;Budget_WC'!AH$43</f>
        <v>9758</v>
      </c>
      <c r="N323" s="117">
        <f>[1]Calcs_Gen!N$34</f>
        <v>11188</v>
      </c>
      <c r="O323" s="117">
        <f>[1]Calcs_Gen!O$34</f>
        <v>13083</v>
      </c>
      <c r="P323" s="117">
        <f>[1]Calcs_Gen!P$34</f>
        <v>15448</v>
      </c>
      <c r="Q323" s="117">
        <f>[1]Calcs_Gen!Q$34</f>
        <v>17236</v>
      </c>
      <c r="R323" s="117">
        <f>[1]Calcs_Gen!R$34</f>
        <v>17998</v>
      </c>
      <c r="S323" s="117">
        <f>[1]Calcs_Gen!S$34</f>
        <v>18618</v>
      </c>
      <c r="T323" s="117">
        <f>[1]Calcs_Gen!T$34</f>
        <v>19259</v>
      </c>
      <c r="U323" s="117">
        <f>[1]Calcs_Gen!U$34</f>
        <v>19923</v>
      </c>
      <c r="V323" s="117">
        <f>[1]Calcs_Gen!V$34</f>
        <v>20610</v>
      </c>
      <c r="W323" s="117">
        <f>[1]Calcs_Gen!W$34</f>
        <v>21321</v>
      </c>
      <c r="X323" s="117">
        <f>[1]Calcs_Gen!X$34</f>
        <v>22058</v>
      </c>
      <c r="Y323" s="117">
        <f>[1]Calcs_Gen!Y$34</f>
        <v>22821</v>
      </c>
      <c r="Z323" s="117">
        <f>[1]Calcs_Gen!Z$34</f>
        <v>22821</v>
      </c>
      <c r="AA323" s="117">
        <f>[1]Calcs_Gen!AA$34</f>
        <v>22821</v>
      </c>
      <c r="AB323" s="117">
        <f>[1]Calcs_Gen!AB$34</f>
        <v>22821</v>
      </c>
      <c r="AC323" s="117">
        <f>[1]Calcs_Gen!AC$34</f>
        <v>22821</v>
      </c>
      <c r="AD323" s="117">
        <f>[1]Calcs_Gen!AD$34</f>
        <v>22821</v>
      </c>
      <c r="AE323" s="117">
        <f>[1]Calcs_Gen!AE$34</f>
        <v>22821</v>
      </c>
      <c r="AF323" s="117">
        <f>[1]Calcs_Gen!AF$34</f>
        <v>22821</v>
      </c>
      <c r="AG323" s="117">
        <f>[1]Calcs_Gen!AG$34</f>
        <v>22821</v>
      </c>
      <c r="AH323" s="118">
        <f>[1]Calcs_Gen!AH$34</f>
        <v>22821</v>
      </c>
      <c r="AM323" s="53" cm="1">
        <f t="array" ref="AM323">IF(SUM(ABS(K323:AH323)),1,0)</f>
        <v>1</v>
      </c>
      <c r="AN323" s="53">
        <f>IF(OR(SUBTOTAL(102,AM323)=1,AM323=0),0,1)</f>
        <v>0</v>
      </c>
    </row>
    <row r="324" spans="1:40" s="38" customFormat="1" ht="10.199999999999999" outlineLevel="2" x14ac:dyDescent="0.2">
      <c r="A324" s="168"/>
      <c r="B324" s="108"/>
      <c r="C324" s="109"/>
      <c r="D324" s="115" t="s">
        <v>52</v>
      </c>
      <c r="E324" s="25"/>
      <c r="F324" s="25"/>
      <c r="G324" s="25"/>
      <c r="H324" s="25"/>
      <c r="I324" s="25"/>
      <c r="J324" s="25"/>
      <c r="K324" s="116">
        <f>SUM('[1]Hist&amp;Budget_WC'!AF$44:AF$46)</f>
        <v>3803</v>
      </c>
      <c r="L324" s="116">
        <f>SUM('[1]Hist&amp;Budget_WC'!AG$44:AG$46)</f>
        <v>4467</v>
      </c>
      <c r="M324" s="116">
        <f>SUM('[1]Hist&amp;Budget_WC'!AH$44:AH$46)</f>
        <v>4531</v>
      </c>
      <c r="N324" s="117">
        <f>SUM([1]Calcs_Gen!N$35:N$37)</f>
        <v>4011</v>
      </c>
      <c r="O324" s="117">
        <f>SUM([1]Calcs_Gen!O$35:O$37)</f>
        <v>4217</v>
      </c>
      <c r="P324" s="117">
        <f>SUM([1]Calcs_Gen!P$35:P$37)</f>
        <v>3958</v>
      </c>
      <c r="Q324" s="117">
        <f>SUM([1]Calcs_Gen!Q$35:Q$37)</f>
        <v>4243</v>
      </c>
      <c r="R324" s="117">
        <f>SUM([1]Calcs_Gen!R$35:R$37)</f>
        <v>4130</v>
      </c>
      <c r="S324" s="117">
        <f>SUM([1]Calcs_Gen!S$35:S$37)</f>
        <v>4274</v>
      </c>
      <c r="T324" s="117">
        <f>SUM([1]Calcs_Gen!T$35:T$37)</f>
        <v>4423</v>
      </c>
      <c r="U324" s="117">
        <f>SUM([1]Calcs_Gen!U$35:U$37)</f>
        <v>4578</v>
      </c>
      <c r="V324" s="117">
        <f>SUM([1]Calcs_Gen!V$35:V$37)</f>
        <v>4738</v>
      </c>
      <c r="W324" s="117">
        <f>SUM([1]Calcs_Gen!W$35:W$37)</f>
        <v>4904</v>
      </c>
      <c r="X324" s="117">
        <f>SUM([1]Calcs_Gen!X$35:X$37)</f>
        <v>5075</v>
      </c>
      <c r="Y324" s="117">
        <f>SUM([1]Calcs_Gen!Y$35:Y$37)</f>
        <v>5252</v>
      </c>
      <c r="Z324" s="117">
        <f>SUM([1]Calcs_Gen!Z$35:Z$37)</f>
        <v>5252</v>
      </c>
      <c r="AA324" s="117">
        <f>SUM([1]Calcs_Gen!AA$35:AA$37)</f>
        <v>5252</v>
      </c>
      <c r="AB324" s="117">
        <f>SUM([1]Calcs_Gen!AB$35:AB$37)</f>
        <v>5252</v>
      </c>
      <c r="AC324" s="117">
        <f>SUM([1]Calcs_Gen!AC$35:AC$37)</f>
        <v>5252</v>
      </c>
      <c r="AD324" s="117">
        <f>SUM([1]Calcs_Gen!AD$35:AD$37)</f>
        <v>5252</v>
      </c>
      <c r="AE324" s="117">
        <f>SUM([1]Calcs_Gen!AE$35:AE$37)</f>
        <v>5252</v>
      </c>
      <c r="AF324" s="117">
        <f>SUM([1]Calcs_Gen!AF$35:AF$37)</f>
        <v>5252</v>
      </c>
      <c r="AG324" s="117">
        <f>SUM([1]Calcs_Gen!AG$35:AG$37)</f>
        <v>5252</v>
      </c>
      <c r="AH324" s="118">
        <f>SUM([1]Calcs_Gen!AH$35:AH$37)</f>
        <v>5252</v>
      </c>
      <c r="AM324" s="53" cm="1">
        <f t="array" ref="AM324">IF(SUM(ABS(K324:AH324)),1,0)</f>
        <v>1</v>
      </c>
      <c r="AN324" s="53">
        <f t="shared" ref="AN324:AN332" si="46">IF(OR(SUBTOTAL(102,AM324)=1,AM324=0),0,1)</f>
        <v>0</v>
      </c>
    </row>
    <row r="325" spans="1:40" s="38" customFormat="1" ht="10.199999999999999" outlineLevel="2" x14ac:dyDescent="0.2">
      <c r="A325" s="168"/>
      <c r="B325" s="108"/>
      <c r="C325" s="109"/>
      <c r="D325" s="115" t="s">
        <v>53</v>
      </c>
      <c r="E325" s="25"/>
      <c r="F325" s="25"/>
      <c r="G325" s="25"/>
      <c r="H325" s="25"/>
      <c r="I325" s="25"/>
      <c r="J325" s="25"/>
      <c r="K325" s="116">
        <f>'[1]Hist&amp;Budget_WC'!AF$66</f>
        <v>84</v>
      </c>
      <c r="L325" s="116">
        <f>'[1]Hist&amp;Budget_WC'!AG$66</f>
        <v>158</v>
      </c>
      <c r="M325" s="116">
        <f>'[1]Hist&amp;Budget_WC'!AH$66</f>
        <v>919</v>
      </c>
      <c r="N325" s="117">
        <f>[1]Calcs_Gen!N$57</f>
        <v>279</v>
      </c>
      <c r="O325" s="117">
        <f>[1]Calcs_Gen!O$57</f>
        <v>650</v>
      </c>
      <c r="P325" s="117">
        <f>[1]Calcs_Gen!P$57</f>
        <v>397</v>
      </c>
      <c r="Q325" s="117">
        <f>[1]Calcs_Gen!Q$57</f>
        <v>477</v>
      </c>
      <c r="R325" s="117">
        <f>[1]Calcs_Gen!R$57</f>
        <v>499</v>
      </c>
      <c r="S325" s="117">
        <f>[1]Calcs_Gen!S$57</f>
        <v>426</v>
      </c>
      <c r="T325" s="117">
        <f>[1]Calcs_Gen!T$57</f>
        <v>414</v>
      </c>
      <c r="U325" s="117">
        <f>[1]Calcs_Gen!U$57</f>
        <v>404</v>
      </c>
      <c r="V325" s="117">
        <f>[1]Calcs_Gen!V$57</f>
        <v>375</v>
      </c>
      <c r="W325" s="117">
        <f>[1]Calcs_Gen!W$57</f>
        <v>316</v>
      </c>
      <c r="X325" s="117">
        <f>[1]Calcs_Gen!X$57</f>
        <v>40</v>
      </c>
      <c r="Y325" s="117">
        <f>[1]Calcs_Gen!Y$57</f>
        <v>5</v>
      </c>
      <c r="Z325" s="117">
        <f>[1]Calcs_Gen!Z$57</f>
        <v>5</v>
      </c>
      <c r="AA325" s="117">
        <f>[1]Calcs_Gen!AA$57</f>
        <v>5</v>
      </c>
      <c r="AB325" s="117">
        <f>[1]Calcs_Gen!AB$57</f>
        <v>5</v>
      </c>
      <c r="AC325" s="117">
        <f>[1]Calcs_Gen!AC$57</f>
        <v>5</v>
      </c>
      <c r="AD325" s="117">
        <f>[1]Calcs_Gen!AD$57</f>
        <v>5</v>
      </c>
      <c r="AE325" s="117">
        <f>[1]Calcs_Gen!AE$57</f>
        <v>5</v>
      </c>
      <c r="AF325" s="117">
        <f>[1]Calcs_Gen!AF$57</f>
        <v>5</v>
      </c>
      <c r="AG325" s="117">
        <f>[1]Calcs_Gen!AG$57</f>
        <v>5</v>
      </c>
      <c r="AH325" s="118">
        <f>[1]Calcs_Gen!AH$57</f>
        <v>5</v>
      </c>
      <c r="AM325" s="53" cm="1">
        <f t="array" ref="AM325">IF(SUM(ABS(K325:AH325)),1,0)</f>
        <v>1</v>
      </c>
      <c r="AN325" s="53">
        <f t="shared" si="46"/>
        <v>0</v>
      </c>
    </row>
    <row r="326" spans="1:40" s="38" customFormat="1" ht="10.199999999999999" outlineLevel="2" x14ac:dyDescent="0.2">
      <c r="A326" s="168"/>
      <c r="B326" s="108"/>
      <c r="C326" s="109"/>
      <c r="D326" s="115" t="s">
        <v>54</v>
      </c>
      <c r="E326" s="25"/>
      <c r="F326" s="25"/>
      <c r="G326" s="25"/>
      <c r="H326" s="25"/>
      <c r="I326" s="25"/>
      <c r="J326" s="25"/>
      <c r="K326" s="116">
        <f>SUM('[1]Hist&amp;Budget_WC'!AF$55:AF$61,'[1]Hist&amp;Budget_WC'!AF$67)</f>
        <v>407</v>
      </c>
      <c r="L326" s="116">
        <f>SUM('[1]Hist&amp;Budget_WC'!AG$55:AG$61,'[1]Hist&amp;Budget_WC'!AG$67)</f>
        <v>203</v>
      </c>
      <c r="M326" s="116">
        <f>SUM('[1]Hist&amp;Budget_WC'!AH$55:AH$61,'[1]Hist&amp;Budget_WC'!AH$67)</f>
        <v>509</v>
      </c>
      <c r="N326" s="117">
        <f>SUM([1]Calcs_Gen!N$46:N$52,[1]Calcs_Gen!N$58)</f>
        <v>295</v>
      </c>
      <c r="O326" s="117">
        <f>SUM([1]Calcs_Gen!O$46:O$52,[1]Calcs_Gen!O$58)</f>
        <v>297</v>
      </c>
      <c r="P326" s="117">
        <f>SUM([1]Calcs_Gen!P$46:P$52,[1]Calcs_Gen!P$58)</f>
        <v>332</v>
      </c>
      <c r="Q326" s="117">
        <f>SUM([1]Calcs_Gen!Q$46:Q$52,[1]Calcs_Gen!Q$58)</f>
        <v>344</v>
      </c>
      <c r="R326" s="117">
        <f>SUM([1]Calcs_Gen!R$46:R$52,[1]Calcs_Gen!R$58)</f>
        <v>356</v>
      </c>
      <c r="S326" s="117">
        <f>SUM([1]Calcs_Gen!S$46:S$52,[1]Calcs_Gen!S$58)</f>
        <v>368</v>
      </c>
      <c r="T326" s="117">
        <f>SUM([1]Calcs_Gen!T$46:T$52,[1]Calcs_Gen!T$58)</f>
        <v>381</v>
      </c>
      <c r="U326" s="117">
        <f>SUM([1]Calcs_Gen!U$46:U$52,[1]Calcs_Gen!U$58)</f>
        <v>394</v>
      </c>
      <c r="V326" s="117">
        <f>SUM([1]Calcs_Gen!V$46:V$52,[1]Calcs_Gen!V$58)</f>
        <v>408</v>
      </c>
      <c r="W326" s="117">
        <f>SUM([1]Calcs_Gen!W$46:W$52,[1]Calcs_Gen!W$58)</f>
        <v>422</v>
      </c>
      <c r="X326" s="117">
        <f>SUM([1]Calcs_Gen!X$46:X$52,[1]Calcs_Gen!X$58)</f>
        <v>437</v>
      </c>
      <c r="Y326" s="117">
        <f>SUM([1]Calcs_Gen!Y$46:Y$52,[1]Calcs_Gen!Y$58)</f>
        <v>453</v>
      </c>
      <c r="Z326" s="117">
        <f>SUM([1]Calcs_Gen!Z$46:Z$52,[1]Calcs_Gen!Z$58)</f>
        <v>453</v>
      </c>
      <c r="AA326" s="117">
        <f>SUM([1]Calcs_Gen!AA$46:AA$52,[1]Calcs_Gen!AA$58)</f>
        <v>453</v>
      </c>
      <c r="AB326" s="117">
        <f>SUM([1]Calcs_Gen!AB$46:AB$52,[1]Calcs_Gen!AB$58)</f>
        <v>453</v>
      </c>
      <c r="AC326" s="117">
        <f>SUM([1]Calcs_Gen!AC$46:AC$52,[1]Calcs_Gen!AC$58)</f>
        <v>453</v>
      </c>
      <c r="AD326" s="117">
        <f>SUM([1]Calcs_Gen!AD$46:AD$52,[1]Calcs_Gen!AD$58)</f>
        <v>453</v>
      </c>
      <c r="AE326" s="117">
        <f>SUM([1]Calcs_Gen!AE$46:AE$52,[1]Calcs_Gen!AE$58)</f>
        <v>453</v>
      </c>
      <c r="AF326" s="117">
        <f>SUM([1]Calcs_Gen!AF$46:AF$52,[1]Calcs_Gen!AF$58)</f>
        <v>453</v>
      </c>
      <c r="AG326" s="117">
        <f>SUM([1]Calcs_Gen!AG$46:AG$52,[1]Calcs_Gen!AG$58)</f>
        <v>453</v>
      </c>
      <c r="AH326" s="118">
        <f>SUM([1]Calcs_Gen!AH$46:AH$52,[1]Calcs_Gen!AH$58)</f>
        <v>453</v>
      </c>
      <c r="AM326" s="53" cm="1">
        <f t="array" ref="AM326">IF(SUM(ABS(K326:AH326)),1,0)</f>
        <v>1</v>
      </c>
      <c r="AN326" s="53">
        <f t="shared" si="46"/>
        <v>0</v>
      </c>
    </row>
    <row r="327" spans="1:40" s="38" customFormat="1" ht="10.199999999999999" outlineLevel="2" x14ac:dyDescent="0.2">
      <c r="A327" s="168"/>
      <c r="B327" s="108"/>
      <c r="C327" s="109"/>
      <c r="D327" s="115" t="s">
        <v>55</v>
      </c>
      <c r="E327" s="25"/>
      <c r="F327" s="25"/>
      <c r="G327" s="25"/>
      <c r="H327" s="25"/>
      <c r="I327" s="25"/>
      <c r="J327" s="25"/>
      <c r="K327" s="116">
        <f>SUM('[1]Hist&amp;Budget_WC'!AF$47:AF$48,'[1]Hist&amp;Budget_WC'!AF$53:AF$54)</f>
        <v>16111</v>
      </c>
      <c r="L327" s="116">
        <f>SUM('[1]Hist&amp;Budget_WC'!AG$47:AG$48,'[1]Hist&amp;Budget_WC'!AG$53:AG$54)</f>
        <v>13732</v>
      </c>
      <c r="M327" s="116">
        <f>SUM('[1]Hist&amp;Budget_WC'!AH$47:AH$48,'[1]Hist&amp;Budget_WC'!AH$53:AH$54)</f>
        <v>15187</v>
      </c>
      <c r="N327" s="117">
        <f>SUM([1]Calcs_Gen!N$38:N$39,[1]Calcs_Gen!N$44:N$45)</f>
        <v>13901</v>
      </c>
      <c r="O327" s="117">
        <f>SUM([1]Calcs_Gen!O$38:O$39,[1]Calcs_Gen!O$44:O$45)</f>
        <v>16213</v>
      </c>
      <c r="P327" s="117">
        <f>SUM([1]Calcs_Gen!P$38:P$39,[1]Calcs_Gen!P$44:P$45)</f>
        <v>16136</v>
      </c>
      <c r="Q327" s="117">
        <f>SUM([1]Calcs_Gen!Q$38:Q$39,[1]Calcs_Gen!Q$44:Q$45)</f>
        <v>16307</v>
      </c>
      <c r="R327" s="117">
        <f>SUM([1]Calcs_Gen!R$38:R$39,[1]Calcs_Gen!R$44:R$45)</f>
        <v>14121</v>
      </c>
      <c r="S327" s="117">
        <f>SUM([1]Calcs_Gen!S$38:S$39,[1]Calcs_Gen!S$44:S$45)</f>
        <v>14295</v>
      </c>
      <c r="T327" s="117">
        <f>SUM([1]Calcs_Gen!T$38:T$39,[1]Calcs_Gen!T$44:T$45)</f>
        <v>14472</v>
      </c>
      <c r="U327" s="117">
        <f>SUM([1]Calcs_Gen!U$38:U$39,[1]Calcs_Gen!U$44:U$45)</f>
        <v>14652</v>
      </c>
      <c r="V327" s="117">
        <f>SUM([1]Calcs_Gen!V$38:V$39,[1]Calcs_Gen!V$44:V$45)</f>
        <v>14836</v>
      </c>
      <c r="W327" s="117">
        <f>SUM([1]Calcs_Gen!W$38:W$39,[1]Calcs_Gen!W$44:W$45)</f>
        <v>15023</v>
      </c>
      <c r="X327" s="117">
        <f>SUM([1]Calcs_Gen!X$38:X$39,[1]Calcs_Gen!X$44:X$45)</f>
        <v>15213</v>
      </c>
      <c r="Y327" s="117">
        <f>SUM([1]Calcs_Gen!Y$38:Y$39,[1]Calcs_Gen!Y$44:Y$45)</f>
        <v>15405</v>
      </c>
      <c r="Z327" s="117">
        <f>SUM([1]Calcs_Gen!Z$38:Z$39,[1]Calcs_Gen!Z$44:Z$45)</f>
        <v>15405</v>
      </c>
      <c r="AA327" s="117">
        <f>SUM([1]Calcs_Gen!AA$38:AA$39,[1]Calcs_Gen!AA$44:AA$45)</f>
        <v>15405</v>
      </c>
      <c r="AB327" s="117">
        <f>SUM([1]Calcs_Gen!AB$38:AB$39,[1]Calcs_Gen!AB$44:AB$45)</f>
        <v>15405</v>
      </c>
      <c r="AC327" s="117">
        <f>SUM([1]Calcs_Gen!AC$38:AC$39,[1]Calcs_Gen!AC$44:AC$45)</f>
        <v>15405</v>
      </c>
      <c r="AD327" s="117">
        <f>SUM([1]Calcs_Gen!AD$38:AD$39,[1]Calcs_Gen!AD$44:AD$45)</f>
        <v>15405</v>
      </c>
      <c r="AE327" s="117">
        <f>SUM([1]Calcs_Gen!AE$38:AE$39,[1]Calcs_Gen!AE$44:AE$45)</f>
        <v>15405</v>
      </c>
      <c r="AF327" s="117">
        <f>SUM([1]Calcs_Gen!AF$38:AF$39,[1]Calcs_Gen!AF$44:AF$45)</f>
        <v>15405</v>
      </c>
      <c r="AG327" s="117">
        <f>SUM([1]Calcs_Gen!AG$38:AG$39,[1]Calcs_Gen!AG$44:AG$45)</f>
        <v>15405</v>
      </c>
      <c r="AH327" s="118">
        <f>SUM([1]Calcs_Gen!AH$38:AH$39,[1]Calcs_Gen!AH$44:AH$45)</f>
        <v>15405</v>
      </c>
      <c r="AM327" s="53" cm="1">
        <f t="array" ref="AM327">IF(SUM(ABS(K327:AH327)),1,0)</f>
        <v>1</v>
      </c>
      <c r="AN327" s="53">
        <f t="shared" si="46"/>
        <v>0</v>
      </c>
    </row>
    <row r="328" spans="1:40" s="38" customFormat="1" ht="10.199999999999999" outlineLevel="2" x14ac:dyDescent="0.2">
      <c r="A328" s="168"/>
      <c r="B328" s="108"/>
      <c r="C328" s="109"/>
      <c r="D328" s="115" t="s">
        <v>56</v>
      </c>
      <c r="E328" s="25"/>
      <c r="F328" s="25"/>
      <c r="G328" s="25"/>
      <c r="H328" s="25"/>
      <c r="I328" s="25"/>
      <c r="J328" s="25"/>
      <c r="K328" s="116">
        <f>SUM('[1]Hist&amp;Budget_WC'!AF$49:AF$50,'[1]Hist&amp;Budget_WC'!AF$52)</f>
        <v>6989</v>
      </c>
      <c r="L328" s="116">
        <f>SUM('[1]Hist&amp;Budget_WC'!AG$49:AG$50,'[1]Hist&amp;Budget_WC'!AG$52)</f>
        <v>9981</v>
      </c>
      <c r="M328" s="116">
        <f>SUM('[1]Hist&amp;Budget_WC'!AH$49:AH$50,'[1]Hist&amp;Budget_WC'!AH$52)</f>
        <v>13119</v>
      </c>
      <c r="N328" s="117">
        <f>SUM([1]Calcs_Gen!N$40:N$41,[1]Calcs_Gen!N$43)</f>
        <v>330</v>
      </c>
      <c r="O328" s="117">
        <f>SUM([1]Calcs_Gen!O$40:O$41,[1]Calcs_Gen!O$43)</f>
        <v>0</v>
      </c>
      <c r="P328" s="117">
        <f>SUM([1]Calcs_Gen!P$40:P$41,[1]Calcs_Gen!P$43)</f>
        <v>0</v>
      </c>
      <c r="Q328" s="117">
        <f>SUM([1]Calcs_Gen!Q$40:Q$41,[1]Calcs_Gen!Q$43)</f>
        <v>0</v>
      </c>
      <c r="R328" s="117">
        <f>SUM([1]Calcs_Gen!R$40:R$41,[1]Calcs_Gen!R$43)</f>
        <v>0</v>
      </c>
      <c r="S328" s="117">
        <f>SUM([1]Calcs_Gen!S$40:S$41,[1]Calcs_Gen!S$43)</f>
        <v>2122.9175511562494</v>
      </c>
      <c r="T328" s="117">
        <f>SUM([1]Calcs_Gen!T$40:T$41,[1]Calcs_Gen!T$43)</f>
        <v>0</v>
      </c>
      <c r="U328" s="117">
        <f>SUM([1]Calcs_Gen!U$40:U$41,[1]Calcs_Gen!U$43)</f>
        <v>0</v>
      </c>
      <c r="V328" s="117">
        <f>SUM([1]Calcs_Gen!V$40:V$41,[1]Calcs_Gen!V$43)</f>
        <v>0</v>
      </c>
      <c r="W328" s="117">
        <f>SUM([1]Calcs_Gen!W$40:W$41,[1]Calcs_Gen!W$43)</f>
        <v>0</v>
      </c>
      <c r="X328" s="117">
        <f>SUM([1]Calcs_Gen!X$40:X$41,[1]Calcs_Gen!X$43)</f>
        <v>0</v>
      </c>
      <c r="Y328" s="117">
        <f>SUM([1]Calcs_Gen!Y$40:Y$41,[1]Calcs_Gen!Y$43)</f>
        <v>0</v>
      </c>
      <c r="Z328" s="117">
        <f>SUM([1]Calcs_Gen!Z$40:Z$41,[1]Calcs_Gen!Z$43)</f>
        <v>0</v>
      </c>
      <c r="AA328" s="117">
        <f>SUM([1]Calcs_Gen!AA$40:AA$41,[1]Calcs_Gen!AA$43)</f>
        <v>0</v>
      </c>
      <c r="AB328" s="117">
        <f>SUM([1]Calcs_Gen!AB$40:AB$41,[1]Calcs_Gen!AB$43)</f>
        <v>0</v>
      </c>
      <c r="AC328" s="117">
        <f>SUM([1]Calcs_Gen!AC$40:AC$41,[1]Calcs_Gen!AC$43)</f>
        <v>0</v>
      </c>
      <c r="AD328" s="117">
        <f>SUM([1]Calcs_Gen!AD$40:AD$41,[1]Calcs_Gen!AD$43)</f>
        <v>0</v>
      </c>
      <c r="AE328" s="117">
        <f>SUM([1]Calcs_Gen!AE$40:AE$41,[1]Calcs_Gen!AE$43)</f>
        <v>0</v>
      </c>
      <c r="AF328" s="117">
        <f>SUM([1]Calcs_Gen!AF$40:AF$41,[1]Calcs_Gen!AF$43)</f>
        <v>0</v>
      </c>
      <c r="AG328" s="117">
        <f>SUM([1]Calcs_Gen!AG$40:AG$41,[1]Calcs_Gen!AG$43)</f>
        <v>0</v>
      </c>
      <c r="AH328" s="118">
        <f>SUM([1]Calcs_Gen!AH$40:AH$41,[1]Calcs_Gen!AH$43)</f>
        <v>0</v>
      </c>
      <c r="AM328" s="53" cm="1">
        <f t="array" ref="AM328">IF(SUM(ABS(K328:AH328)),1,0)</f>
        <v>1</v>
      </c>
      <c r="AN328" s="53">
        <f t="shared" si="46"/>
        <v>0</v>
      </c>
    </row>
    <row r="329" spans="1:40" s="38" customFormat="1" ht="10.199999999999999" outlineLevel="2" x14ac:dyDescent="0.2">
      <c r="A329" s="168"/>
      <c r="B329" s="108"/>
      <c r="C329" s="109"/>
      <c r="D329" s="115" t="s">
        <v>57</v>
      </c>
      <c r="E329" s="25"/>
      <c r="F329" s="25"/>
      <c r="G329" s="25"/>
      <c r="H329" s="25"/>
      <c r="I329" s="25"/>
      <c r="J329" s="25"/>
      <c r="K329" s="116">
        <f>'[1]Hist&amp;Budget_WC'!AF$51</f>
        <v>0</v>
      </c>
      <c r="L329" s="116">
        <f>'[1]Hist&amp;Budget_WC'!AG$51</f>
        <v>0</v>
      </c>
      <c r="M329" s="116">
        <f>'[1]Hist&amp;Budget_WC'!AH$51</f>
        <v>0</v>
      </c>
      <c r="N329" s="117">
        <f>[1]Calcs_Gen!N42</f>
        <v>0</v>
      </c>
      <c r="O329" s="117">
        <f>[1]Calcs_Gen!O42</f>
        <v>0</v>
      </c>
      <c r="P329" s="117">
        <f>[1]Calcs_Gen!P42</f>
        <v>0</v>
      </c>
      <c r="Q329" s="117">
        <f>[1]Calcs_Gen!Q42</f>
        <v>0</v>
      </c>
      <c r="R329" s="117">
        <f>[1]Calcs_Gen!R42</f>
        <v>0</v>
      </c>
      <c r="S329" s="117">
        <f>[1]Calcs_Gen!S42</f>
        <v>0</v>
      </c>
      <c r="T329" s="117">
        <f>[1]Calcs_Gen!T42</f>
        <v>0</v>
      </c>
      <c r="U329" s="117">
        <f>[1]Calcs_Gen!U42</f>
        <v>0</v>
      </c>
      <c r="V329" s="117">
        <f>[1]Calcs_Gen!V42</f>
        <v>0</v>
      </c>
      <c r="W329" s="117">
        <f>[1]Calcs_Gen!W42</f>
        <v>0</v>
      </c>
      <c r="X329" s="117">
        <f>[1]Calcs_Gen!X42</f>
        <v>0</v>
      </c>
      <c r="Y329" s="117">
        <f>[1]Calcs_Gen!Y42</f>
        <v>0</v>
      </c>
      <c r="Z329" s="117">
        <f>[1]Calcs_Gen!Z42</f>
        <v>0</v>
      </c>
      <c r="AA329" s="117">
        <f>[1]Calcs_Gen!AA42</f>
        <v>0</v>
      </c>
      <c r="AB329" s="117">
        <f>[1]Calcs_Gen!AB42</f>
        <v>0</v>
      </c>
      <c r="AC329" s="117">
        <f>[1]Calcs_Gen!AC42</f>
        <v>0</v>
      </c>
      <c r="AD329" s="117">
        <f>[1]Calcs_Gen!AD42</f>
        <v>0</v>
      </c>
      <c r="AE329" s="117">
        <f>[1]Calcs_Gen!AE42</f>
        <v>0</v>
      </c>
      <c r="AF329" s="117">
        <f>[1]Calcs_Gen!AF42</f>
        <v>0</v>
      </c>
      <c r="AG329" s="117">
        <f>[1]Calcs_Gen!AG42</f>
        <v>0</v>
      </c>
      <c r="AH329" s="118">
        <f>[1]Calcs_Gen!AH42</f>
        <v>0</v>
      </c>
      <c r="AM329" s="53" cm="1">
        <f t="array" ref="AM329">IF(SUM(ABS(K329:AH329)),1,0)</f>
        <v>0</v>
      </c>
      <c r="AN329" s="53">
        <f t="shared" si="46"/>
        <v>0</v>
      </c>
    </row>
    <row r="330" spans="1:40" s="38" customFormat="1" ht="10.199999999999999" outlineLevel="2" x14ac:dyDescent="0.2">
      <c r="A330" s="35"/>
      <c r="B330" s="108"/>
      <c r="C330" s="109"/>
      <c r="D330" s="115" t="s">
        <v>58</v>
      </c>
      <c r="E330" s="25"/>
      <c r="F330" s="25"/>
      <c r="G330" s="25"/>
      <c r="H330" s="25"/>
      <c r="I330" s="25"/>
      <c r="J330" s="25"/>
      <c r="K330" s="116">
        <f>MAX(0,'[1]Hist&amp;Budget_WC'!AF$104)+MAX(0,'[1]Hist&amp;Budget_WC'!AF$105)+MAX(0,'[1]Hist&amp;Budget_WC'!AF$108)+MAX(0,'[1]Hist&amp;Budget_WC'!AF$109)+MAX(0,'[1]Hist&amp;Budget_WC'!AF$110)</f>
        <v>0</v>
      </c>
      <c r="L330" s="116">
        <f>MAX(0,'[1]Hist&amp;Budget_WC'!AG$104)+MAX(0,'[1]Hist&amp;Budget_WC'!AG$105)+MAX(0,'[1]Hist&amp;Budget_WC'!AG$108)+MAX(0,'[1]Hist&amp;Budget_WC'!AG$109)+MAX(0,'[1]Hist&amp;Budget_WC'!AG$110)</f>
        <v>1218</v>
      </c>
      <c r="M330" s="116">
        <f>MAX(0,'[1]Hist&amp;Budget_WC'!AH$104)+MAX(0,'[1]Hist&amp;Budget_WC'!AH$105)+MAX(0,'[1]Hist&amp;Budget_WC'!AH$108)+MAX(0,'[1]Hist&amp;Budget_WC'!AH$109)+MAX(0,'[1]Hist&amp;Budget_WC'!AH$110)</f>
        <v>0</v>
      </c>
      <c r="N330" s="117">
        <f>MAX(0,[1]Calcs_Gen!N$95)+MAX(0,[1]Calcs_Gen!N$96)+MAX(0,[1]Calcs_Gen!N$99)+MAX(0,[1]Calcs_Gen!N$100)+MAX(0,[1]Calcs_Gen!N$101)</f>
        <v>1040</v>
      </c>
      <c r="O330" s="117">
        <f>MAX(0,[1]Calcs_Gen!O$95)+MAX(0,[1]Calcs_Gen!O$96)+MAX(0,[1]Calcs_Gen!O$99)+MAX(0,[1]Calcs_Gen!O$100)+MAX(0,[1]Calcs_Gen!O$101)</f>
        <v>270</v>
      </c>
      <c r="P330" s="117">
        <f>MAX(0,[1]Calcs_Gen!P$95)+MAX(0,[1]Calcs_Gen!P$96)+MAX(0,[1]Calcs_Gen!P$99)+MAX(0,[1]Calcs_Gen!P$100)+MAX(0,[1]Calcs_Gen!P$101)</f>
        <v>270</v>
      </c>
      <c r="Q330" s="117">
        <f>MAX(0,[1]Calcs_Gen!Q$95)+MAX(0,[1]Calcs_Gen!Q$96)+MAX(0,[1]Calcs_Gen!Q$99)+MAX(0,[1]Calcs_Gen!Q$100)+MAX(0,[1]Calcs_Gen!Q$101)</f>
        <v>270</v>
      </c>
      <c r="R330" s="117">
        <f>MAX(0,[1]Calcs_Gen!R$95)+MAX(0,[1]Calcs_Gen!R$96)+MAX(0,[1]Calcs_Gen!R$99)+MAX(0,[1]Calcs_Gen!R$100)+MAX(0,[1]Calcs_Gen!R$101)</f>
        <v>270</v>
      </c>
      <c r="S330" s="117">
        <f>MAX(0,[1]Calcs_Gen!S$95)+MAX(0,[1]Calcs_Gen!S$96)+MAX(0,[1]Calcs_Gen!S$99)+MAX(0,[1]Calcs_Gen!S$100)+MAX(0,[1]Calcs_Gen!S$101)</f>
        <v>0</v>
      </c>
      <c r="T330" s="117">
        <f>MAX(0,[1]Calcs_Gen!T$95)+MAX(0,[1]Calcs_Gen!T$96)+MAX(0,[1]Calcs_Gen!T$99)+MAX(0,[1]Calcs_Gen!T$100)+MAX(0,[1]Calcs_Gen!T$101)</f>
        <v>0</v>
      </c>
      <c r="U330" s="117">
        <f>MAX(0,[1]Calcs_Gen!U$95)+MAX(0,[1]Calcs_Gen!U$96)+MAX(0,[1]Calcs_Gen!U$99)+MAX(0,[1]Calcs_Gen!U$100)+MAX(0,[1]Calcs_Gen!U$101)</f>
        <v>0</v>
      </c>
      <c r="V330" s="117">
        <f>MAX(0,[1]Calcs_Gen!V$95)+MAX(0,[1]Calcs_Gen!V$96)+MAX(0,[1]Calcs_Gen!V$99)+MAX(0,[1]Calcs_Gen!V$100)+MAX(0,[1]Calcs_Gen!V$101)</f>
        <v>0</v>
      </c>
      <c r="W330" s="117">
        <f>MAX(0,[1]Calcs_Gen!W$95)+MAX(0,[1]Calcs_Gen!W$96)+MAX(0,[1]Calcs_Gen!W$99)+MAX(0,[1]Calcs_Gen!W$100)+MAX(0,[1]Calcs_Gen!W$101)</f>
        <v>0</v>
      </c>
      <c r="X330" s="117">
        <f>MAX(0,[1]Calcs_Gen!X$95)+MAX(0,[1]Calcs_Gen!X$96)+MAX(0,[1]Calcs_Gen!X$99)+MAX(0,[1]Calcs_Gen!X$100)+MAX(0,[1]Calcs_Gen!X$101)</f>
        <v>0</v>
      </c>
      <c r="Y330" s="117">
        <f>MAX(0,[1]Calcs_Gen!Y$95)+MAX(0,[1]Calcs_Gen!Y$96)+MAX(0,[1]Calcs_Gen!Y$99)+MAX(0,[1]Calcs_Gen!Y$100)+MAX(0,[1]Calcs_Gen!Y$101)</f>
        <v>0</v>
      </c>
      <c r="Z330" s="117">
        <f>MAX(0,[1]Calcs_Gen!Z$95)+MAX(0,[1]Calcs_Gen!Z$96)+MAX(0,[1]Calcs_Gen!Z$99)+MAX(0,[1]Calcs_Gen!Z$100)+MAX(0,[1]Calcs_Gen!Z$101)</f>
        <v>0</v>
      </c>
      <c r="AA330" s="117">
        <f>MAX(0,[1]Calcs_Gen!AA$95)+MAX(0,[1]Calcs_Gen!AA$96)+MAX(0,[1]Calcs_Gen!AA$99)+MAX(0,[1]Calcs_Gen!AA$100)+MAX(0,[1]Calcs_Gen!AA$101)</f>
        <v>0</v>
      </c>
      <c r="AB330" s="117">
        <f>MAX(0,[1]Calcs_Gen!AB$95)+MAX(0,[1]Calcs_Gen!AB$96)+MAX(0,[1]Calcs_Gen!AB$99)+MAX(0,[1]Calcs_Gen!AB$100)+MAX(0,[1]Calcs_Gen!AB$101)</f>
        <v>0</v>
      </c>
      <c r="AC330" s="117">
        <f>MAX(0,[1]Calcs_Gen!AC$95)+MAX(0,[1]Calcs_Gen!AC$96)+MAX(0,[1]Calcs_Gen!AC$99)+MAX(0,[1]Calcs_Gen!AC$100)+MAX(0,[1]Calcs_Gen!AC$101)</f>
        <v>0</v>
      </c>
      <c r="AD330" s="117">
        <f>MAX(0,[1]Calcs_Gen!AD$95)+MAX(0,[1]Calcs_Gen!AD$96)+MAX(0,[1]Calcs_Gen!AD$99)+MAX(0,[1]Calcs_Gen!AD$100)+MAX(0,[1]Calcs_Gen!AD$101)</f>
        <v>0</v>
      </c>
      <c r="AE330" s="117">
        <f>MAX(0,[1]Calcs_Gen!AE$95)+MAX(0,[1]Calcs_Gen!AE$96)+MAX(0,[1]Calcs_Gen!AE$99)+MAX(0,[1]Calcs_Gen!AE$100)+MAX(0,[1]Calcs_Gen!AE$101)</f>
        <v>0</v>
      </c>
      <c r="AF330" s="117">
        <f>MAX(0,[1]Calcs_Gen!AF$95)+MAX(0,[1]Calcs_Gen!AF$96)+MAX(0,[1]Calcs_Gen!AF$99)+MAX(0,[1]Calcs_Gen!AF$100)+MAX(0,[1]Calcs_Gen!AF$101)</f>
        <v>0</v>
      </c>
      <c r="AG330" s="117">
        <f>MAX(0,[1]Calcs_Gen!AG$95)+MAX(0,[1]Calcs_Gen!AG$96)+MAX(0,[1]Calcs_Gen!AG$99)+MAX(0,[1]Calcs_Gen!AG$100)+MAX(0,[1]Calcs_Gen!AG$101)</f>
        <v>0</v>
      </c>
      <c r="AH330" s="118">
        <f>MAX(0,[1]Calcs_Gen!AH$95)+MAX(0,[1]Calcs_Gen!AH$96)+MAX(0,[1]Calcs_Gen!AH$99)+MAX(0,[1]Calcs_Gen!AH$100)+MAX(0,[1]Calcs_Gen!AH$101)</f>
        <v>0</v>
      </c>
      <c r="AM330" s="53" cm="1">
        <f t="array" ref="AM330">IF(SUM(ABS(K330:AH330)),1,0)</f>
        <v>1</v>
      </c>
      <c r="AN330" s="53">
        <f t="shared" si="46"/>
        <v>0</v>
      </c>
    </row>
    <row r="331" spans="1:40" s="38" customFormat="1" ht="10.199999999999999" outlineLevel="2" x14ac:dyDescent="0.2">
      <c r="A331" s="35"/>
      <c r="B331" s="108"/>
      <c r="C331" s="109"/>
      <c r="D331" s="115" t="s">
        <v>59</v>
      </c>
      <c r="E331" s="25"/>
      <c r="F331" s="25"/>
      <c r="G331" s="25"/>
      <c r="H331" s="25"/>
      <c r="I331" s="25"/>
      <c r="J331" s="25"/>
      <c r="K331" s="116">
        <f>'[1]Hist&amp;Budget_WC'!AF$106</f>
        <v>0</v>
      </c>
      <c r="L331" s="116">
        <f>'[1]Hist&amp;Budget_WC'!AG$106</f>
        <v>0</v>
      </c>
      <c r="M331" s="116">
        <f>'[1]Hist&amp;Budget_WC'!AH$106</f>
        <v>0</v>
      </c>
      <c r="N331" s="117">
        <f>[1]Calcs_Gen!N$97</f>
        <v>0</v>
      </c>
      <c r="O331" s="117">
        <f>[1]Calcs_Gen!O$97</f>
        <v>0</v>
      </c>
      <c r="P331" s="117">
        <f>[1]Calcs_Gen!P$97</f>
        <v>0</v>
      </c>
      <c r="Q331" s="117">
        <f>[1]Calcs_Gen!Q$97</f>
        <v>0</v>
      </c>
      <c r="R331" s="117">
        <f>[1]Calcs_Gen!R$97</f>
        <v>0</v>
      </c>
      <c r="S331" s="117">
        <f>[1]Calcs_Gen!S$97</f>
        <v>0</v>
      </c>
      <c r="T331" s="117">
        <f>[1]Calcs_Gen!T$97</f>
        <v>0</v>
      </c>
      <c r="U331" s="117">
        <f>[1]Calcs_Gen!U$97</f>
        <v>0</v>
      </c>
      <c r="V331" s="117">
        <f>[1]Calcs_Gen!V$97</f>
        <v>0</v>
      </c>
      <c r="W331" s="117">
        <f>[1]Calcs_Gen!W$97</f>
        <v>0</v>
      </c>
      <c r="X331" s="117">
        <f>[1]Calcs_Gen!X$97</f>
        <v>0</v>
      </c>
      <c r="Y331" s="117">
        <f>[1]Calcs_Gen!Y$97</f>
        <v>0</v>
      </c>
      <c r="Z331" s="117">
        <f>[1]Calcs_Gen!Z$97</f>
        <v>0</v>
      </c>
      <c r="AA331" s="117">
        <f>[1]Calcs_Gen!AA$97</f>
        <v>0</v>
      </c>
      <c r="AB331" s="117">
        <f>[1]Calcs_Gen!AB$97</f>
        <v>0</v>
      </c>
      <c r="AC331" s="117">
        <f>[1]Calcs_Gen!AC$97</f>
        <v>0</v>
      </c>
      <c r="AD331" s="117">
        <f>[1]Calcs_Gen!AD$97</f>
        <v>0</v>
      </c>
      <c r="AE331" s="117">
        <f>[1]Calcs_Gen!AE$97</f>
        <v>0</v>
      </c>
      <c r="AF331" s="117">
        <f>[1]Calcs_Gen!AF$97</f>
        <v>0</v>
      </c>
      <c r="AG331" s="117">
        <f>[1]Calcs_Gen!AG$97</f>
        <v>0</v>
      </c>
      <c r="AH331" s="118">
        <f>[1]Calcs_Gen!AH$97</f>
        <v>0</v>
      </c>
      <c r="AM331" s="53" cm="1">
        <f t="array" ref="AM331">IF(SUM(ABS(K331:AH331)),1,0)</f>
        <v>0</v>
      </c>
      <c r="AN331" s="53">
        <f t="shared" si="46"/>
        <v>0</v>
      </c>
    </row>
    <row r="332" spans="1:40" s="38" customFormat="1" ht="10.199999999999999" outlineLevel="2" x14ac:dyDescent="0.2">
      <c r="A332" s="35"/>
      <c r="B332" s="108"/>
      <c r="C332" s="109"/>
      <c r="D332" s="115" t="s">
        <v>60</v>
      </c>
      <c r="E332" s="25"/>
      <c r="F332" s="25"/>
      <c r="G332" s="25"/>
      <c r="H332" s="25"/>
      <c r="I332" s="25"/>
      <c r="J332" s="25"/>
      <c r="K332" s="116">
        <f>MAX(0,'[1]Hist&amp;Budget_WC'!AF$111)</f>
        <v>0</v>
      </c>
      <c r="L332" s="116">
        <f>MAX(0,'[1]Hist&amp;Budget_WC'!AG$111)</f>
        <v>0</v>
      </c>
      <c r="M332" s="116">
        <f>MAX(0,'[1]Hist&amp;Budget_WC'!AH$111)</f>
        <v>0</v>
      </c>
      <c r="N332" s="117">
        <f>MAX(0,[1]Calcs_Gen!N$102)</f>
        <v>0</v>
      </c>
      <c r="O332" s="117">
        <f>MAX(0,[1]Calcs_Gen!O$102)</f>
        <v>0</v>
      </c>
      <c r="P332" s="117">
        <f>MAX(0,[1]Calcs_Gen!P$102)</f>
        <v>0</v>
      </c>
      <c r="Q332" s="117">
        <f>MAX(0,[1]Calcs_Gen!Q$102)</f>
        <v>0</v>
      </c>
      <c r="R332" s="117">
        <f>MAX(0,[1]Calcs_Gen!R$102)</f>
        <v>0</v>
      </c>
      <c r="S332" s="117">
        <f>MAX(0,[1]Calcs_Gen!S$102)</f>
        <v>0</v>
      </c>
      <c r="T332" s="117">
        <f>MAX(0,[1]Calcs_Gen!T$102)</f>
        <v>0</v>
      </c>
      <c r="U332" s="117">
        <f>MAX(0,[1]Calcs_Gen!U$102)</f>
        <v>0</v>
      </c>
      <c r="V332" s="117">
        <f>MAX(0,[1]Calcs_Gen!V$102)</f>
        <v>0</v>
      </c>
      <c r="W332" s="117">
        <f>MAX(0,[1]Calcs_Gen!W$102)</f>
        <v>0</v>
      </c>
      <c r="X332" s="117">
        <f>MAX(0,[1]Calcs_Gen!X$102)</f>
        <v>0</v>
      </c>
      <c r="Y332" s="117">
        <f>MAX(0,[1]Calcs_Gen!Y$102)</f>
        <v>0</v>
      </c>
      <c r="Z332" s="117">
        <f>MAX(0,[1]Calcs_Gen!Z$102)</f>
        <v>0</v>
      </c>
      <c r="AA332" s="117">
        <f>MAX(0,[1]Calcs_Gen!AA$102)</f>
        <v>0</v>
      </c>
      <c r="AB332" s="117">
        <f>MAX(0,[1]Calcs_Gen!AB$102)</f>
        <v>0</v>
      </c>
      <c r="AC332" s="117">
        <f>MAX(0,[1]Calcs_Gen!AC$102)</f>
        <v>0</v>
      </c>
      <c r="AD332" s="117">
        <f>MAX(0,[1]Calcs_Gen!AD$102)</f>
        <v>0</v>
      </c>
      <c r="AE332" s="117">
        <f>MAX(0,[1]Calcs_Gen!AE$102)</f>
        <v>0</v>
      </c>
      <c r="AF332" s="117">
        <f>MAX(0,[1]Calcs_Gen!AF$102)</f>
        <v>0</v>
      </c>
      <c r="AG332" s="117">
        <f>MAX(0,[1]Calcs_Gen!AG$102)</f>
        <v>0</v>
      </c>
      <c r="AH332" s="118">
        <f>MAX(0,[1]Calcs_Gen!AH$102)</f>
        <v>0</v>
      </c>
      <c r="AM332" s="53" cm="1">
        <f t="array" ref="AM332">IF(SUM(ABS(K332:AH332)),1,0)</f>
        <v>0</v>
      </c>
      <c r="AN332" s="53">
        <f t="shared" si="46"/>
        <v>0</v>
      </c>
    </row>
    <row r="333" spans="1:40" s="38" customFormat="1" ht="10.199999999999999" outlineLevel="2" collapsed="1" x14ac:dyDescent="0.2">
      <c r="A333" s="168"/>
      <c r="B333" s="108"/>
      <c r="C333" s="109"/>
      <c r="D333" s="119" t="s">
        <v>61</v>
      </c>
      <c r="E333" s="120"/>
      <c r="F333" s="120"/>
      <c r="G333" s="120"/>
      <c r="H333" s="120"/>
      <c r="I333" s="120"/>
      <c r="J333" s="120"/>
      <c r="K333" s="121">
        <f t="shared" ref="K333:AH333" si="47">SUM(K323:K332)</f>
        <v>36081</v>
      </c>
      <c r="L333" s="121">
        <f t="shared" si="47"/>
        <v>39163</v>
      </c>
      <c r="M333" s="121">
        <f t="shared" si="47"/>
        <v>44023</v>
      </c>
      <c r="N333" s="122">
        <f t="shared" si="47"/>
        <v>31044</v>
      </c>
      <c r="O333" s="122">
        <f t="shared" si="47"/>
        <v>34730</v>
      </c>
      <c r="P333" s="122">
        <f t="shared" si="47"/>
        <v>36541</v>
      </c>
      <c r="Q333" s="122">
        <f t="shared" si="47"/>
        <v>38877</v>
      </c>
      <c r="R333" s="122">
        <f t="shared" si="47"/>
        <v>37374</v>
      </c>
      <c r="S333" s="122">
        <f t="shared" si="47"/>
        <v>40103.91755115625</v>
      </c>
      <c r="T333" s="122">
        <f t="shared" si="47"/>
        <v>38949</v>
      </c>
      <c r="U333" s="122">
        <f t="shared" si="47"/>
        <v>39951</v>
      </c>
      <c r="V333" s="122">
        <f t="shared" si="47"/>
        <v>40967</v>
      </c>
      <c r="W333" s="122">
        <f t="shared" si="47"/>
        <v>41986</v>
      </c>
      <c r="X333" s="122">
        <f t="shared" si="47"/>
        <v>42823</v>
      </c>
      <c r="Y333" s="122">
        <f t="shared" si="47"/>
        <v>43936</v>
      </c>
      <c r="Z333" s="122">
        <f t="shared" si="47"/>
        <v>43936</v>
      </c>
      <c r="AA333" s="122">
        <f t="shared" si="47"/>
        <v>43936</v>
      </c>
      <c r="AB333" s="122">
        <f t="shared" si="47"/>
        <v>43936</v>
      </c>
      <c r="AC333" s="122">
        <f t="shared" si="47"/>
        <v>43936</v>
      </c>
      <c r="AD333" s="122">
        <f t="shared" si="47"/>
        <v>43936</v>
      </c>
      <c r="AE333" s="122">
        <f t="shared" si="47"/>
        <v>43936</v>
      </c>
      <c r="AF333" s="122">
        <f t="shared" si="47"/>
        <v>43936</v>
      </c>
      <c r="AG333" s="122">
        <f t="shared" si="47"/>
        <v>43936</v>
      </c>
      <c r="AH333" s="123">
        <f t="shared" si="47"/>
        <v>43936</v>
      </c>
    </row>
    <row r="334" spans="1:40" s="38" customFormat="1" ht="10.199999999999999" outlineLevel="2" x14ac:dyDescent="0.2">
      <c r="A334" s="168"/>
      <c r="B334" s="108"/>
      <c r="C334" s="109"/>
      <c r="D334" s="110"/>
      <c r="E334" s="25"/>
      <c r="F334" s="25"/>
      <c r="G334" s="25"/>
      <c r="H334" s="25"/>
      <c r="I334" s="25"/>
      <c r="J334" s="25"/>
      <c r="K334" s="111"/>
      <c r="L334" s="112"/>
      <c r="M334" s="112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113"/>
    </row>
    <row r="335" spans="1:40" s="38" customFormat="1" ht="10.199999999999999" outlineLevel="2" x14ac:dyDescent="0.2">
      <c r="A335" s="168"/>
      <c r="B335" s="108"/>
      <c r="C335" s="109"/>
      <c r="D335" s="114" t="s">
        <v>62</v>
      </c>
      <c r="E335" s="25"/>
      <c r="F335" s="25"/>
      <c r="G335" s="25"/>
      <c r="H335" s="25"/>
      <c r="I335" s="25"/>
      <c r="J335" s="25"/>
      <c r="K335" s="111"/>
      <c r="L335" s="112"/>
      <c r="M335" s="112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113"/>
    </row>
    <row r="336" spans="1:40" s="38" customFormat="1" ht="10.199999999999999" outlineLevel="2" x14ac:dyDescent="0.2">
      <c r="A336" s="168"/>
      <c r="B336" s="108"/>
      <c r="C336" s="109"/>
      <c r="D336" s="115" t="s">
        <v>63</v>
      </c>
      <c r="E336" s="25"/>
      <c r="F336" s="25"/>
      <c r="G336" s="25"/>
      <c r="H336" s="25"/>
      <c r="I336" s="25"/>
      <c r="J336" s="25"/>
      <c r="K336" s="116">
        <f>-SUM('[1]Hist&amp;Budget_WC'!AF$74:AF$75)</f>
        <v>9679</v>
      </c>
      <c r="L336" s="116">
        <f>-SUM('[1]Hist&amp;Budget_WC'!AG$74:AG$75)</f>
        <v>9162</v>
      </c>
      <c r="M336" s="116">
        <f>-SUM('[1]Hist&amp;Budget_WC'!AH$74:AH$75)</f>
        <v>9151</v>
      </c>
      <c r="N336" s="117">
        <f>-SUM([1]Calcs_Gen!N$65:N$66)</f>
        <v>11748</v>
      </c>
      <c r="O336" s="117">
        <f>-SUM([1]Calcs_Gen!O$65:O$66)</f>
        <v>13766</v>
      </c>
      <c r="P336" s="117">
        <f>-SUM([1]Calcs_Gen!P$65:P$66)</f>
        <v>14024</v>
      </c>
      <c r="Q336" s="117">
        <f>-SUM([1]Calcs_Gen!Q$65:Q$66)</f>
        <v>14196</v>
      </c>
      <c r="R336" s="117">
        <f>-SUM([1]Calcs_Gen!R$65:R$66)</f>
        <v>14628</v>
      </c>
      <c r="S336" s="117">
        <f>-SUM([1]Calcs_Gen!S$65:S$66)</f>
        <v>15075</v>
      </c>
      <c r="T336" s="117">
        <f>-SUM([1]Calcs_Gen!T$65:T$66)</f>
        <v>15537</v>
      </c>
      <c r="U336" s="117">
        <f>-SUM([1]Calcs_Gen!U$65:U$66)</f>
        <v>16016</v>
      </c>
      <c r="V336" s="117">
        <f>-SUM([1]Calcs_Gen!V$65:V$66)</f>
        <v>16512</v>
      </c>
      <c r="W336" s="117">
        <f>-SUM([1]Calcs_Gen!W$65:W$66)</f>
        <v>17025</v>
      </c>
      <c r="X336" s="117">
        <f>-SUM([1]Calcs_Gen!X$65:X$66)</f>
        <v>17557</v>
      </c>
      <c r="Y336" s="117">
        <f>-SUM([1]Calcs_Gen!Y$65:Y$66)</f>
        <v>18106</v>
      </c>
      <c r="Z336" s="117">
        <f>-SUM([1]Calcs_Gen!Z$65:Z$66)</f>
        <v>18106</v>
      </c>
      <c r="AA336" s="117">
        <f>-SUM([1]Calcs_Gen!AA$65:AA$66)</f>
        <v>18106</v>
      </c>
      <c r="AB336" s="117">
        <f>-SUM([1]Calcs_Gen!AB$65:AB$66)</f>
        <v>18106</v>
      </c>
      <c r="AC336" s="117">
        <f>-SUM([1]Calcs_Gen!AC$65:AC$66)</f>
        <v>18106</v>
      </c>
      <c r="AD336" s="117">
        <f>-SUM([1]Calcs_Gen!AD$65:AD$66)</f>
        <v>18106</v>
      </c>
      <c r="AE336" s="117">
        <f>-SUM([1]Calcs_Gen!AE$65:AE$66)</f>
        <v>18106</v>
      </c>
      <c r="AF336" s="117">
        <f>-SUM([1]Calcs_Gen!AF$65:AF$66)</f>
        <v>18106</v>
      </c>
      <c r="AG336" s="117">
        <f>-SUM([1]Calcs_Gen!AG$65:AG$66)</f>
        <v>18106</v>
      </c>
      <c r="AH336" s="118">
        <f>-SUM([1]Calcs_Gen!AH$65:AH$66)</f>
        <v>18106</v>
      </c>
      <c r="AM336" s="53" cm="1">
        <f t="array" ref="AM336">IF(SUM(ABS(K336:AH336)),1,0)</f>
        <v>1</v>
      </c>
      <c r="AN336" s="53">
        <f t="shared" ref="AN336:AN342" si="48">IF(OR(SUBTOTAL(102,AM336)=1,AM336=0),0,1)</f>
        <v>0</v>
      </c>
    </row>
    <row r="337" spans="1:40" s="38" customFormat="1" ht="10.199999999999999" outlineLevel="2" x14ac:dyDescent="0.2">
      <c r="A337" s="168"/>
      <c r="B337" s="108"/>
      <c r="C337" s="109"/>
      <c r="D337" s="115" t="s">
        <v>64</v>
      </c>
      <c r="E337" s="25"/>
      <c r="F337" s="25"/>
      <c r="G337" s="25"/>
      <c r="H337" s="25"/>
      <c r="I337" s="25"/>
      <c r="J337" s="25"/>
      <c r="K337" s="116">
        <f>-SUM('[1]Hist&amp;Budget_WC'!AF$77,'[1]Hist&amp;Budget_WC'!AF$87,'[1]Hist&amp;Budget_WC'!AF$88)</f>
        <v>183</v>
      </c>
      <c r="L337" s="116">
        <f>-SUM('[1]Hist&amp;Budget_WC'!AG$77,'[1]Hist&amp;Budget_WC'!AG$87,'[1]Hist&amp;Budget_WC'!AG$88)</f>
        <v>222</v>
      </c>
      <c r="M337" s="116">
        <f>-SUM('[1]Hist&amp;Budget_WC'!AH$77,'[1]Hist&amp;Budget_WC'!AH$87,'[1]Hist&amp;Budget_WC'!AH$88)</f>
        <v>196</v>
      </c>
      <c r="N337" s="117">
        <f>-SUM([1]Calcs_Gen!N$68,[1]Calcs_Gen!N$78,[1]Calcs_Gen!N$79)</f>
        <v>199</v>
      </c>
      <c r="O337" s="117">
        <f>-SUM([1]Calcs_Gen!O$68,[1]Calcs_Gen!O$78,[1]Calcs_Gen!O$79)</f>
        <v>185.67436696359684</v>
      </c>
      <c r="P337" s="117">
        <f>-SUM([1]Calcs_Gen!P$68,[1]Calcs_Gen!P$78,[1]Calcs_Gen!P$79)</f>
        <v>172.99233127674302</v>
      </c>
      <c r="Q337" s="117">
        <f>-SUM([1]Calcs_Gen!Q$68,[1]Calcs_Gen!Q$78,[1]Calcs_Gen!Q$79)</f>
        <v>159.89820570869836</v>
      </c>
      <c r="R337" s="117">
        <f>-SUM([1]Calcs_Gen!R$68,[1]Calcs_Gen!R$78,[1]Calcs_Gen!R$79)</f>
        <v>146.3728915885936</v>
      </c>
      <c r="S337" s="117">
        <f>-SUM([1]Calcs_Gen!S$68,[1]Calcs_Gen!S$78,[1]Calcs_Gen!S$79)</f>
        <v>132.39619212987918</v>
      </c>
      <c r="T337" s="117">
        <f>-SUM([1]Calcs_Gen!T$68,[1]Calcs_Gen!T$78,[1]Calcs_Gen!T$79)</f>
        <v>117.94674358247539</v>
      </c>
      <c r="U337" s="117">
        <f>-SUM([1]Calcs_Gen!U$68,[1]Calcs_Gen!U$78,[1]Calcs_Gen!U$79)</f>
        <v>104.78449016565474</v>
      </c>
      <c r="V337" s="117">
        <f>-SUM([1]Calcs_Gen!V$68,[1]Calcs_Gen!V$78,[1]Calcs_Gen!V$79)</f>
        <v>93.999295613268075</v>
      </c>
      <c r="W337" s="117">
        <f>-SUM([1]Calcs_Gen!W$68,[1]Calcs_Gen!W$78,[1]Calcs_Gen!W$79)</f>
        <v>82.778149739170715</v>
      </c>
      <c r="X337" s="117">
        <f>-SUM([1]Calcs_Gen!X$68,[1]Calcs_Gen!X$78,[1]Calcs_Gen!X$79)</f>
        <v>71.06324205352459</v>
      </c>
      <c r="Y337" s="117">
        <f>-SUM([1]Calcs_Gen!Y$68,[1]Calcs_Gen!Y$78,[1]Calcs_Gen!Y$79)</f>
        <v>61.027060563088867</v>
      </c>
      <c r="Z337" s="117">
        <f>-SUM([1]Calcs_Gen!Z$68,[1]Calcs_Gen!Z$78,[1]Calcs_Gen!Z$79)</f>
        <v>46.041926064233792</v>
      </c>
      <c r="AA337" s="117">
        <f>-SUM([1]Calcs_Gen!AA$68,[1]Calcs_Gen!AA$78,[1]Calcs_Gen!AA$79)</f>
        <v>32.676144451996542</v>
      </c>
      <c r="AB337" s="117">
        <f>-SUM([1]Calcs_Gen!AB$68,[1]Calcs_Gen!AB$78,[1]Calcs_Gen!AB$79)</f>
        <v>21.241759924075339</v>
      </c>
      <c r="AC337" s="117">
        <f>-SUM([1]Calcs_Gen!AC$68,[1]Calcs_Gen!AC$78,[1]Calcs_Gen!AC$79)</f>
        <v>14.870151932284861</v>
      </c>
      <c r="AD337" s="117">
        <f>-SUM([1]Calcs_Gen!AD$68,[1]Calcs_Gen!AD$78,[1]Calcs_Gen!AD$79)</f>
        <v>8.5313375809068326</v>
      </c>
      <c r="AE337" s="117">
        <f>-SUM([1]Calcs_Gen!AE$68,[1]Calcs_Gen!AE$78,[1]Calcs_Gen!AE$79)</f>
        <v>2.1858951707258778</v>
      </c>
      <c r="AF337" s="117">
        <f>-SUM([1]Calcs_Gen!AF$68,[1]Calcs_Gen!AF$78,[1]Calcs_Gen!AF$79)</f>
        <v>-5.6134297210519447E-14</v>
      </c>
      <c r="AG337" s="117">
        <f>-SUM([1]Calcs_Gen!AG$68,[1]Calcs_Gen!AG$78,[1]Calcs_Gen!AG$79)</f>
        <v>-5.6134297210519447E-14</v>
      </c>
      <c r="AH337" s="118">
        <f>-SUM([1]Calcs_Gen!AH$68,[1]Calcs_Gen!AH$78,[1]Calcs_Gen!AH$79)</f>
        <v>-5.6134297210519447E-14</v>
      </c>
      <c r="AM337" s="53" cm="1">
        <f t="array" ref="AM337">IF(SUM(ABS(K337:AH337)),1,0)</f>
        <v>1</v>
      </c>
      <c r="AN337" s="53">
        <f t="shared" si="48"/>
        <v>0</v>
      </c>
    </row>
    <row r="338" spans="1:40" s="38" customFormat="1" ht="10.199999999999999" outlineLevel="2" x14ac:dyDescent="0.2">
      <c r="A338" s="168"/>
      <c r="B338" s="108"/>
      <c r="C338" s="109"/>
      <c r="D338" s="115" t="s">
        <v>65</v>
      </c>
      <c r="E338" s="25"/>
      <c r="F338" s="25"/>
      <c r="G338" s="25"/>
      <c r="H338" s="25"/>
      <c r="I338" s="25"/>
      <c r="J338" s="25"/>
      <c r="K338" s="116">
        <f>-SUM('[1]Hist&amp;Budget_WC'!AF$76)</f>
        <v>11375</v>
      </c>
      <c r="L338" s="116">
        <f>-SUM('[1]Hist&amp;Budget_WC'!AG$76)</f>
        <v>10274</v>
      </c>
      <c r="M338" s="116">
        <f>-SUM('[1]Hist&amp;Budget_WC'!AH$76)</f>
        <v>12257</v>
      </c>
      <c r="N338" s="117">
        <f>-SUM([1]Calcs_Gen!N$67)</f>
        <v>10284</v>
      </c>
      <c r="O338" s="117">
        <f>-SUM([1]Calcs_Gen!O$67)</f>
        <v>11911</v>
      </c>
      <c r="P338" s="117">
        <f>-SUM([1]Calcs_Gen!P$67)</f>
        <v>10938</v>
      </c>
      <c r="Q338" s="117">
        <f>-SUM([1]Calcs_Gen!Q$67)</f>
        <v>11035</v>
      </c>
      <c r="R338" s="117">
        <f>-SUM([1]Calcs_Gen!R$67)</f>
        <v>11352</v>
      </c>
      <c r="S338" s="117">
        <f>-SUM([1]Calcs_Gen!S$67)</f>
        <v>12052</v>
      </c>
      <c r="T338" s="117">
        <f>-SUM([1]Calcs_Gen!T$67)</f>
        <v>11976</v>
      </c>
      <c r="U338" s="117">
        <f>-SUM([1]Calcs_Gen!U$67)</f>
        <v>12347</v>
      </c>
      <c r="V338" s="117">
        <f>-SUM([1]Calcs_Gen!V$67)</f>
        <v>12646</v>
      </c>
      <c r="W338" s="117">
        <f>-SUM([1]Calcs_Gen!W$67)</f>
        <v>13404</v>
      </c>
      <c r="X338" s="117">
        <f>-SUM([1]Calcs_Gen!X$67)</f>
        <v>13361</v>
      </c>
      <c r="Y338" s="117">
        <f>-SUM([1]Calcs_Gen!Y$67)</f>
        <v>13318</v>
      </c>
      <c r="Z338" s="117">
        <f>-SUM([1]Calcs_Gen!Z$67)</f>
        <v>13318</v>
      </c>
      <c r="AA338" s="117">
        <f>-SUM([1]Calcs_Gen!AA$67)</f>
        <v>13318</v>
      </c>
      <c r="AB338" s="117">
        <f>-SUM([1]Calcs_Gen!AB$67)</f>
        <v>13318</v>
      </c>
      <c r="AC338" s="117">
        <f>-SUM([1]Calcs_Gen!AC$67)</f>
        <v>13318</v>
      </c>
      <c r="AD338" s="117">
        <f>-SUM([1]Calcs_Gen!AD$67)</f>
        <v>13318</v>
      </c>
      <c r="AE338" s="117">
        <f>-SUM([1]Calcs_Gen!AE$67)</f>
        <v>13318</v>
      </c>
      <c r="AF338" s="117">
        <f>-SUM([1]Calcs_Gen!AF$67)</f>
        <v>13318</v>
      </c>
      <c r="AG338" s="117">
        <f>-SUM([1]Calcs_Gen!AG$67)</f>
        <v>13318</v>
      </c>
      <c r="AH338" s="118">
        <f>-SUM([1]Calcs_Gen!AH$67)</f>
        <v>13318</v>
      </c>
      <c r="AM338" s="53" cm="1">
        <f t="array" ref="AM338">IF(SUM(ABS(K338:AH338)),1,0)</f>
        <v>1</v>
      </c>
      <c r="AN338" s="53">
        <f t="shared" si="48"/>
        <v>0</v>
      </c>
    </row>
    <row r="339" spans="1:40" s="38" customFormat="1" ht="10.199999999999999" outlineLevel="2" x14ac:dyDescent="0.2">
      <c r="A339" s="168"/>
      <c r="B339" s="108"/>
      <c r="C339" s="109"/>
      <c r="D339" s="115" t="s">
        <v>66</v>
      </c>
      <c r="E339" s="25"/>
      <c r="F339" s="25"/>
      <c r="G339" s="25"/>
      <c r="H339" s="25"/>
      <c r="I339" s="25"/>
      <c r="J339" s="25"/>
      <c r="K339" s="116">
        <f>-SUM('[1]Hist&amp;Budget_WC'!AF$79:AF$82)</f>
        <v>11150</v>
      </c>
      <c r="L339" s="116">
        <f>-SUM('[1]Hist&amp;Budget_WC'!AG$79:AG$82)</f>
        <v>10764</v>
      </c>
      <c r="M339" s="116">
        <f>-SUM('[1]Hist&amp;Budget_WC'!AH$79:AH$82)</f>
        <v>11306</v>
      </c>
      <c r="N339" s="117">
        <f>-SUM([1]Calcs_Gen!N$70:N$73)</f>
        <v>11088</v>
      </c>
      <c r="O339" s="117">
        <f>-SUM([1]Calcs_Gen!O$70:O$73)</f>
        <v>11764.523233333333</v>
      </c>
      <c r="P339" s="117">
        <f>-SUM([1]Calcs_Gen!P$70:P$73)</f>
        <v>12001.883233333334</v>
      </c>
      <c r="Q339" s="117">
        <f>-SUM([1]Calcs_Gen!Q$70:Q$73)</f>
        <v>12248.729180833334</v>
      </c>
      <c r="R339" s="117">
        <f>-SUM([1]Calcs_Gen!R$70:R$73)</f>
        <v>12508.575693470833</v>
      </c>
      <c r="S339" s="117">
        <f>-SUM([1]Calcs_Gen!S$70:S$73)</f>
        <v>12918.891667727647</v>
      </c>
      <c r="T339" s="117">
        <f>-SUM([1]Calcs_Gen!T$70:T$73)</f>
        <v>13196.612315531407</v>
      </c>
      <c r="U339" s="117">
        <f>-SUM([1]Calcs_Gen!U$70:U$73)</f>
        <v>13482.578079616685</v>
      </c>
      <c r="V339" s="117">
        <f>-SUM([1]Calcs_Gen!V$70:V$73)</f>
        <v>13772.912207380017</v>
      </c>
      <c r="W339" s="117">
        <f>-SUM([1]Calcs_Gen!W$70:W$73)</f>
        <v>14101.192700294992</v>
      </c>
      <c r="X339" s="117">
        <f>-SUM([1]Calcs_Gen!X$70:X$73)</f>
        <v>14670.156915368067</v>
      </c>
      <c r="Y339" s="117">
        <f>-SUM([1]Calcs_Gen!Y$70:Y$73)</f>
        <v>15183.611999999999</v>
      </c>
      <c r="Z339" s="117">
        <f>-SUM([1]Calcs_Gen!Z$70:Z$73)</f>
        <v>3386.0189801002693</v>
      </c>
      <c r="AA339" s="117">
        <f>-SUM([1]Calcs_Gen!AA$70:AA$73)</f>
        <v>3386.0189801002693</v>
      </c>
      <c r="AB339" s="117">
        <f>-SUM([1]Calcs_Gen!AB$70:AB$73)</f>
        <v>3386.0189801002693</v>
      </c>
      <c r="AC339" s="117">
        <f>-SUM([1]Calcs_Gen!AC$70:AC$73)</f>
        <v>3386.0189801002693</v>
      </c>
      <c r="AD339" s="117">
        <f>-SUM([1]Calcs_Gen!AD$70:AD$73)</f>
        <v>3386.0189801002693</v>
      </c>
      <c r="AE339" s="117">
        <f>-SUM([1]Calcs_Gen!AE$70:AE$73)</f>
        <v>3386.0189801002693</v>
      </c>
      <c r="AF339" s="117">
        <f>-SUM([1]Calcs_Gen!AF$70:AF$73)</f>
        <v>3386.0189801002693</v>
      </c>
      <c r="AG339" s="117">
        <f>-SUM([1]Calcs_Gen!AG$70:AG$73)</f>
        <v>3386.0189801002693</v>
      </c>
      <c r="AH339" s="118">
        <f>-SUM([1]Calcs_Gen!AH$70:AH$73)</f>
        <v>3386.0189801002693</v>
      </c>
      <c r="AM339" s="53" cm="1">
        <f t="array" ref="AM339">IF(SUM(ABS(K339:AH339)),1,0)</f>
        <v>1</v>
      </c>
      <c r="AN339" s="53">
        <f t="shared" si="48"/>
        <v>0</v>
      </c>
    </row>
    <row r="340" spans="1:40" s="38" customFormat="1" ht="10.199999999999999" outlineLevel="2" x14ac:dyDescent="0.2">
      <c r="A340" s="35"/>
      <c r="B340" s="108"/>
      <c r="C340" s="109"/>
      <c r="D340" s="115" t="s">
        <v>67</v>
      </c>
      <c r="E340" s="25"/>
      <c r="F340" s="25"/>
      <c r="G340" s="25"/>
      <c r="H340" s="25"/>
      <c r="I340" s="25"/>
      <c r="J340" s="25"/>
      <c r="K340" s="116">
        <f>-(MIN(0,'[1]Hist&amp;Budget_WC'!AF$104)+MIN(0,'[1]Hist&amp;Budget_WC'!AF$105)+MIN(0,'[1]Hist&amp;Budget_WC'!AF$108)+MIN(0,'[1]Hist&amp;Budget_WC'!AF$109)+MIN(0,'[1]Hist&amp;Budget_WC'!AF$110))</f>
        <v>7895</v>
      </c>
      <c r="L340" s="116">
        <f>-(MIN(0,'[1]Hist&amp;Budget_WC'!AG$104)+MIN(0,'[1]Hist&amp;Budget_WC'!AG$105)+MIN(0,'[1]Hist&amp;Budget_WC'!AG$108)+MIN(0,'[1]Hist&amp;Budget_WC'!AG$109)+MIN(0,'[1]Hist&amp;Budget_WC'!AG$110))</f>
        <v>0</v>
      </c>
      <c r="M340" s="116">
        <f>-(MIN(0,'[1]Hist&amp;Budget_WC'!AH$104)+MIN(0,'[1]Hist&amp;Budget_WC'!AH$105)+MIN(0,'[1]Hist&amp;Budget_WC'!AH$108)+MIN(0,'[1]Hist&amp;Budget_WC'!AH$109)+MIN(0,'[1]Hist&amp;Budget_WC'!AH$110))</f>
        <v>1264</v>
      </c>
      <c r="N340" s="117">
        <f>-(MIN(0,[1]Calcs_Gen!N$95)+MIN(0,[1]Calcs_Gen!N$96)+MIN(0,[1]Calcs_Gen!N$99)+MIN(0,[1]Calcs_Gen!N$100)+MIN(0,[1]Calcs_Gen!N$101))</f>
        <v>0</v>
      </c>
      <c r="O340" s="117">
        <f>-(MIN(0,[1]Calcs_Gen!O$95)+MIN(0,[1]Calcs_Gen!O$96)+MIN(0,[1]Calcs_Gen!O$99)+MIN(0,[1]Calcs_Gen!O$100)+MIN(0,[1]Calcs_Gen!O$101))</f>
        <v>0</v>
      </c>
      <c r="P340" s="117">
        <f>-(MIN(0,[1]Calcs_Gen!P$95)+MIN(0,[1]Calcs_Gen!P$96)+MIN(0,[1]Calcs_Gen!P$99)+MIN(0,[1]Calcs_Gen!P$100)+MIN(0,[1]Calcs_Gen!P$101))</f>
        <v>0</v>
      </c>
      <c r="Q340" s="117">
        <f>-(MIN(0,[1]Calcs_Gen!Q$95)+MIN(0,[1]Calcs_Gen!Q$96)+MIN(0,[1]Calcs_Gen!Q$99)+MIN(0,[1]Calcs_Gen!Q$100)+MIN(0,[1]Calcs_Gen!Q$101))</f>
        <v>0</v>
      </c>
      <c r="R340" s="117">
        <f>-(MIN(0,[1]Calcs_Gen!R$95)+MIN(0,[1]Calcs_Gen!R$96)+MIN(0,[1]Calcs_Gen!R$99)+MIN(0,[1]Calcs_Gen!R$100)+MIN(0,[1]Calcs_Gen!R$101))</f>
        <v>0</v>
      </c>
      <c r="S340" s="117">
        <f>-(MIN(0,[1]Calcs_Gen!S$95)+MIN(0,[1]Calcs_Gen!S$96)+MIN(0,[1]Calcs_Gen!S$99)+MIN(0,[1]Calcs_Gen!S$100)+MIN(0,[1]Calcs_Gen!S$101))</f>
        <v>0</v>
      </c>
      <c r="T340" s="117">
        <f>-(MIN(0,[1]Calcs_Gen!T$95)+MIN(0,[1]Calcs_Gen!T$96)+MIN(0,[1]Calcs_Gen!T$99)+MIN(0,[1]Calcs_Gen!T$100)+MIN(0,[1]Calcs_Gen!T$101))</f>
        <v>0</v>
      </c>
      <c r="U340" s="117">
        <f>-(MIN(0,[1]Calcs_Gen!U$95)+MIN(0,[1]Calcs_Gen!U$96)+MIN(0,[1]Calcs_Gen!U$99)+MIN(0,[1]Calcs_Gen!U$100)+MIN(0,[1]Calcs_Gen!U$101))</f>
        <v>0</v>
      </c>
      <c r="V340" s="117">
        <f>-(MIN(0,[1]Calcs_Gen!V$95)+MIN(0,[1]Calcs_Gen!V$96)+MIN(0,[1]Calcs_Gen!V$99)+MIN(0,[1]Calcs_Gen!V$100)+MIN(0,[1]Calcs_Gen!V$101))</f>
        <v>0</v>
      </c>
      <c r="W340" s="117">
        <f>-(MIN(0,[1]Calcs_Gen!W$95)+MIN(0,[1]Calcs_Gen!W$96)+MIN(0,[1]Calcs_Gen!W$99)+MIN(0,[1]Calcs_Gen!W$100)+MIN(0,[1]Calcs_Gen!W$101))</f>
        <v>0</v>
      </c>
      <c r="X340" s="117">
        <f>-(MIN(0,[1]Calcs_Gen!X$95)+MIN(0,[1]Calcs_Gen!X$96)+MIN(0,[1]Calcs_Gen!X$99)+MIN(0,[1]Calcs_Gen!X$100)+MIN(0,[1]Calcs_Gen!X$101))</f>
        <v>0</v>
      </c>
      <c r="Y340" s="117">
        <f>-(MIN(0,[1]Calcs_Gen!Y$95)+MIN(0,[1]Calcs_Gen!Y$96)+MIN(0,[1]Calcs_Gen!Y$99)+MIN(0,[1]Calcs_Gen!Y$100)+MIN(0,[1]Calcs_Gen!Y$101))</f>
        <v>0</v>
      </c>
      <c r="Z340" s="117">
        <f>-(MIN(0,[1]Calcs_Gen!Z$95)+MIN(0,[1]Calcs_Gen!Z$96)+MIN(0,[1]Calcs_Gen!Z$99)+MIN(0,[1]Calcs_Gen!Z$100)+MIN(0,[1]Calcs_Gen!Z$101))</f>
        <v>0</v>
      </c>
      <c r="AA340" s="117">
        <f>-(MIN(0,[1]Calcs_Gen!AA$95)+MIN(0,[1]Calcs_Gen!AA$96)+MIN(0,[1]Calcs_Gen!AA$99)+MIN(0,[1]Calcs_Gen!AA$100)+MIN(0,[1]Calcs_Gen!AA$101))</f>
        <v>0</v>
      </c>
      <c r="AB340" s="117">
        <f>-(MIN(0,[1]Calcs_Gen!AB$95)+MIN(0,[1]Calcs_Gen!AB$96)+MIN(0,[1]Calcs_Gen!AB$99)+MIN(0,[1]Calcs_Gen!AB$100)+MIN(0,[1]Calcs_Gen!AB$101))</f>
        <v>0</v>
      </c>
      <c r="AC340" s="117">
        <f>-(MIN(0,[1]Calcs_Gen!AC$95)+MIN(0,[1]Calcs_Gen!AC$96)+MIN(0,[1]Calcs_Gen!AC$99)+MIN(0,[1]Calcs_Gen!AC$100)+MIN(0,[1]Calcs_Gen!AC$101))</f>
        <v>0</v>
      </c>
      <c r="AD340" s="117">
        <f>-(MIN(0,[1]Calcs_Gen!AD$95)+MIN(0,[1]Calcs_Gen!AD$96)+MIN(0,[1]Calcs_Gen!AD$99)+MIN(0,[1]Calcs_Gen!AD$100)+MIN(0,[1]Calcs_Gen!AD$101))</f>
        <v>0</v>
      </c>
      <c r="AE340" s="117">
        <f>-(MIN(0,[1]Calcs_Gen!AE$95)+MIN(0,[1]Calcs_Gen!AE$96)+MIN(0,[1]Calcs_Gen!AE$99)+MIN(0,[1]Calcs_Gen!AE$100)+MIN(0,[1]Calcs_Gen!AE$101))</f>
        <v>0</v>
      </c>
      <c r="AF340" s="117">
        <f>-(MIN(0,[1]Calcs_Gen!AF$95)+MIN(0,[1]Calcs_Gen!AF$96)+MIN(0,[1]Calcs_Gen!AF$99)+MIN(0,[1]Calcs_Gen!AF$100)+MIN(0,[1]Calcs_Gen!AF$101))</f>
        <v>0</v>
      </c>
      <c r="AG340" s="117">
        <f>-(MIN(0,[1]Calcs_Gen!AG$95)+MIN(0,[1]Calcs_Gen!AG$96)+MIN(0,[1]Calcs_Gen!AG$99)+MIN(0,[1]Calcs_Gen!AG$100)+MIN(0,[1]Calcs_Gen!AG$101))</f>
        <v>0</v>
      </c>
      <c r="AH340" s="118">
        <f>-(MIN(0,[1]Calcs_Gen!AH$95)+MIN(0,[1]Calcs_Gen!AH$96)+MIN(0,[1]Calcs_Gen!AH$99)+MIN(0,[1]Calcs_Gen!AH$100)+MIN(0,[1]Calcs_Gen!AH$101))</f>
        <v>0</v>
      </c>
      <c r="AM340" s="53" cm="1">
        <f t="array" ref="AM340">IF(SUM(ABS(K340:AH340)),1,0)</f>
        <v>1</v>
      </c>
      <c r="AN340" s="53">
        <f t="shared" si="48"/>
        <v>0</v>
      </c>
    </row>
    <row r="341" spans="1:40" s="38" customFormat="1" ht="10.199999999999999" outlineLevel="2" x14ac:dyDescent="0.2">
      <c r="A341" s="35"/>
      <c r="B341" s="108"/>
      <c r="C341" s="109"/>
      <c r="D341" s="115" t="s">
        <v>68</v>
      </c>
      <c r="E341" s="25"/>
      <c r="F341" s="25"/>
      <c r="G341" s="25"/>
      <c r="H341" s="25"/>
      <c r="I341" s="25"/>
      <c r="J341" s="25"/>
      <c r="K341" s="116">
        <f>-MIN(0,'[1]Hist&amp;Budget_WC'!AF$111)</f>
        <v>0</v>
      </c>
      <c r="L341" s="116">
        <f>-MIN(0,'[1]Hist&amp;Budget_WC'!AG$111)</f>
        <v>0</v>
      </c>
      <c r="M341" s="116">
        <f>-MIN(0,'[1]Hist&amp;Budget_WC'!AH$111)</f>
        <v>0</v>
      </c>
      <c r="N341" s="117">
        <f>-MIN(0,[1]Calcs_Gen!N$102)</f>
        <v>0</v>
      </c>
      <c r="O341" s="117">
        <f>-MIN(0,[1]Calcs_Gen!O$102)</f>
        <v>0</v>
      </c>
      <c r="P341" s="117">
        <f>-MIN(0,[1]Calcs_Gen!P$102)</f>
        <v>0</v>
      </c>
      <c r="Q341" s="117">
        <f>-MIN(0,[1]Calcs_Gen!Q$102)</f>
        <v>0</v>
      </c>
      <c r="R341" s="117">
        <f>-MIN(0,[1]Calcs_Gen!R$102)</f>
        <v>0</v>
      </c>
      <c r="S341" s="117">
        <f>-MIN(0,[1]Calcs_Gen!S$102)</f>
        <v>0</v>
      </c>
      <c r="T341" s="117">
        <f>-MIN(0,[1]Calcs_Gen!T$102)</f>
        <v>0</v>
      </c>
      <c r="U341" s="117">
        <f>-MIN(0,[1]Calcs_Gen!U$102)</f>
        <v>0</v>
      </c>
      <c r="V341" s="117">
        <f>-MIN(0,[1]Calcs_Gen!V$102)</f>
        <v>0</v>
      </c>
      <c r="W341" s="117">
        <f>-MIN(0,[1]Calcs_Gen!W$102)</f>
        <v>0</v>
      </c>
      <c r="X341" s="117">
        <f>-MIN(0,[1]Calcs_Gen!X$102)</f>
        <v>0</v>
      </c>
      <c r="Y341" s="117">
        <f>-MIN(0,[1]Calcs_Gen!Y$102)</f>
        <v>0</v>
      </c>
      <c r="Z341" s="117">
        <f>-MIN(0,[1]Calcs_Gen!Z$102)</f>
        <v>0</v>
      </c>
      <c r="AA341" s="117">
        <f>-MIN(0,[1]Calcs_Gen!AA$102)</f>
        <v>0</v>
      </c>
      <c r="AB341" s="117">
        <f>-MIN(0,[1]Calcs_Gen!AB$102)</f>
        <v>0</v>
      </c>
      <c r="AC341" s="117">
        <f>-MIN(0,[1]Calcs_Gen!AC$102)</f>
        <v>0</v>
      </c>
      <c r="AD341" s="117">
        <f>-MIN(0,[1]Calcs_Gen!AD$102)</f>
        <v>0</v>
      </c>
      <c r="AE341" s="117">
        <f>-MIN(0,[1]Calcs_Gen!AE$102)</f>
        <v>0</v>
      </c>
      <c r="AF341" s="117">
        <f>-MIN(0,[1]Calcs_Gen!AF$102)</f>
        <v>0</v>
      </c>
      <c r="AG341" s="117">
        <f>-MIN(0,[1]Calcs_Gen!AG$102)</f>
        <v>0</v>
      </c>
      <c r="AH341" s="118">
        <f>-MIN(0,[1]Calcs_Gen!AH$102)</f>
        <v>0</v>
      </c>
      <c r="AM341" s="53" cm="1">
        <f t="array" ref="AM341">IF(SUM(ABS(K341:AH341)),1,0)</f>
        <v>0</v>
      </c>
      <c r="AN341" s="53">
        <f t="shared" si="48"/>
        <v>0</v>
      </c>
    </row>
    <row r="342" spans="1:40" s="38" customFormat="1" ht="10.199999999999999" outlineLevel="2" x14ac:dyDescent="0.2">
      <c r="A342" s="168"/>
      <c r="B342" s="108"/>
      <c r="C342" s="109"/>
      <c r="D342" s="115" t="s">
        <v>69</v>
      </c>
      <c r="E342" s="25"/>
      <c r="F342" s="25"/>
      <c r="G342" s="25"/>
      <c r="H342" s="25"/>
      <c r="I342" s="25"/>
      <c r="J342" s="25"/>
      <c r="K342" s="116">
        <f>-SUM('[1]Hist&amp;Budget_WC'!AF$78,'[1]Hist&amp;Budget_WC'!AF$83:AF$86,'[1]Hist&amp;Budget_WC'!AF$89:AF$97,'[1]Hist&amp;Budget_WC'!AF$107,'[1]Hist&amp;Budget_WC'!AF$112:AF$117)</f>
        <v>116</v>
      </c>
      <c r="L342" s="116">
        <f>-SUM('[1]Hist&amp;Budget_WC'!AG$78,'[1]Hist&amp;Budget_WC'!AG$83:AG$86,'[1]Hist&amp;Budget_WC'!AG$89:AG$97,'[1]Hist&amp;Budget_WC'!AG$107,'[1]Hist&amp;Budget_WC'!AG$112:AG$117)</f>
        <v>216</v>
      </c>
      <c r="M342" s="116">
        <f>-SUM('[1]Hist&amp;Budget_WC'!AH$78,'[1]Hist&amp;Budget_WC'!AH$83:AH$86,'[1]Hist&amp;Budget_WC'!AH$89:AH$97,'[1]Hist&amp;Budget_WC'!AH$107,'[1]Hist&amp;Budget_WC'!AH$112:AH$117)</f>
        <v>622</v>
      </c>
      <c r="N342" s="117">
        <f>-SUM([1]Calcs_Gen!N$69,[1]Calcs_Gen!N$74:N$77,[1]Calcs_Gen!N$80:N$88,[1]Calcs_Gen!N$98,[1]Calcs_Gen!N$103:N$108)</f>
        <v>696</v>
      </c>
      <c r="O342" s="117">
        <f>-SUM([1]Calcs_Gen!O$69,[1]Calcs_Gen!O$74:O$77,[1]Calcs_Gen!O$80:O$88,[1]Calcs_Gen!O$98,[1]Calcs_Gen!O$103:O$108)</f>
        <v>620</v>
      </c>
      <c r="P342" s="117">
        <f>-SUM([1]Calcs_Gen!P$69,[1]Calcs_Gen!P$74:P$77,[1]Calcs_Gen!P$80:P$88,[1]Calcs_Gen!P$98,[1]Calcs_Gen!P$103:P$108)</f>
        <v>641.69999999999993</v>
      </c>
      <c r="Q342" s="117">
        <f>-SUM([1]Calcs_Gen!Q$69,[1]Calcs_Gen!Q$74:Q$77,[1]Calcs_Gen!Q$80:Q$88,[1]Calcs_Gen!Q$98,[1]Calcs_Gen!Q$103:Q$108)</f>
        <v>664.15949999999987</v>
      </c>
      <c r="R342" s="117">
        <f>-SUM([1]Calcs_Gen!R$69,[1]Calcs_Gen!R$74:R$77,[1]Calcs_Gen!R$80:R$88,[1]Calcs_Gen!R$98,[1]Calcs_Gen!R$103:R$108)</f>
        <v>687.40508249999982</v>
      </c>
      <c r="S342" s="117">
        <f>-SUM([1]Calcs_Gen!S$69,[1]Calcs_Gen!S$74:S$77,[1]Calcs_Gen!S$80:S$88,[1]Calcs_Gen!S$98,[1]Calcs_Gen!S$103:S$108)</f>
        <v>711.46426038749985</v>
      </c>
      <c r="T342" s="117">
        <f>-SUM([1]Calcs_Gen!T$69,[1]Calcs_Gen!T$74:T$77,[1]Calcs_Gen!T$80:T$88,[1]Calcs_Gen!T$98,[1]Calcs_Gen!T$103:T$108)</f>
        <v>736.36550950106221</v>
      </c>
      <c r="U342" s="117">
        <f>-SUM([1]Calcs_Gen!U$69,[1]Calcs_Gen!U$74:U$77,[1]Calcs_Gen!U$80:U$88,[1]Calcs_Gen!U$98,[1]Calcs_Gen!U$103:U$108)</f>
        <v>762.13830233359931</v>
      </c>
      <c r="V342" s="117">
        <f>-SUM([1]Calcs_Gen!V$69,[1]Calcs_Gen!V$74:V$77,[1]Calcs_Gen!V$80:V$88,[1]Calcs_Gen!V$98,[1]Calcs_Gen!V$103:V$108)</f>
        <v>788.81314291527519</v>
      </c>
      <c r="W342" s="117">
        <f>-SUM([1]Calcs_Gen!W$69,[1]Calcs_Gen!W$74:W$77,[1]Calcs_Gen!W$80:W$88,[1]Calcs_Gen!W$98,[1]Calcs_Gen!W$103:W$108)</f>
        <v>816.42160291730977</v>
      </c>
      <c r="X342" s="117">
        <f>-SUM([1]Calcs_Gen!X$69,[1]Calcs_Gen!X$74:X$77,[1]Calcs_Gen!X$80:X$88,[1]Calcs_Gen!X$98,[1]Calcs_Gen!X$103:X$108)</f>
        <v>844.99635901941554</v>
      </c>
      <c r="Y342" s="117">
        <f>-SUM([1]Calcs_Gen!Y$69,[1]Calcs_Gen!Y$74:Y$77,[1]Calcs_Gen!Y$80:Y$88,[1]Calcs_Gen!Y$98,[1]Calcs_Gen!Y$103:Y$108)</f>
        <v>874.57123158509501</v>
      </c>
      <c r="Z342" s="117">
        <f>-SUM([1]Calcs_Gen!Z$69,[1]Calcs_Gen!Z$74:Z$77,[1]Calcs_Gen!Z$80:Z$88,[1]Calcs_Gen!Z$98,[1]Calcs_Gen!Z$103:Z$108)</f>
        <v>905.18122469057323</v>
      </c>
      <c r="AA342" s="117">
        <f>-SUM([1]Calcs_Gen!AA$69,[1]Calcs_Gen!AA$74:AA$77,[1]Calcs_Gen!AA$80:AA$88,[1]Calcs_Gen!AA$98,[1]Calcs_Gen!AA$103:AA$108)</f>
        <v>936.86256755474324</v>
      </c>
      <c r="AB342" s="117">
        <f>-SUM([1]Calcs_Gen!AB$69,[1]Calcs_Gen!AB$74:AB$77,[1]Calcs_Gen!AB$80:AB$88,[1]Calcs_Gen!AB$98,[1]Calcs_Gen!AB$103:AB$108)</f>
        <v>969.65275741915923</v>
      </c>
      <c r="AC342" s="117">
        <f>-SUM([1]Calcs_Gen!AC$69,[1]Calcs_Gen!AC$74:AC$77,[1]Calcs_Gen!AC$80:AC$88,[1]Calcs_Gen!AC$98,[1]Calcs_Gen!AC$103:AC$108)</f>
        <v>1003.5906039288296</v>
      </c>
      <c r="AD342" s="117">
        <f>-SUM([1]Calcs_Gen!AD$69,[1]Calcs_Gen!AD$74:AD$77,[1]Calcs_Gen!AD$80:AD$88,[1]Calcs_Gen!AD$98,[1]Calcs_Gen!AD$103:AD$108)</f>
        <v>1038.7162750663385</v>
      </c>
      <c r="AE342" s="117">
        <f>-SUM([1]Calcs_Gen!AE$69,[1]Calcs_Gen!AE$74:AE$77,[1]Calcs_Gen!AE$80:AE$88,[1]Calcs_Gen!AE$98,[1]Calcs_Gen!AE$103:AE$108)</f>
        <v>1075.0713446936602</v>
      </c>
      <c r="AF342" s="117">
        <f>-SUM([1]Calcs_Gen!AF$69,[1]Calcs_Gen!AF$74:AF$77,[1]Calcs_Gen!AF$80:AF$88,[1]Calcs_Gen!AF$98,[1]Calcs_Gen!AF$103:AF$108)</f>
        <v>1075.0713446936602</v>
      </c>
      <c r="AG342" s="117">
        <f>-SUM([1]Calcs_Gen!AG$69,[1]Calcs_Gen!AG$74:AG$77,[1]Calcs_Gen!AG$80:AG$88,[1]Calcs_Gen!AG$98,[1]Calcs_Gen!AG$103:AG$108)</f>
        <v>1075.0713446936602</v>
      </c>
      <c r="AH342" s="118">
        <f>-SUM([1]Calcs_Gen!AH$69,[1]Calcs_Gen!AH$74:AH$77,[1]Calcs_Gen!AH$80:AH$88,[1]Calcs_Gen!AH$98,[1]Calcs_Gen!AH$103:AH$108)</f>
        <v>1075.0713446936602</v>
      </c>
      <c r="AM342" s="53" cm="1">
        <f t="array" ref="AM342">IF(SUM(ABS(K342:AH342)),1,0)</f>
        <v>1</v>
      </c>
      <c r="AN342" s="53">
        <f t="shared" si="48"/>
        <v>0</v>
      </c>
    </row>
    <row r="343" spans="1:40" s="38" customFormat="1" ht="10.199999999999999" outlineLevel="2" collapsed="1" x14ac:dyDescent="0.2">
      <c r="A343" s="168"/>
      <c r="B343" s="108"/>
      <c r="C343" s="109"/>
      <c r="D343" s="119" t="s">
        <v>70</v>
      </c>
      <c r="E343" s="120"/>
      <c r="F343" s="120"/>
      <c r="G343" s="120"/>
      <c r="H343" s="120"/>
      <c r="I343" s="120"/>
      <c r="J343" s="120"/>
      <c r="K343" s="121">
        <f t="shared" ref="K343:AH343" si="49">SUM(K336:K342)</f>
        <v>40398</v>
      </c>
      <c r="L343" s="121">
        <f t="shared" si="49"/>
        <v>30638</v>
      </c>
      <c r="M343" s="121">
        <f t="shared" si="49"/>
        <v>34796</v>
      </c>
      <c r="N343" s="122">
        <f t="shared" si="49"/>
        <v>34015</v>
      </c>
      <c r="O343" s="122">
        <f t="shared" si="49"/>
        <v>38247.197600296931</v>
      </c>
      <c r="P343" s="122">
        <f t="shared" si="49"/>
        <v>37778.575564610073</v>
      </c>
      <c r="Q343" s="122">
        <f t="shared" si="49"/>
        <v>38303.786886542031</v>
      </c>
      <c r="R343" s="122">
        <f t="shared" si="49"/>
        <v>39322.35366755943</v>
      </c>
      <c r="S343" s="122">
        <f t="shared" si="49"/>
        <v>40889.752120245023</v>
      </c>
      <c r="T343" s="122">
        <f t="shared" si="49"/>
        <v>41563.924568614944</v>
      </c>
      <c r="U343" s="122">
        <f t="shared" si="49"/>
        <v>42712.500872115947</v>
      </c>
      <c r="V343" s="122">
        <f t="shared" si="49"/>
        <v>43813.724645908565</v>
      </c>
      <c r="W343" s="122">
        <f t="shared" si="49"/>
        <v>45429.392452951477</v>
      </c>
      <c r="X343" s="122">
        <f t="shared" si="49"/>
        <v>46504.216516441011</v>
      </c>
      <c r="Y343" s="122">
        <f t="shared" si="49"/>
        <v>47543.210292148186</v>
      </c>
      <c r="Z343" s="122">
        <f t="shared" si="49"/>
        <v>35761.242130855077</v>
      </c>
      <c r="AA343" s="122">
        <f t="shared" si="49"/>
        <v>35779.55769210701</v>
      </c>
      <c r="AB343" s="122">
        <f t="shared" si="49"/>
        <v>35800.9134974435</v>
      </c>
      <c r="AC343" s="122">
        <f t="shared" si="49"/>
        <v>35828.479735961388</v>
      </c>
      <c r="AD343" s="122">
        <f t="shared" si="49"/>
        <v>35857.266592747517</v>
      </c>
      <c r="AE343" s="122">
        <f t="shared" si="49"/>
        <v>35887.276219964653</v>
      </c>
      <c r="AF343" s="122">
        <f t="shared" si="49"/>
        <v>35885.090324793928</v>
      </c>
      <c r="AG343" s="122">
        <f t="shared" si="49"/>
        <v>35885.090324793928</v>
      </c>
      <c r="AH343" s="123">
        <f t="shared" si="49"/>
        <v>35885.090324793928</v>
      </c>
    </row>
    <row r="344" spans="1:40" s="38" customFormat="1" ht="10.199999999999999" outlineLevel="2" x14ac:dyDescent="0.2">
      <c r="A344" s="168"/>
      <c r="B344" s="108"/>
      <c r="C344" s="109"/>
      <c r="D344" s="115"/>
      <c r="E344" s="25"/>
      <c r="F344" s="25"/>
      <c r="G344" s="25"/>
      <c r="H344" s="25"/>
      <c r="I344" s="25"/>
      <c r="J344" s="25"/>
      <c r="K344" s="116"/>
      <c r="L344" s="116"/>
      <c r="M344" s="116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7"/>
      <c r="AH344" s="118"/>
    </row>
    <row r="345" spans="1:40" s="38" customFormat="1" ht="10.8" outlineLevel="2" thickBot="1" x14ac:dyDescent="0.25">
      <c r="A345" s="168"/>
      <c r="B345" s="108"/>
      <c r="C345" s="109"/>
      <c r="D345" s="125" t="s">
        <v>71</v>
      </c>
      <c r="E345" s="126"/>
      <c r="F345" s="126"/>
      <c r="G345" s="126"/>
      <c r="H345" s="126"/>
      <c r="I345" s="126"/>
      <c r="J345" s="126"/>
      <c r="K345" s="127">
        <f t="shared" ref="K345:AH345" si="50">K333-K343</f>
        <v>-4317</v>
      </c>
      <c r="L345" s="127">
        <f t="shared" si="50"/>
        <v>8525</v>
      </c>
      <c r="M345" s="127">
        <f t="shared" si="50"/>
        <v>9227</v>
      </c>
      <c r="N345" s="128">
        <f t="shared" si="50"/>
        <v>-2971</v>
      </c>
      <c r="O345" s="128">
        <f t="shared" si="50"/>
        <v>-3517.1976002969313</v>
      </c>
      <c r="P345" s="128">
        <f t="shared" si="50"/>
        <v>-1237.5755646100733</v>
      </c>
      <c r="Q345" s="128">
        <f t="shared" si="50"/>
        <v>573.21311345796857</v>
      </c>
      <c r="R345" s="128">
        <f t="shared" si="50"/>
        <v>-1948.3536675594296</v>
      </c>
      <c r="S345" s="128">
        <f t="shared" si="50"/>
        <v>-785.8345690887727</v>
      </c>
      <c r="T345" s="128">
        <f t="shared" si="50"/>
        <v>-2614.9245686149443</v>
      </c>
      <c r="U345" s="128">
        <f t="shared" si="50"/>
        <v>-2761.5008721159465</v>
      </c>
      <c r="V345" s="128">
        <f t="shared" si="50"/>
        <v>-2846.7246459085654</v>
      </c>
      <c r="W345" s="128">
        <f t="shared" si="50"/>
        <v>-3443.392452951477</v>
      </c>
      <c r="X345" s="128">
        <f t="shared" si="50"/>
        <v>-3681.2165164410108</v>
      </c>
      <c r="Y345" s="128">
        <f t="shared" si="50"/>
        <v>-3607.2102921481855</v>
      </c>
      <c r="Z345" s="128">
        <f t="shared" si="50"/>
        <v>8174.7578691449235</v>
      </c>
      <c r="AA345" s="128">
        <f t="shared" si="50"/>
        <v>8156.4423078929904</v>
      </c>
      <c r="AB345" s="128">
        <f t="shared" si="50"/>
        <v>8135.0865025564999</v>
      </c>
      <c r="AC345" s="128">
        <f t="shared" si="50"/>
        <v>8107.5202640386124</v>
      </c>
      <c r="AD345" s="128">
        <f t="shared" si="50"/>
        <v>8078.7334072524827</v>
      </c>
      <c r="AE345" s="128">
        <f t="shared" si="50"/>
        <v>8048.7237800353469</v>
      </c>
      <c r="AF345" s="128">
        <f t="shared" si="50"/>
        <v>8050.9096752060723</v>
      </c>
      <c r="AG345" s="128">
        <f t="shared" si="50"/>
        <v>8050.9096752060723</v>
      </c>
      <c r="AH345" s="129">
        <f t="shared" si="50"/>
        <v>8050.9096752060723</v>
      </c>
    </row>
    <row r="346" spans="1:40" s="38" customFormat="1" ht="10.8" outlineLevel="2" thickTop="1" x14ac:dyDescent="0.2">
      <c r="A346" s="35"/>
      <c r="B346" s="108"/>
      <c r="C346" s="109"/>
      <c r="D346" s="130"/>
      <c r="E346" s="25"/>
      <c r="F346" s="25"/>
      <c r="G346" s="25"/>
      <c r="H346" s="25"/>
      <c r="I346" s="25"/>
      <c r="J346" s="25"/>
      <c r="K346" s="116"/>
      <c r="L346" s="116"/>
      <c r="M346" s="116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8"/>
    </row>
    <row r="347" spans="1:40" s="38" customFormat="1" ht="21" outlineLevel="2" thickBot="1" x14ac:dyDescent="0.25">
      <c r="A347" s="168"/>
      <c r="B347" s="108"/>
      <c r="C347" s="109"/>
      <c r="D347" s="131" t="s">
        <v>72</v>
      </c>
      <c r="E347" s="132"/>
      <c r="F347" s="132"/>
      <c r="G347" s="132"/>
      <c r="H347" s="132"/>
      <c r="I347" s="132"/>
      <c r="J347" s="132"/>
      <c r="K347" s="133">
        <f t="shared" ref="K347:AH347" si="51">K345-SUM(K328:K329)</f>
        <v>-11306</v>
      </c>
      <c r="L347" s="133">
        <f t="shared" si="51"/>
        <v>-1456</v>
      </c>
      <c r="M347" s="133">
        <f t="shared" si="51"/>
        <v>-3892</v>
      </c>
      <c r="N347" s="134">
        <f t="shared" si="51"/>
        <v>-3301</v>
      </c>
      <c r="O347" s="134">
        <f t="shared" si="51"/>
        <v>-3517.1976002969313</v>
      </c>
      <c r="P347" s="134">
        <f t="shared" si="51"/>
        <v>-1237.5755646100733</v>
      </c>
      <c r="Q347" s="134">
        <f t="shared" si="51"/>
        <v>573.21311345796857</v>
      </c>
      <c r="R347" s="134">
        <f t="shared" si="51"/>
        <v>-1948.3536675594296</v>
      </c>
      <c r="S347" s="134">
        <f t="shared" si="51"/>
        <v>-2908.7521202450221</v>
      </c>
      <c r="T347" s="134">
        <f t="shared" si="51"/>
        <v>-2614.9245686149443</v>
      </c>
      <c r="U347" s="134">
        <f t="shared" si="51"/>
        <v>-2761.5008721159465</v>
      </c>
      <c r="V347" s="134">
        <f t="shared" si="51"/>
        <v>-2846.7246459085654</v>
      </c>
      <c r="W347" s="134">
        <f t="shared" si="51"/>
        <v>-3443.392452951477</v>
      </c>
      <c r="X347" s="134">
        <f t="shared" si="51"/>
        <v>-3681.2165164410108</v>
      </c>
      <c r="Y347" s="134">
        <f t="shared" si="51"/>
        <v>-3607.2102921481855</v>
      </c>
      <c r="Z347" s="134">
        <f t="shared" si="51"/>
        <v>8174.7578691449235</v>
      </c>
      <c r="AA347" s="134">
        <f t="shared" si="51"/>
        <v>8156.4423078929904</v>
      </c>
      <c r="AB347" s="134">
        <f t="shared" si="51"/>
        <v>8135.0865025564999</v>
      </c>
      <c r="AC347" s="134">
        <f t="shared" si="51"/>
        <v>8107.5202640386124</v>
      </c>
      <c r="AD347" s="134">
        <f t="shared" si="51"/>
        <v>8078.7334072524827</v>
      </c>
      <c r="AE347" s="134">
        <f t="shared" si="51"/>
        <v>8048.7237800353469</v>
      </c>
      <c r="AF347" s="134">
        <f t="shared" si="51"/>
        <v>8050.9096752060723</v>
      </c>
      <c r="AG347" s="134">
        <f t="shared" si="51"/>
        <v>8050.9096752060723</v>
      </c>
      <c r="AH347" s="135">
        <f t="shared" si="51"/>
        <v>8050.9096752060723</v>
      </c>
    </row>
    <row r="348" spans="1:40" s="38" customFormat="1" ht="10.199999999999999" outlineLevel="2" x14ac:dyDescent="0.2">
      <c r="A348" s="35"/>
      <c r="B348" s="108"/>
      <c r="C348" s="136"/>
      <c r="D348" s="56"/>
      <c r="E348" s="25"/>
      <c r="F348" s="25"/>
      <c r="G348" s="25"/>
      <c r="H348" s="25"/>
      <c r="I348" s="25"/>
      <c r="J348" s="25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</row>
    <row r="349" spans="1:40" s="38" customFormat="1" ht="10.199999999999999" outlineLevel="2" x14ac:dyDescent="0.2">
      <c r="A349" s="35"/>
      <c r="B349" s="108"/>
      <c r="C349" s="136"/>
      <c r="D349" s="66" t="s">
        <v>73</v>
      </c>
      <c r="E349" s="25"/>
      <c r="F349" s="25"/>
      <c r="G349" s="25"/>
      <c r="H349" s="25"/>
      <c r="I349" s="25"/>
      <c r="J349" s="25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</row>
    <row r="350" spans="1:40" s="38" customFormat="1" ht="10.199999999999999" outlineLevel="2" x14ac:dyDescent="0.2">
      <c r="A350" s="35"/>
      <c r="B350" s="108"/>
      <c r="C350" s="136"/>
      <c r="D350" s="37" t="s">
        <v>74</v>
      </c>
      <c r="E350" s="25"/>
      <c r="F350" s="25"/>
      <c r="G350" s="25"/>
      <c r="H350" s="25"/>
      <c r="I350" s="25"/>
      <c r="J350" s="25"/>
      <c r="K350" s="117">
        <f>SUM('[1]Hist&amp;Budget_WC'!AF$104:AF$117)</f>
        <v>-7895</v>
      </c>
      <c r="L350" s="117">
        <f>SUM('[1]Hist&amp;Budget_WC'!AG$104:AG$117)</f>
        <v>1218</v>
      </c>
      <c r="M350" s="117">
        <f>SUM('[1]Hist&amp;Budget_WC'!AH$104:AH$117)</f>
        <v>-1264</v>
      </c>
      <c r="N350" s="117">
        <f>SUM([1]Calcs_Gen!N$95:N$108)</f>
        <v>1040</v>
      </c>
      <c r="O350" s="117">
        <f>SUM([1]Calcs_Gen!O$95:O$108)</f>
        <v>270</v>
      </c>
      <c r="P350" s="117">
        <f>SUM([1]Calcs_Gen!P$95:P$108)</f>
        <v>270</v>
      </c>
      <c r="Q350" s="117">
        <f>SUM([1]Calcs_Gen!Q$95:Q$108)</f>
        <v>270</v>
      </c>
      <c r="R350" s="117">
        <f>SUM([1]Calcs_Gen!R$95:R$108)</f>
        <v>270</v>
      </c>
      <c r="S350" s="117">
        <f>SUM([1]Calcs_Gen!S$95:S$108)</f>
        <v>0</v>
      </c>
      <c r="T350" s="117">
        <f>SUM([1]Calcs_Gen!T$95:T$108)</f>
        <v>0</v>
      </c>
      <c r="U350" s="117">
        <f>SUM([1]Calcs_Gen!U$95:U$108)</f>
        <v>0</v>
      </c>
      <c r="V350" s="117">
        <f>SUM([1]Calcs_Gen!V$95:V$108)</f>
        <v>0</v>
      </c>
      <c r="W350" s="117">
        <f>SUM([1]Calcs_Gen!W$95:W$108)</f>
        <v>0</v>
      </c>
      <c r="X350" s="117">
        <f>SUM([1]Calcs_Gen!X$95:X$108)</f>
        <v>0</v>
      </c>
      <c r="Y350" s="117">
        <f>SUM([1]Calcs_Gen!Y$95:Y$108)</f>
        <v>0</v>
      </c>
      <c r="Z350" s="117">
        <f>SUM([1]Calcs_Gen!Z$95:Z$108)</f>
        <v>0</v>
      </c>
      <c r="AA350" s="117">
        <f>SUM([1]Calcs_Gen!AA$95:AA$108)</f>
        <v>0</v>
      </c>
      <c r="AB350" s="117">
        <f>SUM([1]Calcs_Gen!AB$95:AB$108)</f>
        <v>0</v>
      </c>
      <c r="AC350" s="117">
        <f>SUM([1]Calcs_Gen!AC$95:AC$108)</f>
        <v>0</v>
      </c>
      <c r="AD350" s="117">
        <f>SUM([1]Calcs_Gen!AD$95:AD$108)</f>
        <v>0</v>
      </c>
      <c r="AE350" s="117">
        <f>SUM([1]Calcs_Gen!AE$95:AE$108)</f>
        <v>0</v>
      </c>
      <c r="AF350" s="117">
        <f>SUM([1]Calcs_Gen!AF$95:AF$108)</f>
        <v>0</v>
      </c>
      <c r="AG350" s="117">
        <f>SUM([1]Calcs_Gen!AG$95:AG$108)</f>
        <v>0</v>
      </c>
      <c r="AH350" s="117">
        <f>SUM([1]Calcs_Gen!AH$95:AH$108)</f>
        <v>0</v>
      </c>
    </row>
    <row r="351" spans="1:40" s="38" customFormat="1" ht="10.199999999999999" outlineLevel="2" x14ac:dyDescent="0.2">
      <c r="A351" s="137"/>
      <c r="B351" s="108"/>
      <c r="C351" s="109"/>
      <c r="D351" s="138" t="s">
        <v>75</v>
      </c>
      <c r="E351" s="25"/>
      <c r="F351" s="25"/>
      <c r="G351" s="25"/>
      <c r="H351" s="25"/>
      <c r="I351" s="25"/>
      <c r="J351" s="25"/>
      <c r="K351" s="25"/>
      <c r="L351" s="117">
        <f>SUM([1]Calcs_Gen!L$1316:L$1318)</f>
        <v>68412</v>
      </c>
      <c r="M351" s="117">
        <f>SUM([1]Calcs_Gen!M$1316:M$1318)</f>
        <v>48502</v>
      </c>
      <c r="N351" s="117">
        <f>SUM([1]Calcs_Gen!N$1316:N$1318)</f>
        <v>45838</v>
      </c>
      <c r="O351" s="117">
        <f>SUM([1]Calcs_Gen!O$1316:O$1318)</f>
        <v>0</v>
      </c>
      <c r="P351" s="117">
        <f>SUM([1]Calcs_Gen!P$1316:P$1318)</f>
        <v>0</v>
      </c>
      <c r="Q351" s="117">
        <f>SUM([1]Calcs_Gen!Q$1316:Q$1318)</f>
        <v>0</v>
      </c>
      <c r="R351" s="117">
        <f>SUM([1]Calcs_Gen!R$1316:R$1318)</f>
        <v>0</v>
      </c>
      <c r="S351" s="117">
        <f>SUM([1]Calcs_Gen!S$1316:S$1318)</f>
        <v>0</v>
      </c>
      <c r="T351" s="117">
        <f>SUM([1]Calcs_Gen!T$1316:T$1318)</f>
        <v>0</v>
      </c>
      <c r="U351" s="117">
        <f>SUM([1]Calcs_Gen!U$1316:U$1318)</f>
        <v>0</v>
      </c>
      <c r="V351" s="117">
        <f>SUM([1]Calcs_Gen!V$1316:V$1318)</f>
        <v>0</v>
      </c>
      <c r="W351" s="117">
        <f>SUM([1]Calcs_Gen!W$1316:W$1318)</f>
        <v>0</v>
      </c>
      <c r="X351" s="117">
        <f>SUM([1]Calcs_Gen!X$1316:X$1318)</f>
        <v>0</v>
      </c>
      <c r="Y351" s="117">
        <f>SUM([1]Calcs_Gen!Y$1316:Y$1318)</f>
        <v>0</v>
      </c>
      <c r="Z351" s="117">
        <f>SUM([1]Calcs_Gen!Z$1316:Z$1318)</f>
        <v>0</v>
      </c>
      <c r="AA351" s="117">
        <f>SUM([1]Calcs_Gen!AA$1316:AA$1318)</f>
        <v>0</v>
      </c>
      <c r="AB351" s="117">
        <f>SUM([1]Calcs_Gen!AB$1316:AB$1318)</f>
        <v>0</v>
      </c>
      <c r="AC351" s="117">
        <f>SUM([1]Calcs_Gen!AC$1316:AC$1318)</f>
        <v>0</v>
      </c>
      <c r="AD351" s="117">
        <f>SUM([1]Calcs_Gen!AD$1316:AD$1318)</f>
        <v>0</v>
      </c>
      <c r="AE351" s="117">
        <f>SUM([1]Calcs_Gen!AE$1316:AE$1318)</f>
        <v>0</v>
      </c>
      <c r="AF351" s="117">
        <f>SUM([1]Calcs_Gen!AF$1316:AF$1318)</f>
        <v>0</v>
      </c>
      <c r="AG351" s="117">
        <f>SUM([1]Calcs_Gen!AG$1316:AG$1318)</f>
        <v>0</v>
      </c>
      <c r="AH351" s="117">
        <f>SUM([1]Calcs_Gen!AH$1316:AH$1318)</f>
        <v>0</v>
      </c>
    </row>
    <row r="352" spans="1:40" s="38" customFormat="1" ht="10.199999999999999" outlineLevel="2" x14ac:dyDescent="0.2">
      <c r="A352" s="168"/>
      <c r="B352" s="108"/>
      <c r="C352" s="136"/>
      <c r="D352" s="56"/>
      <c r="E352" s="25"/>
      <c r="F352" s="25"/>
      <c r="G352" s="25"/>
      <c r="H352" s="25"/>
      <c r="I352" s="25"/>
      <c r="J352" s="25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</row>
    <row r="353" spans="1:40" s="38" customFormat="1" ht="10.199999999999999" hidden="1" outlineLevel="3" x14ac:dyDescent="0.2">
      <c r="A353" s="168"/>
      <c r="B353" s="108"/>
      <c r="C353" s="136"/>
      <c r="D353" s="141" t="s">
        <v>76</v>
      </c>
      <c r="E353" s="142">
        <f>SUM(K353:AH353)</f>
        <v>0</v>
      </c>
      <c r="F353" s="25"/>
      <c r="G353" s="25"/>
      <c r="H353" s="25"/>
      <c r="I353" s="25"/>
      <c r="J353" s="25"/>
      <c r="K353" s="143">
        <f>IF(ROUND(K345-'[1]Hist&amp;Budget_WC'!AF$121,0)&lt;&gt;0,1,0)</f>
        <v>0</v>
      </c>
      <c r="L353" s="143">
        <f>IF(ROUND(L345-'[1]Hist&amp;Budget_WC'!AG$121,0)&lt;&gt;0,1,0)</f>
        <v>0</v>
      </c>
      <c r="M353" s="143">
        <f>IF(ROUND(M345-'[1]Hist&amp;Budget_WC'!AH$121,0)&lt;&gt;0,1,0)</f>
        <v>0</v>
      </c>
      <c r="N353" s="143">
        <f>IF(ROUND(N345-[1]Calcs_Gen!N$112,0)&lt;&gt;0,1,0)</f>
        <v>0</v>
      </c>
      <c r="O353" s="143">
        <f>IF(ROUND(O345-[1]Calcs_Gen!O$112,0)&lt;&gt;0,1,0)</f>
        <v>0</v>
      </c>
      <c r="P353" s="143">
        <f>IF(ROUND(P345-[1]Calcs_Gen!P$112,0)&lt;&gt;0,1,0)</f>
        <v>0</v>
      </c>
      <c r="Q353" s="143">
        <f>IF(ROUND(Q345-[1]Calcs_Gen!Q$112,0)&lt;&gt;0,1,0)</f>
        <v>0</v>
      </c>
      <c r="R353" s="143">
        <f>IF(ROUND(R345-[1]Calcs_Gen!R$112,0)&lt;&gt;0,1,0)</f>
        <v>0</v>
      </c>
      <c r="S353" s="143">
        <f>IF(ROUND(S345-[1]Calcs_Gen!S$112,0)&lt;&gt;0,1,0)</f>
        <v>0</v>
      </c>
      <c r="T353" s="143">
        <f>IF(ROUND(T345-[1]Calcs_Gen!T$112,0)&lt;&gt;0,1,0)</f>
        <v>0</v>
      </c>
      <c r="U353" s="143">
        <f>IF(ROUND(U345-[1]Calcs_Gen!U$112,0)&lt;&gt;0,1,0)</f>
        <v>0</v>
      </c>
      <c r="V353" s="143">
        <f>IF(ROUND(V345-[1]Calcs_Gen!V$112,0)&lt;&gt;0,1,0)</f>
        <v>0</v>
      </c>
      <c r="W353" s="143">
        <f>IF(ROUND(W345-[1]Calcs_Gen!W$112,0)&lt;&gt;0,1,0)</f>
        <v>0</v>
      </c>
      <c r="X353" s="143">
        <f>IF(ROUND(X345-[1]Calcs_Gen!X$112,0)&lt;&gt;0,1,0)</f>
        <v>0</v>
      </c>
      <c r="Y353" s="143">
        <f>IF(ROUND(Y345-[1]Calcs_Gen!Y$112,0)&lt;&gt;0,1,0)</f>
        <v>0</v>
      </c>
      <c r="Z353" s="143">
        <f>IF(ROUND(Z345-[1]Calcs_Gen!Z$112,0)&lt;&gt;0,1,0)</f>
        <v>0</v>
      </c>
      <c r="AA353" s="143">
        <f>IF(ROUND(AA345-[1]Calcs_Gen!AA$112,0)&lt;&gt;0,1,0)</f>
        <v>0</v>
      </c>
      <c r="AB353" s="143">
        <f>IF(ROUND(AB345-[1]Calcs_Gen!AB$112,0)&lt;&gt;0,1,0)</f>
        <v>0</v>
      </c>
      <c r="AC353" s="143">
        <f>IF(ROUND(AC345-[1]Calcs_Gen!AC$112,0)&lt;&gt;0,1,0)</f>
        <v>0</v>
      </c>
      <c r="AD353" s="143">
        <f>IF(ROUND(AD345-[1]Calcs_Gen!AD$112,0)&lt;&gt;0,1,0)</f>
        <v>0</v>
      </c>
      <c r="AE353" s="143">
        <f>IF(ROUND(AE345-[1]Calcs_Gen!AE$112,0)&lt;&gt;0,1,0)</f>
        <v>0</v>
      </c>
      <c r="AF353" s="143">
        <f>IF(ROUND(AF345-[1]Calcs_Gen!AF$112,0)&lt;&gt;0,1,0)</f>
        <v>0</v>
      </c>
      <c r="AG353" s="143">
        <f>IF(ROUND(AG345-[1]Calcs_Gen!AG$112,0)&lt;&gt;0,1,0)</f>
        <v>0</v>
      </c>
      <c r="AH353" s="143">
        <f>IF(ROUND(AH345-[1]Calcs_Gen!AH$112,0)&lt;&gt;0,1,0)</f>
        <v>0</v>
      </c>
    </row>
    <row r="354" spans="1:40" s="38" customFormat="1" ht="12" outlineLevel="2" collapsed="1" x14ac:dyDescent="0.25">
      <c r="A354" s="168"/>
      <c r="B354" s="40"/>
      <c r="C354" s="41"/>
      <c r="D354" s="144"/>
      <c r="E354" s="85"/>
      <c r="F354" s="85"/>
      <c r="G354" s="85"/>
      <c r="H354" s="85"/>
      <c r="I354" s="85"/>
      <c r="J354" s="85"/>
      <c r="K354" s="8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</row>
    <row r="355" spans="1:40" s="38" customFormat="1" ht="12" outlineLevel="1" x14ac:dyDescent="0.25">
      <c r="A355" s="168"/>
      <c r="B355" s="40"/>
      <c r="C355" s="41"/>
      <c r="D355" s="139"/>
      <c r="E355" s="85"/>
      <c r="F355" s="85"/>
      <c r="G355" s="85"/>
      <c r="H355" s="85"/>
      <c r="I355" s="85"/>
      <c r="J355" s="85"/>
      <c r="K355" s="8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</row>
    <row r="356" spans="1:40" s="38" customFormat="1" ht="12" outlineLevel="2" x14ac:dyDescent="0.2">
      <c r="A356" s="168"/>
      <c r="B356" s="40">
        <f ca="1">MAX($A$7:B355)+Sbsxn</f>
        <v>2304.0200000000004</v>
      </c>
      <c r="C356" s="41" t="str">
        <f>BSC</f>
        <v>Balance Sheet</v>
      </c>
      <c r="D356" s="56"/>
      <c r="E356" s="25"/>
      <c r="F356" s="25"/>
      <c r="G356" s="25"/>
      <c r="H356" s="25"/>
      <c r="I356" s="25"/>
      <c r="J356" s="25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</row>
    <row r="357" spans="1:40" s="38" customFormat="1" ht="12.6" outlineLevel="2" thickBot="1" x14ac:dyDescent="0.3">
      <c r="A357" s="168"/>
      <c r="B357" s="40"/>
      <c r="C357" s="54"/>
      <c r="D357" s="56"/>
      <c r="E357" s="25"/>
      <c r="F357" s="25"/>
      <c r="G357" s="25"/>
      <c r="H357" s="25"/>
      <c r="I357" s="25"/>
      <c r="J357" s="25"/>
      <c r="L357" s="57"/>
      <c r="M357" s="57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</row>
    <row r="358" spans="1:40" s="80" customFormat="1" ht="13.35" customHeight="1" outlineLevel="2" x14ac:dyDescent="0.25">
      <c r="A358" s="244"/>
      <c r="B358" s="40"/>
      <c r="C358" s="54"/>
      <c r="D358" s="77" t="str">
        <f>MdlClient&amp;" Long Term Financial Plan "&amp;$E$39</f>
        <v>Federation Council Long Term Financial Plan 2023/24 - 2033/34</v>
      </c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9"/>
    </row>
    <row r="359" spans="1:40" s="80" customFormat="1" ht="13.35" customHeight="1" outlineLevel="2" thickBot="1" x14ac:dyDescent="0.3">
      <c r="A359" s="244"/>
      <c r="B359" s="40"/>
      <c r="C359" s="54"/>
      <c r="D359" s="81" t="str">
        <f>B312&amp;" - Balance Sheet Projections"</f>
        <v>General Fund - Balance Sheet Projections</v>
      </c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3"/>
    </row>
    <row r="360" spans="1:40" s="80" customFormat="1" ht="12.6" outlineLevel="2" thickBot="1" x14ac:dyDescent="0.3">
      <c r="A360" s="244"/>
      <c r="B360" s="40"/>
      <c r="C360" s="54"/>
      <c r="D360" s="84"/>
      <c r="E360" s="85"/>
      <c r="F360" s="85"/>
      <c r="G360" s="85"/>
      <c r="H360" s="85"/>
      <c r="I360" s="85"/>
      <c r="J360" s="85"/>
      <c r="K360" s="86" t="s">
        <v>45</v>
      </c>
      <c r="L360" s="86" t="s">
        <v>45</v>
      </c>
      <c r="M360" s="86" t="s">
        <v>45</v>
      </c>
      <c r="N360" s="87" t="s">
        <v>46</v>
      </c>
      <c r="O360" s="88" t="s">
        <v>47</v>
      </c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90"/>
    </row>
    <row r="361" spans="1:40" s="80" customFormat="1" ht="12" outlineLevel="2" x14ac:dyDescent="0.25">
      <c r="A361" s="244"/>
      <c r="B361" s="40"/>
      <c r="C361" s="54"/>
      <c r="D361" s="91" t="s">
        <v>48</v>
      </c>
      <c r="E361" s="92"/>
      <c r="F361" s="92"/>
      <c r="G361" s="92"/>
      <c r="H361" s="92"/>
      <c r="I361" s="92"/>
      <c r="J361" s="93"/>
      <c r="K361" s="95">
        <f>YEAR(K$29)</f>
        <v>2021</v>
      </c>
      <c r="L361" s="95">
        <f t="shared" ref="L361:AH361" si="52">YEAR(L$29)</f>
        <v>2022</v>
      </c>
      <c r="M361" s="95">
        <f t="shared" si="52"/>
        <v>2023</v>
      </c>
      <c r="N361" s="96">
        <f t="shared" si="52"/>
        <v>2024</v>
      </c>
      <c r="O361" s="97">
        <f t="shared" si="52"/>
        <v>2025</v>
      </c>
      <c r="P361" s="98">
        <f t="shared" si="52"/>
        <v>2026</v>
      </c>
      <c r="Q361" s="98">
        <f t="shared" si="52"/>
        <v>2027</v>
      </c>
      <c r="R361" s="98">
        <f t="shared" si="52"/>
        <v>2028</v>
      </c>
      <c r="S361" s="98">
        <f t="shared" si="52"/>
        <v>2029</v>
      </c>
      <c r="T361" s="98">
        <f t="shared" si="52"/>
        <v>2030</v>
      </c>
      <c r="U361" s="98">
        <f t="shared" si="52"/>
        <v>2031</v>
      </c>
      <c r="V361" s="98">
        <f t="shared" si="52"/>
        <v>2032</v>
      </c>
      <c r="W361" s="98">
        <f t="shared" si="52"/>
        <v>2033</v>
      </c>
      <c r="X361" s="98">
        <f t="shared" si="52"/>
        <v>2034</v>
      </c>
      <c r="Y361" s="98">
        <f t="shared" si="52"/>
        <v>2035</v>
      </c>
      <c r="Z361" s="98">
        <f t="shared" si="52"/>
        <v>2036</v>
      </c>
      <c r="AA361" s="98">
        <f t="shared" si="52"/>
        <v>2037</v>
      </c>
      <c r="AB361" s="98">
        <f t="shared" si="52"/>
        <v>2038</v>
      </c>
      <c r="AC361" s="98">
        <f t="shared" si="52"/>
        <v>2039</v>
      </c>
      <c r="AD361" s="98">
        <f t="shared" si="52"/>
        <v>2040</v>
      </c>
      <c r="AE361" s="98">
        <f t="shared" si="52"/>
        <v>2041</v>
      </c>
      <c r="AF361" s="98">
        <f t="shared" si="52"/>
        <v>2042</v>
      </c>
      <c r="AG361" s="98">
        <f t="shared" si="52"/>
        <v>2043</v>
      </c>
      <c r="AH361" s="99">
        <f t="shared" si="52"/>
        <v>2044</v>
      </c>
    </row>
    <row r="362" spans="1:40" s="80" customFormat="1" ht="12.6" outlineLevel="2" thickBot="1" x14ac:dyDescent="0.3">
      <c r="A362" s="244"/>
      <c r="B362" s="40"/>
      <c r="C362" s="54"/>
      <c r="D362" s="145"/>
      <c r="E362" s="101"/>
      <c r="F362" s="101"/>
      <c r="G362" s="101"/>
      <c r="H362" s="101"/>
      <c r="I362" s="101"/>
      <c r="J362" s="102"/>
      <c r="K362" s="103" t="s">
        <v>49</v>
      </c>
      <c r="L362" s="103" t="str">
        <f>$K$62</f>
        <v>$000s</v>
      </c>
      <c r="M362" s="103" t="str">
        <f t="shared" ref="M362:AH362" si="53">$K$62</f>
        <v>$000s</v>
      </c>
      <c r="N362" s="104" t="str">
        <f t="shared" si="53"/>
        <v>$000s</v>
      </c>
      <c r="O362" s="105" t="str">
        <f t="shared" si="53"/>
        <v>$000s</v>
      </c>
      <c r="P362" s="106" t="str">
        <f t="shared" si="53"/>
        <v>$000s</v>
      </c>
      <c r="Q362" s="106" t="str">
        <f t="shared" si="53"/>
        <v>$000s</v>
      </c>
      <c r="R362" s="106" t="str">
        <f t="shared" si="53"/>
        <v>$000s</v>
      </c>
      <c r="S362" s="106" t="str">
        <f t="shared" si="53"/>
        <v>$000s</v>
      </c>
      <c r="T362" s="106" t="str">
        <f t="shared" si="53"/>
        <v>$000s</v>
      </c>
      <c r="U362" s="106" t="str">
        <f t="shared" si="53"/>
        <v>$000s</v>
      </c>
      <c r="V362" s="106" t="str">
        <f t="shared" si="53"/>
        <v>$000s</v>
      </c>
      <c r="W362" s="106" t="str">
        <f t="shared" si="53"/>
        <v>$000s</v>
      </c>
      <c r="X362" s="106" t="str">
        <f t="shared" si="53"/>
        <v>$000s</v>
      </c>
      <c r="Y362" s="106" t="str">
        <f t="shared" si="53"/>
        <v>$000s</v>
      </c>
      <c r="Z362" s="106" t="str">
        <f t="shared" si="53"/>
        <v>$000s</v>
      </c>
      <c r="AA362" s="106" t="str">
        <f t="shared" si="53"/>
        <v>$000s</v>
      </c>
      <c r="AB362" s="106" t="str">
        <f t="shared" si="53"/>
        <v>$000s</v>
      </c>
      <c r="AC362" s="106" t="str">
        <f t="shared" si="53"/>
        <v>$000s</v>
      </c>
      <c r="AD362" s="106" t="str">
        <f t="shared" si="53"/>
        <v>$000s</v>
      </c>
      <c r="AE362" s="106" t="str">
        <f t="shared" si="53"/>
        <v>$000s</v>
      </c>
      <c r="AF362" s="106" t="str">
        <f t="shared" si="53"/>
        <v>$000s</v>
      </c>
      <c r="AG362" s="106" t="str">
        <f t="shared" si="53"/>
        <v>$000s</v>
      </c>
      <c r="AH362" s="107" t="str">
        <f t="shared" si="53"/>
        <v>$000s</v>
      </c>
    </row>
    <row r="363" spans="1:40" s="38" customFormat="1" ht="10.199999999999999" outlineLevel="2" x14ac:dyDescent="0.2">
      <c r="A363" s="168"/>
      <c r="B363" s="108"/>
      <c r="C363" s="109"/>
      <c r="D363" s="110"/>
      <c r="E363" s="25"/>
      <c r="F363" s="25"/>
      <c r="G363" s="25"/>
      <c r="H363" s="25"/>
      <c r="I363" s="25"/>
      <c r="J363" s="25"/>
      <c r="K363" s="111"/>
      <c r="L363" s="112"/>
      <c r="M363" s="112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113"/>
    </row>
    <row r="364" spans="1:40" s="38" customFormat="1" ht="10.199999999999999" outlineLevel="2" x14ac:dyDescent="0.2">
      <c r="A364" s="168"/>
      <c r="B364" s="108"/>
      <c r="C364" s="109"/>
      <c r="D364" s="146" t="s">
        <v>78</v>
      </c>
      <c r="E364" s="25"/>
      <c r="F364" s="25"/>
      <c r="G364" s="25"/>
      <c r="H364" s="25"/>
      <c r="I364" s="25"/>
      <c r="J364" s="25"/>
      <c r="K364" s="111"/>
      <c r="L364" s="112"/>
      <c r="M364" s="112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113"/>
    </row>
    <row r="365" spans="1:40" s="38" customFormat="1" ht="10.199999999999999" outlineLevel="2" x14ac:dyDescent="0.2">
      <c r="A365" s="168"/>
      <c r="B365" s="108"/>
      <c r="C365" s="109"/>
      <c r="D365" s="147" t="s">
        <v>79</v>
      </c>
      <c r="E365" s="25"/>
      <c r="F365" s="25"/>
      <c r="G365" s="25"/>
      <c r="H365" s="25"/>
      <c r="I365" s="25"/>
      <c r="J365" s="25"/>
      <c r="K365" s="116">
        <f>'[1]Hist&amp;Budget_WC'!AF$130</f>
        <v>2585</v>
      </c>
      <c r="L365" s="116">
        <f>'[1]Hist&amp;Budget_WC'!AG$130</f>
        <v>10261</v>
      </c>
      <c r="M365" s="116">
        <f>'[1]Hist&amp;Budget_WC'!AH$130</f>
        <v>8752</v>
      </c>
      <c r="N365" s="117">
        <f>[1]Calcs_Gen!N$119</f>
        <v>9349</v>
      </c>
      <c r="O365" s="117">
        <f>[1]Calcs_Gen!O$119</f>
        <v>10151.004044379528</v>
      </c>
      <c r="P365" s="117">
        <f>[1]Calcs_Gen!P$119</f>
        <v>11837.504540813859</v>
      </c>
      <c r="Q365" s="117">
        <f>[1]Calcs_Gen!Q$119</f>
        <v>15381.070252316687</v>
      </c>
      <c r="R365" s="117">
        <f>[1]Calcs_Gen!R$119</f>
        <v>16500.848305577587</v>
      </c>
      <c r="S365" s="117">
        <f>[1]Calcs_Gen!S$119</f>
        <v>14649.230729889943</v>
      </c>
      <c r="T365" s="117">
        <f>[1]Calcs_Gen!T$119</f>
        <v>14687.706787351091</v>
      </c>
      <c r="U365" s="117">
        <f>[1]Calcs_Gen!U$119</f>
        <v>14765.146237669664</v>
      </c>
      <c r="V365" s="117">
        <f>[1]Calcs_Gen!V$119</f>
        <v>14242.715926727196</v>
      </c>
      <c r="W365" s="117">
        <f>[1]Calcs_Gen!W$119</f>
        <v>12712.766511151516</v>
      </c>
      <c r="X365" s="117">
        <f>[1]Calcs_Gen!X$119</f>
        <v>4134.522839882984</v>
      </c>
      <c r="Y365" s="117">
        <f>[1]Calcs_Gen!Y$119</f>
        <v>4135.3363431993057</v>
      </c>
      <c r="Z365" s="117">
        <f>[1]Calcs_Gen!Z$119</f>
        <v>15310.19707481005</v>
      </c>
      <c r="AA365" s="117">
        <f>[1]Calcs_Gen!AA$119</f>
        <v>26448.253732018573</v>
      </c>
      <c r="AB365" s="117">
        <f>[1]Calcs_Gen!AB$119</f>
        <v>37661.55632334562</v>
      </c>
      <c r="AC365" s="117">
        <f>[1]Calcs_Gen!AC$119</f>
        <v>48862.083314512856</v>
      </c>
      <c r="AD365" s="117">
        <f>[1]Calcs_Gen!AD$119</f>
        <v>60030.157670145258</v>
      </c>
      <c r="AE365" s="117">
        <f>[1]Calcs_Gen!AE$119</f>
        <v>71228.669145556021</v>
      </c>
      <c r="AF365" s="117">
        <f>[1]Calcs_Gen!AF$119</f>
        <v>82665.597800862364</v>
      </c>
      <c r="AG365" s="117">
        <f>[1]Calcs_Gen!AG$119</f>
        <v>94102.526456168707</v>
      </c>
      <c r="AH365" s="118">
        <f>[1]Calcs_Gen!AH$119</f>
        <v>105542.02235348163</v>
      </c>
      <c r="AM365" s="53" cm="1">
        <f t="array" ref="AM365">IF(SUM(ABS(K365:AH365)),1,0)</f>
        <v>1</v>
      </c>
      <c r="AN365" s="53">
        <f>IF(OR(SUBTOTAL(102,AM365)=1,AM365=0),0,1)</f>
        <v>0</v>
      </c>
    </row>
    <row r="366" spans="1:40" s="38" customFormat="1" ht="10.199999999999999" outlineLevel="2" x14ac:dyDescent="0.2">
      <c r="A366" s="168"/>
      <c r="B366" s="108"/>
      <c r="C366" s="109"/>
      <c r="D366" s="147" t="s">
        <v>80</v>
      </c>
      <c r="E366" s="25"/>
      <c r="F366" s="25"/>
      <c r="G366" s="25"/>
      <c r="H366" s="25"/>
      <c r="I366" s="25"/>
      <c r="J366" s="25"/>
      <c r="K366" s="116">
        <f>'[1]Hist&amp;Budget_WC'!AF$136</f>
        <v>7038</v>
      </c>
      <c r="L366" s="116">
        <f>'[1]Hist&amp;Budget_WC'!AG$136</f>
        <v>15406</v>
      </c>
      <c r="M366" s="116">
        <f>'[1]Hist&amp;Budget_WC'!AH$136</f>
        <v>20983</v>
      </c>
      <c r="N366" s="117">
        <f>[1]Calcs_Gen!N$125</f>
        <v>0</v>
      </c>
      <c r="O366" s="117">
        <f>[1]Calcs_Gen!O$125</f>
        <v>0</v>
      </c>
      <c r="P366" s="117">
        <f>[1]Calcs_Gen!P$125</f>
        <v>0</v>
      </c>
      <c r="Q366" s="117">
        <f>[1]Calcs_Gen!Q$125</f>
        <v>0</v>
      </c>
      <c r="R366" s="117">
        <f>[1]Calcs_Gen!R$125</f>
        <v>0</v>
      </c>
      <c r="S366" s="117">
        <f>[1]Calcs_Gen!S$125</f>
        <v>0</v>
      </c>
      <c r="T366" s="117">
        <f>[1]Calcs_Gen!T$125</f>
        <v>0</v>
      </c>
      <c r="U366" s="117">
        <f>[1]Calcs_Gen!U$125</f>
        <v>0</v>
      </c>
      <c r="V366" s="117">
        <f>[1]Calcs_Gen!V$125</f>
        <v>0</v>
      </c>
      <c r="W366" s="117">
        <f>[1]Calcs_Gen!W$125</f>
        <v>0</v>
      </c>
      <c r="X366" s="117">
        <f>[1]Calcs_Gen!X$125</f>
        <v>0</v>
      </c>
      <c r="Y366" s="117">
        <f>[1]Calcs_Gen!Y$125</f>
        <v>0</v>
      </c>
      <c r="Z366" s="117">
        <f>[1]Calcs_Gen!Z$125</f>
        <v>0</v>
      </c>
      <c r="AA366" s="117">
        <f>[1]Calcs_Gen!AA$125</f>
        <v>0</v>
      </c>
      <c r="AB366" s="117">
        <f>[1]Calcs_Gen!AB$125</f>
        <v>0</v>
      </c>
      <c r="AC366" s="117">
        <f>[1]Calcs_Gen!AC$125</f>
        <v>0</v>
      </c>
      <c r="AD366" s="117">
        <f>[1]Calcs_Gen!AD$125</f>
        <v>0</v>
      </c>
      <c r="AE366" s="117">
        <f>[1]Calcs_Gen!AE$125</f>
        <v>0</v>
      </c>
      <c r="AF366" s="117">
        <f>[1]Calcs_Gen!AF$125</f>
        <v>0</v>
      </c>
      <c r="AG366" s="117">
        <f>[1]Calcs_Gen!AG$125</f>
        <v>0</v>
      </c>
      <c r="AH366" s="118">
        <f>[1]Calcs_Gen!AH$125</f>
        <v>0</v>
      </c>
      <c r="AM366" s="53" cm="1">
        <f t="array" ref="AM366">IF(SUM(ABS(K366:AH366)),1,0)</f>
        <v>1</v>
      </c>
      <c r="AN366" s="53">
        <f>IF(OR(SUBTOTAL(102,AM366)=1,AM366=0),0,1)</f>
        <v>0</v>
      </c>
    </row>
    <row r="367" spans="1:40" s="38" customFormat="1" ht="10.199999999999999" outlineLevel="2" x14ac:dyDescent="0.2">
      <c r="A367" s="168"/>
      <c r="B367" s="108"/>
      <c r="C367" s="109"/>
      <c r="D367" s="148" t="s">
        <v>81</v>
      </c>
      <c r="E367" s="25"/>
      <c r="F367" s="25"/>
      <c r="G367" s="25"/>
      <c r="H367" s="25"/>
      <c r="I367" s="25"/>
      <c r="J367" s="25"/>
      <c r="K367" s="116">
        <f>SUM('[1]Hist&amp;Budget_WC'!AF$131:AF$132)</f>
        <v>3356</v>
      </c>
      <c r="L367" s="116">
        <f>SUM('[1]Hist&amp;Budget_WC'!AG$131:AG$132)</f>
        <v>4448</v>
      </c>
      <c r="M367" s="116">
        <f>SUM('[1]Hist&amp;Budget_WC'!AH$131:AH$132)</f>
        <v>3575</v>
      </c>
      <c r="N367" s="117">
        <f>SUM([1]Calcs_Gen!N$120:N$121)</f>
        <v>2581</v>
      </c>
      <c r="O367" s="117">
        <f>SUM([1]Calcs_Gen!O$120:O$121)</f>
        <v>2778.9041095890411</v>
      </c>
      <c r="P367" s="117">
        <f>SUM([1]Calcs_Gen!P$120:P$121)</f>
        <v>2948.5479452054797</v>
      </c>
      <c r="Q367" s="117">
        <f>SUM([1]Calcs_Gen!Q$120:Q$121)</f>
        <v>3133.972602739726</v>
      </c>
      <c r="R367" s="117">
        <f>SUM([1]Calcs_Gen!R$120:R$121)</f>
        <v>3000.4098360655739</v>
      </c>
      <c r="S367" s="117">
        <f>SUM([1]Calcs_Gen!S$120:S$121)</f>
        <v>3261.1987028347603</v>
      </c>
      <c r="T367" s="117">
        <f>SUM([1]Calcs_Gen!T$120:T$121)</f>
        <v>3167.2602739726026</v>
      </c>
      <c r="U367" s="117">
        <f>SUM([1]Calcs_Gen!U$120:U$121)</f>
        <v>3250.4383561643835</v>
      </c>
      <c r="V367" s="117">
        <f>SUM([1]Calcs_Gen!V$120:V$121)</f>
        <v>3327.2131147540986</v>
      </c>
      <c r="W367" s="117">
        <f>SUM([1]Calcs_Gen!W$120:W$121)</f>
        <v>3424.9315068493152</v>
      </c>
      <c r="X367" s="117">
        <f>SUM([1]Calcs_Gen!X$120:X$121)</f>
        <v>3516.4109589041095</v>
      </c>
      <c r="Y367" s="117">
        <f>SUM([1]Calcs_Gen!Y$120:Y$121)</f>
        <v>3610.7671232876714</v>
      </c>
      <c r="Z367" s="117">
        <f>SUM([1]Calcs_Gen!Z$120:Z$121)</f>
        <v>3600.9016393442621</v>
      </c>
      <c r="AA367" s="117">
        <f>SUM([1]Calcs_Gen!AA$120:AA$121)</f>
        <v>3610.7671232876714</v>
      </c>
      <c r="AB367" s="117">
        <f>SUM([1]Calcs_Gen!AB$120:AB$121)</f>
        <v>3610.7671232876714</v>
      </c>
      <c r="AC367" s="117">
        <f>SUM([1]Calcs_Gen!AC$120:AC$121)</f>
        <v>3610.7671232876714</v>
      </c>
      <c r="AD367" s="117">
        <f>SUM([1]Calcs_Gen!AD$120:AD$121)</f>
        <v>3600.9016393442621</v>
      </c>
      <c r="AE367" s="117">
        <f>SUM([1]Calcs_Gen!AE$120:AE$121)</f>
        <v>3610.7671232876714</v>
      </c>
      <c r="AF367" s="117">
        <f>SUM([1]Calcs_Gen!AF$120:AF$121)</f>
        <v>3610.7671232876714</v>
      </c>
      <c r="AG367" s="117">
        <f>SUM([1]Calcs_Gen!AG$120:AG$121)</f>
        <v>3610.7671232876714</v>
      </c>
      <c r="AH367" s="118">
        <f>SUM([1]Calcs_Gen!AH$120:AH$121)</f>
        <v>3600.9016393442621</v>
      </c>
      <c r="AM367" s="53" cm="1">
        <f t="array" ref="AM367">IF(SUM(ABS(K367:AH367)),1,0)</f>
        <v>1</v>
      </c>
      <c r="AN367" s="53">
        <f>IF(OR(SUBTOTAL(102,AM367)=1,AM367=0),0,1)</f>
        <v>0</v>
      </c>
    </row>
    <row r="368" spans="1:40" s="38" customFormat="1" ht="10.199999999999999" outlineLevel="2" x14ac:dyDescent="0.2">
      <c r="A368" s="168"/>
      <c r="B368" s="108"/>
      <c r="C368" s="109"/>
      <c r="D368" s="148" t="s">
        <v>82</v>
      </c>
      <c r="E368" s="25"/>
      <c r="F368" s="25"/>
      <c r="G368" s="25"/>
      <c r="H368" s="25"/>
      <c r="I368" s="25"/>
      <c r="J368" s="25"/>
      <c r="K368" s="116">
        <f>'[1]Hist&amp;Budget_WC'!AF$133</f>
        <v>2382</v>
      </c>
      <c r="L368" s="116">
        <f>'[1]Hist&amp;Budget_WC'!AG$133</f>
        <v>2973</v>
      </c>
      <c r="M368" s="116">
        <f>'[1]Hist&amp;Budget_WC'!AH$133</f>
        <v>407</v>
      </c>
      <c r="N368" s="117">
        <f>[1]Calcs_Gen!N$122</f>
        <v>212</v>
      </c>
      <c r="O368" s="117">
        <f>[1]Calcs_Gen!O$122</f>
        <v>212</v>
      </c>
      <c r="P368" s="117">
        <f>[1]Calcs_Gen!P$122</f>
        <v>212</v>
      </c>
      <c r="Q368" s="117">
        <f>[1]Calcs_Gen!Q$122</f>
        <v>212</v>
      </c>
      <c r="R368" s="117">
        <f>[1]Calcs_Gen!R$122</f>
        <v>212</v>
      </c>
      <c r="S368" s="117">
        <f>[1]Calcs_Gen!S$122</f>
        <v>212</v>
      </c>
      <c r="T368" s="117">
        <f>[1]Calcs_Gen!T$122</f>
        <v>212</v>
      </c>
      <c r="U368" s="117">
        <f>[1]Calcs_Gen!U$122</f>
        <v>212</v>
      </c>
      <c r="V368" s="117">
        <f>[1]Calcs_Gen!V$122</f>
        <v>212</v>
      </c>
      <c r="W368" s="117">
        <f>[1]Calcs_Gen!W$122</f>
        <v>212</v>
      </c>
      <c r="X368" s="117">
        <f>[1]Calcs_Gen!X$122</f>
        <v>212</v>
      </c>
      <c r="Y368" s="117">
        <f>[1]Calcs_Gen!Y$122</f>
        <v>212</v>
      </c>
      <c r="Z368" s="117">
        <f>[1]Calcs_Gen!Z$122</f>
        <v>212</v>
      </c>
      <c r="AA368" s="117">
        <f>[1]Calcs_Gen!AA$122</f>
        <v>212</v>
      </c>
      <c r="AB368" s="117">
        <f>[1]Calcs_Gen!AB$122</f>
        <v>212</v>
      </c>
      <c r="AC368" s="117">
        <f>[1]Calcs_Gen!AC$122</f>
        <v>212</v>
      </c>
      <c r="AD368" s="117">
        <f>[1]Calcs_Gen!AD$122</f>
        <v>212</v>
      </c>
      <c r="AE368" s="117">
        <f>[1]Calcs_Gen!AE$122</f>
        <v>212</v>
      </c>
      <c r="AF368" s="117">
        <f>[1]Calcs_Gen!AF$122</f>
        <v>212</v>
      </c>
      <c r="AG368" s="117">
        <f>[1]Calcs_Gen!AG$122</f>
        <v>212</v>
      </c>
      <c r="AH368" s="118">
        <f>[1]Calcs_Gen!AH$122</f>
        <v>212</v>
      </c>
      <c r="AM368" s="53" cm="1">
        <f t="array" ref="AM368">IF(SUM(ABS(K368:AH368)),1,0)</f>
        <v>1</v>
      </c>
      <c r="AN368" s="53">
        <f>IF(OR(SUBTOTAL(102,AM368)=1,AM368=0),0,1)</f>
        <v>0</v>
      </c>
    </row>
    <row r="369" spans="1:40" s="38" customFormat="1" ht="10.199999999999999" outlineLevel="2" x14ac:dyDescent="0.2">
      <c r="A369" s="168"/>
      <c r="B369" s="108"/>
      <c r="C369" s="109"/>
      <c r="D369" s="149" t="s">
        <v>83</v>
      </c>
      <c r="E369" s="25"/>
      <c r="F369" s="25"/>
      <c r="G369" s="25"/>
      <c r="H369" s="25"/>
      <c r="I369" s="25"/>
      <c r="J369" s="25"/>
      <c r="K369" s="116">
        <f>SUM('[1]Hist&amp;Budget_WC'!AF$134:AF$135,'[1]Hist&amp;Budget_WC'!AF$137:AF$138)</f>
        <v>119</v>
      </c>
      <c r="L369" s="116">
        <f>SUM('[1]Hist&amp;Budget_WC'!AG$134:AG$135,'[1]Hist&amp;Budget_WC'!AG$137:AG$138)</f>
        <v>183</v>
      </c>
      <c r="M369" s="116">
        <f>SUM('[1]Hist&amp;Budget_WC'!AH$134:AH$135,'[1]Hist&amp;Budget_WC'!AH$137:AH$138)</f>
        <v>1841</v>
      </c>
      <c r="N369" s="117">
        <f>SUM([1]Calcs_Gen!N$123:N$124,[1]Calcs_Gen!N$126:N$127)</f>
        <v>1813</v>
      </c>
      <c r="O369" s="117">
        <f>SUM([1]Calcs_Gen!O$123:O$124,[1]Calcs_Gen!O$126:O$127)</f>
        <v>1613</v>
      </c>
      <c r="P369" s="117">
        <f>SUM([1]Calcs_Gen!P$123:P$124,[1]Calcs_Gen!P$126:P$127)</f>
        <v>1413</v>
      </c>
      <c r="Q369" s="117">
        <f>SUM([1]Calcs_Gen!Q$123:Q$124,[1]Calcs_Gen!Q$126:Q$127)</f>
        <v>1213</v>
      </c>
      <c r="R369" s="117">
        <f>SUM([1]Calcs_Gen!R$123:R$124,[1]Calcs_Gen!R$126:R$127)</f>
        <v>1013</v>
      </c>
      <c r="S369" s="117">
        <f>SUM([1]Calcs_Gen!S$123:S$124,[1]Calcs_Gen!S$126:S$127)</f>
        <v>1013</v>
      </c>
      <c r="T369" s="117">
        <f>SUM([1]Calcs_Gen!T$123:T$124,[1]Calcs_Gen!T$126:T$127)</f>
        <v>1013</v>
      </c>
      <c r="U369" s="117">
        <f>SUM([1]Calcs_Gen!U$123:U$124,[1]Calcs_Gen!U$126:U$127)</f>
        <v>1013</v>
      </c>
      <c r="V369" s="117">
        <f>SUM([1]Calcs_Gen!V$123:V$124,[1]Calcs_Gen!V$126:V$127)</f>
        <v>1013</v>
      </c>
      <c r="W369" s="117">
        <f>SUM([1]Calcs_Gen!W$123:W$124,[1]Calcs_Gen!W$126:W$127)</f>
        <v>1013</v>
      </c>
      <c r="X369" s="117">
        <f>SUM([1]Calcs_Gen!X$123:X$124,[1]Calcs_Gen!X$126:X$127)</f>
        <v>1013</v>
      </c>
      <c r="Y369" s="117">
        <f>SUM([1]Calcs_Gen!Y$123:Y$124,[1]Calcs_Gen!Y$126:Y$127)</f>
        <v>1013</v>
      </c>
      <c r="Z369" s="117">
        <f>SUM([1]Calcs_Gen!Z$123:Z$124,[1]Calcs_Gen!Z$126:Z$127)</f>
        <v>1013</v>
      </c>
      <c r="AA369" s="117">
        <f>SUM([1]Calcs_Gen!AA$123:AA$124,[1]Calcs_Gen!AA$126:AA$127)</f>
        <v>1013</v>
      </c>
      <c r="AB369" s="117">
        <f>SUM([1]Calcs_Gen!AB$123:AB$124,[1]Calcs_Gen!AB$126:AB$127)</f>
        <v>1013</v>
      </c>
      <c r="AC369" s="117">
        <f>SUM([1]Calcs_Gen!AC$123:AC$124,[1]Calcs_Gen!AC$126:AC$127)</f>
        <v>1013</v>
      </c>
      <c r="AD369" s="117">
        <f>SUM([1]Calcs_Gen!AD$123:AD$124,[1]Calcs_Gen!AD$126:AD$127)</f>
        <v>1013</v>
      </c>
      <c r="AE369" s="117">
        <f>SUM([1]Calcs_Gen!AE$123:AE$124,[1]Calcs_Gen!AE$126:AE$127)</f>
        <v>1013</v>
      </c>
      <c r="AF369" s="117">
        <f>SUM([1]Calcs_Gen!AF$123:AF$124,[1]Calcs_Gen!AF$126:AF$127)</f>
        <v>1013</v>
      </c>
      <c r="AG369" s="117">
        <f>SUM([1]Calcs_Gen!AG$123:AG$124,[1]Calcs_Gen!AG$126:AG$127)</f>
        <v>1013</v>
      </c>
      <c r="AH369" s="118">
        <f>SUM([1]Calcs_Gen!AH$123:AH$124,[1]Calcs_Gen!AH$126:AH$127)</f>
        <v>1013</v>
      </c>
      <c r="AM369" s="53" cm="1">
        <f t="array" ref="AM369">IF(SUM(ABS(K369:AH369)),1,0)</f>
        <v>1</v>
      </c>
      <c r="AN369" s="53">
        <f>IF(OR(SUBTOTAL(102,AM369)=1,AM369=0),0,1)</f>
        <v>0</v>
      </c>
    </row>
    <row r="370" spans="1:40" s="38" customFormat="1" ht="10.199999999999999" outlineLevel="2" collapsed="1" x14ac:dyDescent="0.2">
      <c r="A370" s="168"/>
      <c r="B370" s="108"/>
      <c r="C370" s="109"/>
      <c r="D370" s="150" t="s">
        <v>84</v>
      </c>
      <c r="E370" s="120"/>
      <c r="F370" s="120"/>
      <c r="G370" s="120"/>
      <c r="H370" s="120"/>
      <c r="I370" s="120"/>
      <c r="J370" s="120"/>
      <c r="K370" s="121">
        <f t="shared" ref="K370:AH370" si="54">SUM(K365:K369)</f>
        <v>15480</v>
      </c>
      <c r="L370" s="121">
        <f t="shared" si="54"/>
        <v>33271</v>
      </c>
      <c r="M370" s="121">
        <f t="shared" si="54"/>
        <v>35558</v>
      </c>
      <c r="N370" s="122">
        <f t="shared" si="54"/>
        <v>13955</v>
      </c>
      <c r="O370" s="122">
        <f t="shared" si="54"/>
        <v>14754.908153968569</v>
      </c>
      <c r="P370" s="122">
        <f t="shared" si="54"/>
        <v>16411.05248601934</v>
      </c>
      <c r="Q370" s="122">
        <f t="shared" si="54"/>
        <v>19940.042855056414</v>
      </c>
      <c r="R370" s="122">
        <f t="shared" si="54"/>
        <v>20726.25814164316</v>
      </c>
      <c r="S370" s="122">
        <f t="shared" si="54"/>
        <v>19135.429432724704</v>
      </c>
      <c r="T370" s="122">
        <f t="shared" si="54"/>
        <v>19079.967061323696</v>
      </c>
      <c r="U370" s="122">
        <f t="shared" si="54"/>
        <v>19240.584593834046</v>
      </c>
      <c r="V370" s="122">
        <f t="shared" si="54"/>
        <v>18794.929041481293</v>
      </c>
      <c r="W370" s="122">
        <f t="shared" si="54"/>
        <v>17362.698018000832</v>
      </c>
      <c r="X370" s="122">
        <f t="shared" si="54"/>
        <v>8875.9337987870931</v>
      </c>
      <c r="Y370" s="122">
        <f t="shared" si="54"/>
        <v>8971.1034664869767</v>
      </c>
      <c r="Z370" s="122">
        <f t="shared" si="54"/>
        <v>20136.098714154312</v>
      </c>
      <c r="AA370" s="122">
        <f t="shared" si="54"/>
        <v>31284.020855306244</v>
      </c>
      <c r="AB370" s="122">
        <f t="shared" si="54"/>
        <v>42497.323446633294</v>
      </c>
      <c r="AC370" s="122">
        <f t="shared" si="54"/>
        <v>53697.850437800531</v>
      </c>
      <c r="AD370" s="122">
        <f t="shared" si="54"/>
        <v>64856.059309489523</v>
      </c>
      <c r="AE370" s="122">
        <f t="shared" si="54"/>
        <v>76064.436268843696</v>
      </c>
      <c r="AF370" s="122">
        <f t="shared" si="54"/>
        <v>87501.364924150039</v>
      </c>
      <c r="AG370" s="122">
        <f t="shared" si="54"/>
        <v>98938.293579456382</v>
      </c>
      <c r="AH370" s="123">
        <f t="shared" si="54"/>
        <v>110367.92399282589</v>
      </c>
    </row>
    <row r="371" spans="1:40" ht="12.75" customHeight="1" outlineLevel="2" x14ac:dyDescent="0.2">
      <c r="B371" s="151"/>
      <c r="C371" s="152"/>
      <c r="D371" s="153"/>
      <c r="E371" s="154"/>
      <c r="F371" s="154"/>
      <c r="G371" s="154"/>
      <c r="H371" s="154"/>
      <c r="I371" s="154"/>
      <c r="J371" s="154"/>
      <c r="K371" s="116"/>
      <c r="L371" s="116"/>
      <c r="M371" s="116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6"/>
    </row>
    <row r="372" spans="1:40" ht="12.75" customHeight="1" outlineLevel="2" x14ac:dyDescent="0.2">
      <c r="B372" s="108"/>
      <c r="C372" s="152"/>
      <c r="D372" s="153" t="s">
        <v>85</v>
      </c>
      <c r="E372" s="154"/>
      <c r="F372" s="154"/>
      <c r="G372" s="154"/>
      <c r="H372" s="154"/>
      <c r="I372" s="154"/>
      <c r="J372" s="154"/>
      <c r="K372" s="116"/>
      <c r="L372" s="116"/>
      <c r="M372" s="116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6"/>
    </row>
    <row r="373" spans="1:40" ht="12.75" customHeight="1" outlineLevel="2" x14ac:dyDescent="0.2">
      <c r="B373" s="151"/>
      <c r="C373" s="152"/>
      <c r="D373" s="147" t="s">
        <v>79</v>
      </c>
      <c r="E373" s="154"/>
      <c r="F373" s="154"/>
      <c r="G373" s="154"/>
      <c r="H373" s="154"/>
      <c r="I373" s="154"/>
      <c r="J373" s="154"/>
      <c r="K373" s="116">
        <f>'[1]Hist&amp;Budget_WC'!AF$143</f>
        <v>0</v>
      </c>
      <c r="L373" s="116">
        <f>'[1]Hist&amp;Budget_WC'!AG$143</f>
        <v>0</v>
      </c>
      <c r="M373" s="116">
        <f>'[1]Hist&amp;Budget_WC'!AH$143</f>
        <v>0</v>
      </c>
      <c r="N373" s="117">
        <f>[1]Calcs_Gen!N$132</f>
        <v>0</v>
      </c>
      <c r="O373" s="117">
        <f>[1]Calcs_Gen!O$132</f>
        <v>0</v>
      </c>
      <c r="P373" s="117">
        <f>[1]Calcs_Gen!P$132</f>
        <v>0</v>
      </c>
      <c r="Q373" s="117">
        <f>[1]Calcs_Gen!Q$132</f>
        <v>0</v>
      </c>
      <c r="R373" s="117">
        <f>[1]Calcs_Gen!R$132</f>
        <v>0</v>
      </c>
      <c r="S373" s="117">
        <f>[1]Calcs_Gen!S$132</f>
        <v>0</v>
      </c>
      <c r="T373" s="117">
        <f>[1]Calcs_Gen!T$132</f>
        <v>0</v>
      </c>
      <c r="U373" s="117">
        <f>[1]Calcs_Gen!U$132</f>
        <v>0</v>
      </c>
      <c r="V373" s="117">
        <f>[1]Calcs_Gen!V$132</f>
        <v>0</v>
      </c>
      <c r="W373" s="117">
        <f>[1]Calcs_Gen!W$132</f>
        <v>0</v>
      </c>
      <c r="X373" s="117">
        <f>[1]Calcs_Gen!X$132</f>
        <v>0</v>
      </c>
      <c r="Y373" s="117">
        <f>[1]Calcs_Gen!Y$132</f>
        <v>0</v>
      </c>
      <c r="Z373" s="117">
        <f>[1]Calcs_Gen!Z$132</f>
        <v>0</v>
      </c>
      <c r="AA373" s="117">
        <f>[1]Calcs_Gen!AA$132</f>
        <v>0</v>
      </c>
      <c r="AB373" s="117">
        <f>[1]Calcs_Gen!AB$132</f>
        <v>0</v>
      </c>
      <c r="AC373" s="117">
        <f>[1]Calcs_Gen!AC$132</f>
        <v>0</v>
      </c>
      <c r="AD373" s="117">
        <f>[1]Calcs_Gen!AD$132</f>
        <v>0</v>
      </c>
      <c r="AE373" s="117">
        <f>[1]Calcs_Gen!AE$132</f>
        <v>0</v>
      </c>
      <c r="AF373" s="117">
        <f>[1]Calcs_Gen!AF$132</f>
        <v>0</v>
      </c>
      <c r="AG373" s="117">
        <f>[1]Calcs_Gen!AG$132</f>
        <v>0</v>
      </c>
      <c r="AH373" s="118">
        <f>[1]Calcs_Gen!AH$132</f>
        <v>0</v>
      </c>
      <c r="AM373" s="53" cm="1">
        <f t="array" ref="AM373">IF(SUM(ABS(K373:AH373)),1,0)</f>
        <v>0</v>
      </c>
      <c r="AN373" s="53">
        <f t="shared" ref="AN373:AN378" si="55">IF(OR(SUBTOTAL(102,AM373)=1,AM373=0),0,1)</f>
        <v>0</v>
      </c>
    </row>
    <row r="374" spans="1:40" ht="12.75" customHeight="1" outlineLevel="2" x14ac:dyDescent="0.2">
      <c r="B374" s="151"/>
      <c r="C374" s="152"/>
      <c r="D374" s="147" t="s">
        <v>80</v>
      </c>
      <c r="E374" s="154"/>
      <c r="F374" s="154"/>
      <c r="G374" s="154"/>
      <c r="H374" s="154"/>
      <c r="I374" s="154"/>
      <c r="J374" s="154"/>
      <c r="K374" s="116">
        <f>'[1]Hist&amp;Budget_WC'!AF151</f>
        <v>10008</v>
      </c>
      <c r="L374" s="116">
        <f>'[1]Hist&amp;Budget_WC'!AG151</f>
        <v>2626</v>
      </c>
      <c r="M374" s="116">
        <f>'[1]Hist&amp;Budget_WC'!AH151</f>
        <v>3228</v>
      </c>
      <c r="N374" s="117">
        <f>[1]Calcs_Gen!N$140</f>
        <v>0</v>
      </c>
      <c r="O374" s="117">
        <f>[1]Calcs_Gen!O$140</f>
        <v>0</v>
      </c>
      <c r="P374" s="117">
        <f>[1]Calcs_Gen!P$140</f>
        <v>0</v>
      </c>
      <c r="Q374" s="117">
        <f>[1]Calcs_Gen!Q$140</f>
        <v>0</v>
      </c>
      <c r="R374" s="117">
        <f>[1]Calcs_Gen!R$140</f>
        <v>0</v>
      </c>
      <c r="S374" s="117">
        <f>[1]Calcs_Gen!S$140</f>
        <v>0</v>
      </c>
      <c r="T374" s="117">
        <f>[1]Calcs_Gen!T$140</f>
        <v>0</v>
      </c>
      <c r="U374" s="117">
        <f>[1]Calcs_Gen!U$140</f>
        <v>0</v>
      </c>
      <c r="V374" s="117">
        <f>[1]Calcs_Gen!V$140</f>
        <v>0</v>
      </c>
      <c r="W374" s="117">
        <f>[1]Calcs_Gen!W$140</f>
        <v>0</v>
      </c>
      <c r="X374" s="117">
        <f>[1]Calcs_Gen!X$140</f>
        <v>0</v>
      </c>
      <c r="Y374" s="117">
        <f>[1]Calcs_Gen!Y$140</f>
        <v>0</v>
      </c>
      <c r="Z374" s="117">
        <f>[1]Calcs_Gen!Z$140</f>
        <v>0</v>
      </c>
      <c r="AA374" s="117">
        <f>[1]Calcs_Gen!AA$140</f>
        <v>0</v>
      </c>
      <c r="AB374" s="117">
        <f>[1]Calcs_Gen!AB$140</f>
        <v>0</v>
      </c>
      <c r="AC374" s="117">
        <f>[1]Calcs_Gen!AC$140</f>
        <v>0</v>
      </c>
      <c r="AD374" s="117">
        <f>[1]Calcs_Gen!AD$140</f>
        <v>0</v>
      </c>
      <c r="AE374" s="117">
        <f>[1]Calcs_Gen!AE$140</f>
        <v>0</v>
      </c>
      <c r="AF374" s="117">
        <f>[1]Calcs_Gen!AF$140</f>
        <v>0</v>
      </c>
      <c r="AG374" s="117">
        <f>[1]Calcs_Gen!AG$140</f>
        <v>0</v>
      </c>
      <c r="AH374" s="118">
        <f>[1]Calcs_Gen!AH$140</f>
        <v>0</v>
      </c>
      <c r="AM374" s="53" cm="1">
        <f t="array" ref="AM374">IF(SUM(ABS(K374:AH374)),1,0)</f>
        <v>1</v>
      </c>
      <c r="AN374" s="53">
        <f t="shared" si="55"/>
        <v>0</v>
      </c>
    </row>
    <row r="375" spans="1:40" ht="12.75" customHeight="1" outlineLevel="2" x14ac:dyDescent="0.2">
      <c r="B375" s="151"/>
      <c r="C375" s="152"/>
      <c r="D375" s="148" t="s">
        <v>81</v>
      </c>
      <c r="E375" s="154"/>
      <c r="F375" s="154"/>
      <c r="G375" s="154"/>
      <c r="H375" s="154"/>
      <c r="I375" s="154"/>
      <c r="J375" s="154"/>
      <c r="K375" s="116">
        <f>'[1]Hist&amp;Budget_WC'!AF$150</f>
        <v>60</v>
      </c>
      <c r="L375" s="116">
        <f>'[1]Hist&amp;Budget_WC'!AG$150</f>
        <v>60</v>
      </c>
      <c r="M375" s="116">
        <f>'[1]Hist&amp;Budget_WC'!AH$150</f>
        <v>60</v>
      </c>
      <c r="N375" s="117">
        <f>[1]Calcs_Gen!N$139</f>
        <v>60</v>
      </c>
      <c r="O375" s="117">
        <f>[1]Calcs_Gen!O$139</f>
        <v>60</v>
      </c>
      <c r="P375" s="117">
        <f>[1]Calcs_Gen!P$139</f>
        <v>60</v>
      </c>
      <c r="Q375" s="117">
        <f>[1]Calcs_Gen!Q$139</f>
        <v>60</v>
      </c>
      <c r="R375" s="117">
        <f>[1]Calcs_Gen!R$139</f>
        <v>60</v>
      </c>
      <c r="S375" s="117">
        <f>[1]Calcs_Gen!S$139</f>
        <v>60</v>
      </c>
      <c r="T375" s="117">
        <f>[1]Calcs_Gen!T$139</f>
        <v>60</v>
      </c>
      <c r="U375" s="117">
        <f>[1]Calcs_Gen!U$139</f>
        <v>60</v>
      </c>
      <c r="V375" s="117">
        <f>[1]Calcs_Gen!V$139</f>
        <v>60</v>
      </c>
      <c r="W375" s="117">
        <f>[1]Calcs_Gen!W$139</f>
        <v>60</v>
      </c>
      <c r="X375" s="117">
        <f>[1]Calcs_Gen!X$139</f>
        <v>60</v>
      </c>
      <c r="Y375" s="117">
        <f>[1]Calcs_Gen!Y$139</f>
        <v>60</v>
      </c>
      <c r="Z375" s="117">
        <f>[1]Calcs_Gen!Z$139</f>
        <v>60</v>
      </c>
      <c r="AA375" s="117">
        <f>[1]Calcs_Gen!AA$139</f>
        <v>60</v>
      </c>
      <c r="AB375" s="117">
        <f>[1]Calcs_Gen!AB$139</f>
        <v>60</v>
      </c>
      <c r="AC375" s="117">
        <f>[1]Calcs_Gen!AC$139</f>
        <v>60</v>
      </c>
      <c r="AD375" s="117">
        <f>[1]Calcs_Gen!AD$139</f>
        <v>60</v>
      </c>
      <c r="AE375" s="117">
        <f>[1]Calcs_Gen!AE$139</f>
        <v>60</v>
      </c>
      <c r="AF375" s="117">
        <f>[1]Calcs_Gen!AF$139</f>
        <v>60</v>
      </c>
      <c r="AG375" s="117">
        <f>[1]Calcs_Gen!AG$139</f>
        <v>60</v>
      </c>
      <c r="AH375" s="118">
        <f>[1]Calcs_Gen!AH$139</f>
        <v>60</v>
      </c>
      <c r="AM375" s="53" cm="1">
        <f t="array" ref="AM375">IF(SUM(ABS(K375:AH375)),1,0)</f>
        <v>1</v>
      </c>
      <c r="AN375" s="53">
        <f t="shared" si="55"/>
        <v>0</v>
      </c>
    </row>
    <row r="376" spans="1:40" ht="12.75" customHeight="1" outlineLevel="2" x14ac:dyDescent="0.2">
      <c r="B376" s="151"/>
      <c r="C376" s="152"/>
      <c r="D376" s="147" t="s">
        <v>86</v>
      </c>
      <c r="E376" s="154"/>
      <c r="F376" s="154"/>
      <c r="G376" s="154"/>
      <c r="H376" s="154"/>
      <c r="I376" s="154"/>
      <c r="J376" s="154"/>
      <c r="K376" s="116">
        <f>SUM('[1]Hist&amp;Budget_WC'!AF$145:AF$146)</f>
        <v>495053</v>
      </c>
      <c r="L376" s="116">
        <f>SUM('[1]Hist&amp;Budget_WC'!AG$145:AG$146)</f>
        <v>565484</v>
      </c>
      <c r="M376" s="116">
        <f>SUM('[1]Hist&amp;Budget_WC'!AH$145:AH$146)</f>
        <v>619235</v>
      </c>
      <c r="N376" s="117">
        <f>SUM([1]Calcs_Gen!N$134:N$135)</f>
        <v>675129</v>
      </c>
      <c r="O376" s="117">
        <f>SUM([1]Calcs_Gen!O$134:O$135)</f>
        <v>670492.17376666667</v>
      </c>
      <c r="P376" s="117">
        <f>SUM([1]Calcs_Gen!P$134:P$135)</f>
        <v>666988.67053333332</v>
      </c>
      <c r="Q376" s="117">
        <f>SUM([1]Calcs_Gen!Q$134:Q$135)</f>
        <v>663490.95495249995</v>
      </c>
      <c r="R376" s="117">
        <f>SUM([1]Calcs_Gen!R$134:R$135)</f>
        <v>660234.45038527902</v>
      </c>
      <c r="S376" s="117">
        <f>SUM([1]Calcs_Gen!S$134:S$135)</f>
        <v>660548.28868822695</v>
      </c>
      <c r="T376" s="117">
        <f>SUM([1]Calcs_Gen!T$134:T$135)</f>
        <v>657414.75383369671</v>
      </c>
      <c r="U376" s="117">
        <f>SUM([1]Calcs_Gen!U$134:U$135)</f>
        <v>654208.26251904666</v>
      </c>
      <c r="V376" s="117">
        <f>SUM([1]Calcs_Gen!V$134:V$135)</f>
        <v>651524.92322495941</v>
      </c>
      <c r="W376" s="117">
        <f>SUM([1]Calcs_Gen!W$134:W$135)</f>
        <v>649272.92064692557</v>
      </c>
      <c r="X376" s="117">
        <f>SUM([1]Calcs_Gen!X$134:X$135)</f>
        <v>653754.99265528005</v>
      </c>
      <c r="Y376" s="117">
        <f>SUM([1]Calcs_Gen!Y$134:Y$135)</f>
        <v>649718.38065528008</v>
      </c>
      <c r="Z376" s="117">
        <f>SUM([1]Calcs_Gen!Z$134:Z$135)</f>
        <v>646332.3616751798</v>
      </c>
      <c r="AA376" s="117">
        <f>SUM([1]Calcs_Gen!AA$134:AA$135)</f>
        <v>642946.34269507951</v>
      </c>
      <c r="AB376" s="117">
        <f>SUM([1]Calcs_Gen!AB$134:AB$135)</f>
        <v>639560.32371497934</v>
      </c>
      <c r="AC376" s="117">
        <f>SUM([1]Calcs_Gen!AC$134:AC$135)</f>
        <v>636174.30473487906</v>
      </c>
      <c r="AD376" s="117">
        <f>SUM([1]Calcs_Gen!AD$134:AD$135)</f>
        <v>632788.28575477877</v>
      </c>
      <c r="AE376" s="117">
        <f>SUM([1]Calcs_Gen!AE$134:AE$135)</f>
        <v>629402.26677467849</v>
      </c>
      <c r="AF376" s="117">
        <f>SUM([1]Calcs_Gen!AF$134:AF$135)</f>
        <v>626016.2477945782</v>
      </c>
      <c r="AG376" s="117">
        <f>SUM([1]Calcs_Gen!AG$134:AG$135)</f>
        <v>622630.22881447803</v>
      </c>
      <c r="AH376" s="118">
        <f>SUM([1]Calcs_Gen!AH$134:AH$135)</f>
        <v>619244.20983437763</v>
      </c>
      <c r="AM376" s="53" cm="1">
        <f t="array" ref="AM376">IF(SUM(ABS(K376:AH376)),1,0)</f>
        <v>1</v>
      </c>
      <c r="AN376" s="53">
        <f t="shared" si="55"/>
        <v>0</v>
      </c>
    </row>
    <row r="377" spans="1:40" ht="12.75" customHeight="1" outlineLevel="2" x14ac:dyDescent="0.2">
      <c r="B377" s="151"/>
      <c r="C377" s="152"/>
      <c r="D377" s="147" t="s">
        <v>87</v>
      </c>
      <c r="E377" s="154"/>
      <c r="F377" s="154"/>
      <c r="G377" s="154"/>
      <c r="H377" s="154"/>
      <c r="I377" s="154"/>
      <c r="J377" s="154"/>
      <c r="K377" s="116">
        <f>'[1]Hist&amp;Budget_WC'!AF$147</f>
        <v>0</v>
      </c>
      <c r="L377" s="116">
        <f>'[1]Hist&amp;Budget_WC'!AG$147</f>
        <v>0</v>
      </c>
      <c r="M377" s="116">
        <f>'[1]Hist&amp;Budget_WC'!AH$147</f>
        <v>0</v>
      </c>
      <c r="N377" s="117">
        <f>[1]Calcs_Gen!N$136</f>
        <v>0</v>
      </c>
      <c r="O377" s="117">
        <f>[1]Calcs_Gen!O$136</f>
        <v>0</v>
      </c>
      <c r="P377" s="117">
        <f>[1]Calcs_Gen!P$136</f>
        <v>0</v>
      </c>
      <c r="Q377" s="117">
        <f>[1]Calcs_Gen!Q$136</f>
        <v>0</v>
      </c>
      <c r="R377" s="117">
        <f>[1]Calcs_Gen!R$136</f>
        <v>0</v>
      </c>
      <c r="S377" s="117">
        <f>[1]Calcs_Gen!S$136</f>
        <v>0</v>
      </c>
      <c r="T377" s="117">
        <f>[1]Calcs_Gen!T$136</f>
        <v>0</v>
      </c>
      <c r="U377" s="117">
        <f>[1]Calcs_Gen!U$136</f>
        <v>0</v>
      </c>
      <c r="V377" s="117">
        <f>[1]Calcs_Gen!V$136</f>
        <v>0</v>
      </c>
      <c r="W377" s="117">
        <f>[1]Calcs_Gen!W$136</f>
        <v>0</v>
      </c>
      <c r="X377" s="117">
        <f>[1]Calcs_Gen!X$136</f>
        <v>0</v>
      </c>
      <c r="Y377" s="117">
        <f>[1]Calcs_Gen!Y$136</f>
        <v>0</v>
      </c>
      <c r="Z377" s="117">
        <f>[1]Calcs_Gen!Z$136</f>
        <v>0</v>
      </c>
      <c r="AA377" s="117">
        <f>[1]Calcs_Gen!AA$136</f>
        <v>0</v>
      </c>
      <c r="AB377" s="117">
        <f>[1]Calcs_Gen!AB$136</f>
        <v>0</v>
      </c>
      <c r="AC377" s="117">
        <f>[1]Calcs_Gen!AC$136</f>
        <v>0</v>
      </c>
      <c r="AD377" s="117">
        <f>[1]Calcs_Gen!AD$136</f>
        <v>0</v>
      </c>
      <c r="AE377" s="117">
        <f>[1]Calcs_Gen!AE$136</f>
        <v>0</v>
      </c>
      <c r="AF377" s="117">
        <f>[1]Calcs_Gen!AF$136</f>
        <v>0</v>
      </c>
      <c r="AG377" s="117">
        <f>[1]Calcs_Gen!AG$136</f>
        <v>0</v>
      </c>
      <c r="AH377" s="118">
        <f>[1]Calcs_Gen!AH$136</f>
        <v>0</v>
      </c>
      <c r="AM377" s="53" cm="1">
        <f t="array" ref="AM377">IF(SUM(ABS(K377:AH377)),1,0)</f>
        <v>0</v>
      </c>
      <c r="AN377" s="53">
        <f t="shared" si="55"/>
        <v>0</v>
      </c>
    </row>
    <row r="378" spans="1:40" ht="12.75" customHeight="1" outlineLevel="2" x14ac:dyDescent="0.2">
      <c r="B378" s="151"/>
      <c r="C378" s="152"/>
      <c r="D378" s="147" t="s">
        <v>88</v>
      </c>
      <c r="E378" s="154"/>
      <c r="F378" s="154"/>
      <c r="G378" s="154"/>
      <c r="H378" s="154"/>
      <c r="I378" s="154"/>
      <c r="J378" s="154"/>
      <c r="K378" s="116">
        <f>SUM('[1]Hist&amp;Budget_WC'!AF$144,'[1]Hist&amp;Budget_WC'!AF$148:AF$149,'[1]Hist&amp;Budget_WC'!AF$152:AF$153)</f>
        <v>276</v>
      </c>
      <c r="L378" s="116">
        <f>SUM('[1]Hist&amp;Budget_WC'!AG$144,'[1]Hist&amp;Budget_WC'!AG$148:AG$149,'[1]Hist&amp;Budget_WC'!AG$152:AG$153)</f>
        <v>307</v>
      </c>
      <c r="M378" s="116">
        <f>SUM('[1]Hist&amp;Budget_WC'!AH$144,'[1]Hist&amp;Budget_WC'!AH$148:AH$149,'[1]Hist&amp;Budget_WC'!AH$152:AH$153)</f>
        <v>267</v>
      </c>
      <c r="N378" s="117">
        <f>SUM([1]Calcs_Gen!N$133,[1]Calcs_Gen!N$137:N$138,[1]Calcs_Gen!N$141:N$142)</f>
        <v>585</v>
      </c>
      <c r="O378" s="117">
        <f>SUM([1]Calcs_Gen!O$133,[1]Calcs_Gen!O$137:O$138,[1]Calcs_Gen!O$141:O$142)</f>
        <v>585</v>
      </c>
      <c r="P378" s="117">
        <f>SUM([1]Calcs_Gen!P$133,[1]Calcs_Gen!P$137:P$138,[1]Calcs_Gen!P$141:P$142)</f>
        <v>585</v>
      </c>
      <c r="Q378" s="117">
        <f>SUM([1]Calcs_Gen!Q$133,[1]Calcs_Gen!Q$137:Q$138,[1]Calcs_Gen!Q$141:Q$142)</f>
        <v>585</v>
      </c>
      <c r="R378" s="117">
        <f>SUM([1]Calcs_Gen!R$133,[1]Calcs_Gen!R$137:R$138,[1]Calcs_Gen!R$141:R$142)</f>
        <v>585</v>
      </c>
      <c r="S378" s="117">
        <f>SUM([1]Calcs_Gen!S$133,[1]Calcs_Gen!S$137:S$138,[1]Calcs_Gen!S$141:S$142)</f>
        <v>585</v>
      </c>
      <c r="T378" s="117">
        <f>SUM([1]Calcs_Gen!T$133,[1]Calcs_Gen!T$137:T$138,[1]Calcs_Gen!T$141:T$142)</f>
        <v>585</v>
      </c>
      <c r="U378" s="117">
        <f>SUM([1]Calcs_Gen!U$133,[1]Calcs_Gen!U$137:U$138,[1]Calcs_Gen!U$141:U$142)</f>
        <v>585</v>
      </c>
      <c r="V378" s="117">
        <f>SUM([1]Calcs_Gen!V$133,[1]Calcs_Gen!V$137:V$138,[1]Calcs_Gen!V$141:V$142)</f>
        <v>585</v>
      </c>
      <c r="W378" s="117">
        <f>SUM([1]Calcs_Gen!W$133,[1]Calcs_Gen!W$137:W$138,[1]Calcs_Gen!W$141:W$142)</f>
        <v>585</v>
      </c>
      <c r="X378" s="117">
        <f>SUM([1]Calcs_Gen!X$133,[1]Calcs_Gen!X$137:X$138,[1]Calcs_Gen!X$141:X$142)</f>
        <v>585</v>
      </c>
      <c r="Y378" s="117">
        <f>SUM([1]Calcs_Gen!Y$133,[1]Calcs_Gen!Y$137:Y$138,[1]Calcs_Gen!Y$141:Y$142)</f>
        <v>585</v>
      </c>
      <c r="Z378" s="117">
        <f>SUM([1]Calcs_Gen!Z$133,[1]Calcs_Gen!Z$137:Z$138,[1]Calcs_Gen!Z$141:Z$142)</f>
        <v>585</v>
      </c>
      <c r="AA378" s="117">
        <f>SUM([1]Calcs_Gen!AA$133,[1]Calcs_Gen!AA$137:AA$138,[1]Calcs_Gen!AA$141:AA$142)</f>
        <v>585</v>
      </c>
      <c r="AB378" s="117">
        <f>SUM([1]Calcs_Gen!AB$133,[1]Calcs_Gen!AB$137:AB$138,[1]Calcs_Gen!AB$141:AB$142)</f>
        <v>585</v>
      </c>
      <c r="AC378" s="117">
        <f>SUM([1]Calcs_Gen!AC$133,[1]Calcs_Gen!AC$137:AC$138,[1]Calcs_Gen!AC$141:AC$142)</f>
        <v>585</v>
      </c>
      <c r="AD378" s="117">
        <f>SUM([1]Calcs_Gen!AD$133,[1]Calcs_Gen!AD$137:AD$138,[1]Calcs_Gen!AD$141:AD$142)</f>
        <v>585</v>
      </c>
      <c r="AE378" s="117">
        <f>SUM([1]Calcs_Gen!AE$133,[1]Calcs_Gen!AE$137:AE$138,[1]Calcs_Gen!AE$141:AE$142)</f>
        <v>585</v>
      </c>
      <c r="AF378" s="117">
        <f>SUM([1]Calcs_Gen!AF$133,[1]Calcs_Gen!AF$137:AF$138,[1]Calcs_Gen!AF$141:AF$142)</f>
        <v>585</v>
      </c>
      <c r="AG378" s="117">
        <f>SUM([1]Calcs_Gen!AG$133,[1]Calcs_Gen!AG$137:AG$138,[1]Calcs_Gen!AG$141:AG$142)</f>
        <v>585</v>
      </c>
      <c r="AH378" s="118">
        <f>SUM([1]Calcs_Gen!AH$133,[1]Calcs_Gen!AH$137:AH$138,[1]Calcs_Gen!AH$141:AH$142)</f>
        <v>585</v>
      </c>
      <c r="AM378" s="53" cm="1">
        <f t="array" ref="AM378">IF(SUM(ABS(K378:AH378)),1,0)</f>
        <v>1</v>
      </c>
      <c r="AN378" s="53">
        <f t="shared" si="55"/>
        <v>0</v>
      </c>
    </row>
    <row r="379" spans="1:40" ht="12.75" customHeight="1" outlineLevel="2" collapsed="1" x14ac:dyDescent="0.2">
      <c r="B379" s="151"/>
      <c r="C379" s="152"/>
      <c r="D379" s="150" t="s">
        <v>89</v>
      </c>
      <c r="E379" s="157"/>
      <c r="F379" s="157"/>
      <c r="G379" s="157"/>
      <c r="H379" s="157"/>
      <c r="I379" s="157"/>
      <c r="J379" s="157"/>
      <c r="K379" s="121">
        <f t="shared" ref="K379:AH379" si="56">SUM(K373:K378)</f>
        <v>505397</v>
      </c>
      <c r="L379" s="121">
        <f t="shared" si="56"/>
        <v>568477</v>
      </c>
      <c r="M379" s="121">
        <f t="shared" si="56"/>
        <v>622790</v>
      </c>
      <c r="N379" s="122">
        <f t="shared" si="56"/>
        <v>675774</v>
      </c>
      <c r="O379" s="122">
        <f t="shared" si="56"/>
        <v>671137.17376666667</v>
      </c>
      <c r="P379" s="122">
        <f t="shared" si="56"/>
        <v>667633.67053333332</v>
      </c>
      <c r="Q379" s="122">
        <f t="shared" si="56"/>
        <v>664135.95495249995</v>
      </c>
      <c r="R379" s="122">
        <f t="shared" si="56"/>
        <v>660879.45038527902</v>
      </c>
      <c r="S379" s="122">
        <f t="shared" si="56"/>
        <v>661193.28868822695</v>
      </c>
      <c r="T379" s="122">
        <f t="shared" si="56"/>
        <v>658059.75383369671</v>
      </c>
      <c r="U379" s="122">
        <f t="shared" si="56"/>
        <v>654853.26251904666</v>
      </c>
      <c r="V379" s="122">
        <f t="shared" si="56"/>
        <v>652169.92322495941</v>
      </c>
      <c r="W379" s="122">
        <f t="shared" si="56"/>
        <v>649917.92064692557</v>
      </c>
      <c r="X379" s="122">
        <f t="shared" si="56"/>
        <v>654399.99265528005</v>
      </c>
      <c r="Y379" s="122">
        <f t="shared" si="56"/>
        <v>650363.38065528008</v>
      </c>
      <c r="Z379" s="122">
        <f t="shared" si="56"/>
        <v>646977.3616751798</v>
      </c>
      <c r="AA379" s="122">
        <f t="shared" si="56"/>
        <v>643591.34269507951</v>
      </c>
      <c r="AB379" s="122">
        <f t="shared" si="56"/>
        <v>640205.32371497934</v>
      </c>
      <c r="AC379" s="122">
        <f t="shared" si="56"/>
        <v>636819.30473487906</v>
      </c>
      <c r="AD379" s="122">
        <f t="shared" si="56"/>
        <v>633433.28575477877</v>
      </c>
      <c r="AE379" s="122">
        <f t="shared" si="56"/>
        <v>630047.26677467849</v>
      </c>
      <c r="AF379" s="122">
        <f t="shared" si="56"/>
        <v>626661.2477945782</v>
      </c>
      <c r="AG379" s="122">
        <f t="shared" si="56"/>
        <v>623275.22881447803</v>
      </c>
      <c r="AH379" s="123">
        <f t="shared" si="56"/>
        <v>619889.20983437763</v>
      </c>
    </row>
    <row r="380" spans="1:40" ht="12.75" customHeight="1" outlineLevel="2" thickBot="1" x14ac:dyDescent="0.25">
      <c r="B380" s="151"/>
      <c r="C380" s="152"/>
      <c r="D380" s="158" t="s">
        <v>90</v>
      </c>
      <c r="E380" s="159"/>
      <c r="F380" s="159"/>
      <c r="G380" s="159"/>
      <c r="H380" s="159"/>
      <c r="I380" s="159"/>
      <c r="J380" s="159"/>
      <c r="K380" s="160">
        <f t="shared" ref="K380:AH380" si="57">SUM(K370,K379)</f>
        <v>520877</v>
      </c>
      <c r="L380" s="160">
        <f t="shared" si="57"/>
        <v>601748</v>
      </c>
      <c r="M380" s="160">
        <f t="shared" si="57"/>
        <v>658348</v>
      </c>
      <c r="N380" s="161">
        <f t="shared" si="57"/>
        <v>689729</v>
      </c>
      <c r="O380" s="161">
        <f t="shared" si="57"/>
        <v>685892.08192063519</v>
      </c>
      <c r="P380" s="161">
        <f t="shared" si="57"/>
        <v>684044.72301935265</v>
      </c>
      <c r="Q380" s="161">
        <f t="shared" si="57"/>
        <v>684075.99780755641</v>
      </c>
      <c r="R380" s="161">
        <f t="shared" si="57"/>
        <v>681605.70852692216</v>
      </c>
      <c r="S380" s="161">
        <f t="shared" si="57"/>
        <v>680328.71812095167</v>
      </c>
      <c r="T380" s="161">
        <f t="shared" si="57"/>
        <v>677139.72089502041</v>
      </c>
      <c r="U380" s="161">
        <f t="shared" si="57"/>
        <v>674093.84711288067</v>
      </c>
      <c r="V380" s="161">
        <f t="shared" si="57"/>
        <v>670964.85226644075</v>
      </c>
      <c r="W380" s="161">
        <f t="shared" si="57"/>
        <v>667280.61866492638</v>
      </c>
      <c r="X380" s="161">
        <f t="shared" si="57"/>
        <v>663275.92645406711</v>
      </c>
      <c r="Y380" s="161">
        <f t="shared" si="57"/>
        <v>659334.48412176711</v>
      </c>
      <c r="Z380" s="161">
        <f t="shared" si="57"/>
        <v>667113.46038933413</v>
      </c>
      <c r="AA380" s="161">
        <f t="shared" si="57"/>
        <v>674875.36355038581</v>
      </c>
      <c r="AB380" s="161">
        <f t="shared" si="57"/>
        <v>682702.64716161264</v>
      </c>
      <c r="AC380" s="161">
        <f t="shared" si="57"/>
        <v>690517.15517267957</v>
      </c>
      <c r="AD380" s="161">
        <f t="shared" si="57"/>
        <v>698289.34506426833</v>
      </c>
      <c r="AE380" s="161">
        <f t="shared" si="57"/>
        <v>706111.7030435222</v>
      </c>
      <c r="AF380" s="161">
        <f t="shared" si="57"/>
        <v>714162.61271872825</v>
      </c>
      <c r="AG380" s="161">
        <f t="shared" si="57"/>
        <v>722213.52239393443</v>
      </c>
      <c r="AH380" s="162">
        <f t="shared" si="57"/>
        <v>730257.13382720354</v>
      </c>
    </row>
    <row r="381" spans="1:40" ht="12.75" customHeight="1" outlineLevel="2" thickTop="1" x14ac:dyDescent="0.2">
      <c r="B381" s="151"/>
      <c r="C381" s="152"/>
      <c r="D381" s="153"/>
      <c r="E381" s="154"/>
      <c r="F381" s="154"/>
      <c r="G381" s="154"/>
      <c r="H381" s="154"/>
      <c r="I381" s="154"/>
      <c r="J381" s="154"/>
      <c r="K381" s="116"/>
      <c r="L381" s="116"/>
      <c r="M381" s="116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6"/>
    </row>
    <row r="382" spans="1:40" ht="12.75" customHeight="1" outlineLevel="2" x14ac:dyDescent="0.2">
      <c r="B382" s="151"/>
      <c r="C382" s="152"/>
      <c r="D382" s="153" t="s">
        <v>91</v>
      </c>
      <c r="E382" s="154"/>
      <c r="F382" s="154"/>
      <c r="G382" s="154"/>
      <c r="H382" s="154"/>
      <c r="I382" s="154"/>
      <c r="J382" s="154"/>
      <c r="K382" s="116"/>
      <c r="L382" s="116"/>
      <c r="M382" s="116"/>
      <c r="N382" s="117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6"/>
    </row>
    <row r="383" spans="1:40" ht="12.75" customHeight="1" outlineLevel="2" x14ac:dyDescent="0.2">
      <c r="B383" s="151"/>
      <c r="C383" s="152"/>
      <c r="D383" s="176" t="s">
        <v>92</v>
      </c>
      <c r="E383" s="154"/>
      <c r="F383" s="154"/>
      <c r="G383" s="154"/>
      <c r="H383" s="154"/>
      <c r="I383" s="154"/>
      <c r="J383" s="154"/>
      <c r="K383" s="116">
        <f>SUM('[1]Hist&amp;Budget_WC'!AF$159:AF$160)</f>
        <v>10846</v>
      </c>
      <c r="L383" s="116">
        <f>SUM('[1]Hist&amp;Budget_WC'!AG$159:AG$160)</f>
        <v>14886</v>
      </c>
      <c r="M383" s="116">
        <f>SUM('[1]Hist&amp;Budget_WC'!AH$159:AH$160)</f>
        <v>14184</v>
      </c>
      <c r="N383" s="117">
        <f>SUM([1]Calcs_Gen!N$148:N$149)</f>
        <v>1941</v>
      </c>
      <c r="O383" s="117">
        <f>SUM([1]Calcs_Gen!O$148:O$149)</f>
        <v>2161.3972602739727</v>
      </c>
      <c r="P383" s="117">
        <f>SUM([1]Calcs_Gen!P$148:P$149)</f>
        <v>2104.4136986301369</v>
      </c>
      <c r="Q383" s="117">
        <f>SUM([1]Calcs_Gen!Q$148:Q$149)</f>
        <v>2128.369273972603</v>
      </c>
      <c r="R383" s="117">
        <f>SUM([1]Calcs_Gen!R$148:R$149)</f>
        <v>2185.8528756147543</v>
      </c>
      <c r="S383" s="117">
        <f>SUM([1]Calcs_Gen!S$148:S$149)</f>
        <v>2288.0929529085615</v>
      </c>
      <c r="T383" s="117">
        <f>SUM([1]Calcs_Gen!T$148:T$149)</f>
        <v>2321.8656583151555</v>
      </c>
      <c r="U383" s="117">
        <f>SUM([1]Calcs_Gen!U$148:U$149)</f>
        <v>2393.8469837534462</v>
      </c>
      <c r="V383" s="117">
        <f>SUM([1]Calcs_Gen!V$148:V$149)</f>
        <v>2454.6568149930554</v>
      </c>
      <c r="W383" s="117">
        <f>SUM([1]Calcs_Gen!W$148:W$149)</f>
        <v>2568.1168440753954</v>
      </c>
      <c r="X383" s="117">
        <f>SUM([1]Calcs_Gen!X$148:X$149)</f>
        <v>2610.657234987897</v>
      </c>
      <c r="Y383" s="117">
        <f>SUM([1]Calcs_Gen!Y$148:Y$149)</f>
        <v>2654.6770875275424</v>
      </c>
      <c r="Z383" s="117">
        <f>SUM([1]Calcs_Gen!Z$148:Z$149)</f>
        <v>2649.9328872697188</v>
      </c>
      <c r="AA383" s="117">
        <f>SUM([1]Calcs_Gen!AA$148:AA$149)</f>
        <v>2659.7969233606641</v>
      </c>
      <c r="AB383" s="117">
        <f>SUM([1]Calcs_Gen!AB$148:AB$149)</f>
        <v>2662.4920074591091</v>
      </c>
      <c r="AC383" s="117">
        <f>SUM([1]Calcs_Gen!AC$148:AC$149)</f>
        <v>2665.2814195009996</v>
      </c>
      <c r="AD383" s="117">
        <f>SUM([1]Calcs_Gen!AD$148:AD$149)</f>
        <v>2660.8783832021591</v>
      </c>
      <c r="AE383" s="117">
        <f>SUM([1]Calcs_Gen!AE$148:AE$149)</f>
        <v>2671.1565488789311</v>
      </c>
      <c r="AF383" s="117">
        <f>SUM([1]Calcs_Gen!AF$148:AF$149)</f>
        <v>2671.1565488789311</v>
      </c>
      <c r="AG383" s="117">
        <f>SUM([1]Calcs_Gen!AG$148:AG$149)</f>
        <v>2671.1565488789311</v>
      </c>
      <c r="AH383" s="118">
        <f>SUM([1]Calcs_Gen!AH$148:AH$149)</f>
        <v>2663.8583069421034</v>
      </c>
      <c r="AM383" s="53" cm="1">
        <f t="array" ref="AM383">IF(SUM(ABS(K383:AH383)),1,0)</f>
        <v>1</v>
      </c>
      <c r="AN383" s="53">
        <f>IF(OR(SUBTOTAL(102,AM383)=1,AM383=0),0,1)</f>
        <v>0</v>
      </c>
    </row>
    <row r="384" spans="1:40" ht="12.75" customHeight="1" outlineLevel="2" x14ac:dyDescent="0.2">
      <c r="B384" s="151"/>
      <c r="C384" s="152"/>
      <c r="D384" s="245" t="s">
        <v>93</v>
      </c>
      <c r="E384" s="154"/>
      <c r="F384" s="154"/>
      <c r="G384" s="154"/>
      <c r="H384" s="154"/>
      <c r="I384" s="154"/>
      <c r="J384" s="154"/>
      <c r="K384" s="116">
        <f>ROUND('[1]Hist&amp;Budget_WC'!AF$165,0)</f>
        <v>440</v>
      </c>
      <c r="L384" s="116">
        <f>ROUND('[1]Hist&amp;Budget_WC'!AG$165,0)</f>
        <v>451</v>
      </c>
      <c r="M384" s="116">
        <f>ROUND('[1]Hist&amp;Budget_WC'!AH$165,0)</f>
        <v>463</v>
      </c>
      <c r="N384" s="117">
        <f>ROUND(SUM([1]Calcs_Gen!N$154),0)</f>
        <v>574</v>
      </c>
      <c r="O384" s="117">
        <f>ROUND(SUM([1]Calcs_Gen!O$154),0)</f>
        <v>553</v>
      </c>
      <c r="P384" s="117">
        <f>ROUND(SUM([1]Calcs_Gen!P$154),0)</f>
        <v>566</v>
      </c>
      <c r="Q384" s="117">
        <f>ROUND(SUM([1]Calcs_Gen!Q$154),0)</f>
        <v>579</v>
      </c>
      <c r="R384" s="117">
        <f>ROUND(SUM([1]Calcs_Gen!R$154),0)</f>
        <v>593</v>
      </c>
      <c r="S384" s="117">
        <f>ROUND(SUM([1]Calcs_Gen!S$154),0)</f>
        <v>608</v>
      </c>
      <c r="T384" s="117">
        <f>ROUND(SUM([1]Calcs_Gen!T$154),0)</f>
        <v>356</v>
      </c>
      <c r="U384" s="117">
        <f>ROUND(SUM([1]Calcs_Gen!U$154),0)</f>
        <v>343</v>
      </c>
      <c r="V384" s="117">
        <f>ROUND(SUM([1]Calcs_Gen!V$154),0)</f>
        <v>354</v>
      </c>
      <c r="W384" s="117">
        <f>ROUND(SUM([1]Calcs_Gen!W$154),0)</f>
        <v>366</v>
      </c>
      <c r="X384" s="117">
        <f>ROUND(SUM([1]Calcs_Gen!X$154),0)</f>
        <v>378</v>
      </c>
      <c r="Y384" s="117">
        <f>ROUND(SUM([1]Calcs_Gen!Y$154),0)</f>
        <v>391</v>
      </c>
      <c r="Z384" s="117">
        <f>ROUND(SUM([1]Calcs_Gen!Z$154),0)</f>
        <v>404</v>
      </c>
      <c r="AA384" s="117">
        <f>ROUND(SUM([1]Calcs_Gen!AA$154),0)</f>
        <v>310</v>
      </c>
      <c r="AB384" s="117">
        <f>ROUND(SUM([1]Calcs_Gen!AB$154),0)</f>
        <v>296</v>
      </c>
      <c r="AC384" s="117">
        <f>ROUND(SUM([1]Calcs_Gen!AC$154),0)</f>
        <v>302</v>
      </c>
      <c r="AD384" s="117">
        <f>ROUND(SUM([1]Calcs_Gen!AD$154),0)</f>
        <v>237</v>
      </c>
      <c r="AE384" s="117">
        <f>ROUND(SUM([1]Calcs_Gen!AE$154),0)</f>
        <v>0</v>
      </c>
      <c r="AF384" s="117">
        <f>ROUND(SUM([1]Calcs_Gen!AF$154),0)</f>
        <v>0</v>
      </c>
      <c r="AG384" s="117">
        <f>ROUND(SUM([1]Calcs_Gen!AG$154),0)</f>
        <v>0</v>
      </c>
      <c r="AH384" s="118">
        <f>ROUND(SUM([1]Calcs_Gen!AH$154),0)</f>
        <v>0</v>
      </c>
      <c r="AM384" s="53" cm="1">
        <f t="array" ref="AM384">IF(SUM(ABS(K384:AH384)),1,0)</f>
        <v>1</v>
      </c>
      <c r="AN384" s="53">
        <f>IF(OR(SUBTOTAL(102,AM384)=1,AM384=0),0,1)</f>
        <v>0</v>
      </c>
    </row>
    <row r="385" spans="2:40" ht="12.75" customHeight="1" outlineLevel="2" x14ac:dyDescent="0.2">
      <c r="B385" s="151"/>
      <c r="C385" s="152"/>
      <c r="D385" s="245" t="s">
        <v>94</v>
      </c>
      <c r="E385" s="154"/>
      <c r="F385" s="154"/>
      <c r="G385" s="154"/>
      <c r="H385" s="154"/>
      <c r="I385" s="154"/>
      <c r="J385" s="154"/>
      <c r="K385" s="116">
        <f>ROUND('[1]Hist&amp;Budget_WC'!AF$166,0)</f>
        <v>0</v>
      </c>
      <c r="L385" s="116">
        <f>ROUND('[1]Hist&amp;Budget_WC'!AG$166,0)</f>
        <v>0</v>
      </c>
      <c r="M385" s="116">
        <f>ROUND('[1]Hist&amp;Budget_WC'!AH$166,0)</f>
        <v>0</v>
      </c>
      <c r="N385" s="117">
        <f>ROUND([1]Calcs_Gen!N$155,0)</f>
        <v>0</v>
      </c>
      <c r="O385" s="117">
        <f>ROUND([1]Calcs_Gen!O$155,0)</f>
        <v>0</v>
      </c>
      <c r="P385" s="117">
        <f>ROUND([1]Calcs_Gen!P$155,0)</f>
        <v>0</v>
      </c>
      <c r="Q385" s="117">
        <f>ROUND([1]Calcs_Gen!Q$155,0)</f>
        <v>0</v>
      </c>
      <c r="R385" s="117">
        <f>ROUND([1]Calcs_Gen!R$155,0)</f>
        <v>0</v>
      </c>
      <c r="S385" s="117">
        <f>ROUND([1]Calcs_Gen!S$155,0)</f>
        <v>0</v>
      </c>
      <c r="T385" s="117">
        <f>ROUND([1]Calcs_Gen!T$155,0)</f>
        <v>0</v>
      </c>
      <c r="U385" s="117">
        <f>ROUND([1]Calcs_Gen!U$155,0)</f>
        <v>0</v>
      </c>
      <c r="V385" s="117">
        <f>ROUND([1]Calcs_Gen!V$155,0)</f>
        <v>0</v>
      </c>
      <c r="W385" s="117">
        <f>ROUND([1]Calcs_Gen!W$155,0)</f>
        <v>0</v>
      </c>
      <c r="X385" s="117">
        <f>ROUND([1]Calcs_Gen!X$155,0)</f>
        <v>0</v>
      </c>
      <c r="Y385" s="117">
        <f>ROUND([1]Calcs_Gen!Y$155,0)</f>
        <v>0</v>
      </c>
      <c r="Z385" s="117">
        <f>ROUND([1]Calcs_Gen!Z$155,0)</f>
        <v>0</v>
      </c>
      <c r="AA385" s="117">
        <f>ROUND([1]Calcs_Gen!AA$155,0)</f>
        <v>0</v>
      </c>
      <c r="AB385" s="117">
        <f>ROUND([1]Calcs_Gen!AB$155,0)</f>
        <v>0</v>
      </c>
      <c r="AC385" s="117">
        <f>ROUND([1]Calcs_Gen!AC$155,0)</f>
        <v>0</v>
      </c>
      <c r="AD385" s="117">
        <f>ROUND([1]Calcs_Gen!AD$155,0)</f>
        <v>0</v>
      </c>
      <c r="AE385" s="117">
        <f>ROUND([1]Calcs_Gen!AE$155,0)</f>
        <v>0</v>
      </c>
      <c r="AF385" s="117">
        <f>ROUND([1]Calcs_Gen!AF$155,0)</f>
        <v>0</v>
      </c>
      <c r="AG385" s="117">
        <f>ROUND([1]Calcs_Gen!AG$155,0)</f>
        <v>0</v>
      </c>
      <c r="AH385" s="118">
        <f>ROUND([1]Calcs_Gen!AH$155,0)</f>
        <v>0</v>
      </c>
      <c r="AM385" s="53" cm="1">
        <f t="array" ref="AM385">IF(SUM(ABS(K385:AH385)),1,0)</f>
        <v>0</v>
      </c>
      <c r="AN385" s="53">
        <f>IF(OR(SUBTOTAL(102,AM385)=1,AM385=0),0,1)</f>
        <v>0</v>
      </c>
    </row>
    <row r="386" spans="2:40" ht="12.75" customHeight="1" outlineLevel="2" x14ac:dyDescent="0.2">
      <c r="B386" s="151"/>
      <c r="C386" s="152"/>
      <c r="D386" s="245" t="s">
        <v>95</v>
      </c>
      <c r="E386" s="154"/>
      <c r="F386" s="154"/>
      <c r="G386" s="154"/>
      <c r="H386" s="154"/>
      <c r="I386" s="154"/>
      <c r="J386" s="154"/>
      <c r="K386" s="116">
        <f>SUM('[1]Hist&amp;Budget_WC'!AF$162:AF$163)</f>
        <v>432</v>
      </c>
      <c r="L386" s="116">
        <f>SUM('[1]Hist&amp;Budget_WC'!AG$162:AG$163)</f>
        <v>432</v>
      </c>
      <c r="M386" s="116">
        <f>SUM('[1]Hist&amp;Budget_WC'!AH$162:AH$163)</f>
        <v>432</v>
      </c>
      <c r="N386" s="117">
        <f>SUM([1]Calcs_Gen!N$151:N$152)</f>
        <v>0</v>
      </c>
      <c r="O386" s="117">
        <f>SUM([1]Calcs_Gen!O$151:O$152)</f>
        <v>0</v>
      </c>
      <c r="P386" s="117">
        <f>SUM([1]Calcs_Gen!P$151:P$152)</f>
        <v>0</v>
      </c>
      <c r="Q386" s="117">
        <f>SUM([1]Calcs_Gen!Q$151:Q$152)</f>
        <v>0</v>
      </c>
      <c r="R386" s="117">
        <f>SUM([1]Calcs_Gen!R$151:R$152)</f>
        <v>0</v>
      </c>
      <c r="S386" s="117">
        <f>SUM([1]Calcs_Gen!S$151:S$152)</f>
        <v>0</v>
      </c>
      <c r="T386" s="117">
        <f>SUM([1]Calcs_Gen!T$151:T$152)</f>
        <v>0</v>
      </c>
      <c r="U386" s="117">
        <f>SUM([1]Calcs_Gen!U$151:U$152)</f>
        <v>0</v>
      </c>
      <c r="V386" s="117">
        <f>SUM([1]Calcs_Gen!V$151:V$152)</f>
        <v>0</v>
      </c>
      <c r="W386" s="117">
        <f>SUM([1]Calcs_Gen!W$151:W$152)</f>
        <v>0</v>
      </c>
      <c r="X386" s="117">
        <f>SUM([1]Calcs_Gen!X$151:X$152)</f>
        <v>0</v>
      </c>
      <c r="Y386" s="117">
        <f>SUM([1]Calcs_Gen!Y$151:Y$152)</f>
        <v>0</v>
      </c>
      <c r="Z386" s="117">
        <f>SUM([1]Calcs_Gen!Z$151:Z$152)</f>
        <v>0</v>
      </c>
      <c r="AA386" s="117">
        <f>SUM([1]Calcs_Gen!AA$151:AA$152)</f>
        <v>0</v>
      </c>
      <c r="AB386" s="117">
        <f>SUM([1]Calcs_Gen!AB$151:AB$152)</f>
        <v>0</v>
      </c>
      <c r="AC386" s="117">
        <f>SUM([1]Calcs_Gen!AC$151:AC$152)</f>
        <v>0</v>
      </c>
      <c r="AD386" s="117">
        <f>SUM([1]Calcs_Gen!AD$151:AD$152)</f>
        <v>0</v>
      </c>
      <c r="AE386" s="117">
        <f>SUM([1]Calcs_Gen!AE$151:AE$152)</f>
        <v>0</v>
      </c>
      <c r="AF386" s="117">
        <f>SUM([1]Calcs_Gen!AF$151:AF$152)</f>
        <v>0</v>
      </c>
      <c r="AG386" s="117">
        <f>SUM([1]Calcs_Gen!AG$151:AG$152)</f>
        <v>0</v>
      </c>
      <c r="AH386" s="118">
        <f>SUM([1]Calcs_Gen!AH$151:AH$152)</f>
        <v>0</v>
      </c>
      <c r="AM386" s="53" cm="1">
        <f t="array" ref="AM386">IF(SUM(ABS(K386:AH386)),1,0)</f>
        <v>1</v>
      </c>
      <c r="AN386" s="53">
        <f>IF(OR(SUBTOTAL(102,AM386)=1,AM386=0),0,1)</f>
        <v>0</v>
      </c>
    </row>
    <row r="387" spans="2:40" ht="12.75" customHeight="1" outlineLevel="2" collapsed="1" x14ac:dyDescent="0.2">
      <c r="B387" s="151"/>
      <c r="C387" s="152"/>
      <c r="D387" s="246" t="s">
        <v>88</v>
      </c>
      <c r="E387" s="154"/>
      <c r="F387" s="154"/>
      <c r="G387" s="154"/>
      <c r="H387" s="154"/>
      <c r="I387" s="154"/>
      <c r="J387" s="154"/>
      <c r="K387" s="116">
        <f>SUM('[1]Hist&amp;Budget_WC'!AF$161,'[1]Hist&amp;Budget_WC'!AF$164)</f>
        <v>2796</v>
      </c>
      <c r="L387" s="116">
        <f>SUM('[1]Hist&amp;Budget_WC'!AG$161,'[1]Hist&amp;Budget_WC'!AG$164)</f>
        <v>2820</v>
      </c>
      <c r="M387" s="116">
        <f>SUM('[1]Hist&amp;Budget_WC'!AH$161,'[1]Hist&amp;Budget_WC'!AH$164)</f>
        <v>2962</v>
      </c>
      <c r="N387" s="117">
        <f>SUM([1]Calcs_Gen!N$150,[1]Calcs_Gen!N$153)</f>
        <v>2909</v>
      </c>
      <c r="O387" s="117">
        <f>SUM([1]Calcs_Gen!O$150,[1]Calcs_Gen!O$153)</f>
        <v>2909</v>
      </c>
      <c r="P387" s="117">
        <f>SUM([1]Calcs_Gen!P$150,[1]Calcs_Gen!P$153)</f>
        <v>2909</v>
      </c>
      <c r="Q387" s="117">
        <f>SUM([1]Calcs_Gen!Q$150,[1]Calcs_Gen!Q$153)</f>
        <v>2909</v>
      </c>
      <c r="R387" s="117">
        <f>SUM([1]Calcs_Gen!R$150,[1]Calcs_Gen!R$153)</f>
        <v>2909</v>
      </c>
      <c r="S387" s="117">
        <f>SUM([1]Calcs_Gen!S$150,[1]Calcs_Gen!S$153)</f>
        <v>2909</v>
      </c>
      <c r="T387" s="117">
        <f>SUM([1]Calcs_Gen!T$150,[1]Calcs_Gen!T$153)</f>
        <v>2909</v>
      </c>
      <c r="U387" s="117">
        <f>SUM([1]Calcs_Gen!U$150,[1]Calcs_Gen!U$153)</f>
        <v>2909</v>
      </c>
      <c r="V387" s="117">
        <f>SUM([1]Calcs_Gen!V$150,[1]Calcs_Gen!V$153)</f>
        <v>2909</v>
      </c>
      <c r="W387" s="117">
        <f>SUM([1]Calcs_Gen!W$150,[1]Calcs_Gen!W$153)</f>
        <v>2909</v>
      </c>
      <c r="X387" s="117">
        <f>SUM([1]Calcs_Gen!X$150,[1]Calcs_Gen!X$153)</f>
        <v>2909</v>
      </c>
      <c r="Y387" s="117">
        <f>SUM([1]Calcs_Gen!Y$150,[1]Calcs_Gen!Y$153)</f>
        <v>2909</v>
      </c>
      <c r="Z387" s="117">
        <f>SUM([1]Calcs_Gen!Z$150,[1]Calcs_Gen!Z$153)</f>
        <v>2909</v>
      </c>
      <c r="AA387" s="117">
        <f>SUM([1]Calcs_Gen!AA$150,[1]Calcs_Gen!AA$153)</f>
        <v>2909</v>
      </c>
      <c r="AB387" s="117">
        <f>SUM([1]Calcs_Gen!AB$150,[1]Calcs_Gen!AB$153)</f>
        <v>2909</v>
      </c>
      <c r="AC387" s="117">
        <f>SUM([1]Calcs_Gen!AC$150,[1]Calcs_Gen!AC$153)</f>
        <v>2909</v>
      </c>
      <c r="AD387" s="117">
        <f>SUM([1]Calcs_Gen!AD$150,[1]Calcs_Gen!AD$153)</f>
        <v>2909</v>
      </c>
      <c r="AE387" s="117">
        <f>SUM([1]Calcs_Gen!AE$150,[1]Calcs_Gen!AE$153)</f>
        <v>2909</v>
      </c>
      <c r="AF387" s="117">
        <f>SUM([1]Calcs_Gen!AF$150,[1]Calcs_Gen!AF$153)</f>
        <v>2909</v>
      </c>
      <c r="AG387" s="117">
        <f>SUM([1]Calcs_Gen!AG$150,[1]Calcs_Gen!AG$153)</f>
        <v>2909</v>
      </c>
      <c r="AH387" s="118">
        <f>SUM([1]Calcs_Gen!AH$150,[1]Calcs_Gen!AH$153)</f>
        <v>2909</v>
      </c>
    </row>
    <row r="388" spans="2:40" ht="12.75" customHeight="1" outlineLevel="2" x14ac:dyDescent="0.2">
      <c r="B388" s="151"/>
      <c r="C388" s="152"/>
      <c r="D388" s="150" t="s">
        <v>96</v>
      </c>
      <c r="E388" s="157"/>
      <c r="F388" s="157"/>
      <c r="G388" s="157"/>
      <c r="H388" s="157"/>
      <c r="I388" s="157"/>
      <c r="J388" s="157"/>
      <c r="K388" s="121">
        <f t="shared" ref="K388:AH388" si="58">SUM(K383:K387)</f>
        <v>14514</v>
      </c>
      <c r="L388" s="121">
        <f t="shared" si="58"/>
        <v>18589</v>
      </c>
      <c r="M388" s="121">
        <f t="shared" si="58"/>
        <v>18041</v>
      </c>
      <c r="N388" s="122">
        <f t="shared" si="58"/>
        <v>5424</v>
      </c>
      <c r="O388" s="122">
        <f t="shared" si="58"/>
        <v>5623.3972602739723</v>
      </c>
      <c r="P388" s="122">
        <f t="shared" si="58"/>
        <v>5579.4136986301364</v>
      </c>
      <c r="Q388" s="122">
        <f t="shared" si="58"/>
        <v>5616.369273972603</v>
      </c>
      <c r="R388" s="122">
        <f t="shared" si="58"/>
        <v>5687.8528756147543</v>
      </c>
      <c r="S388" s="122">
        <f t="shared" si="58"/>
        <v>5805.0929529085615</v>
      </c>
      <c r="T388" s="122">
        <f t="shared" si="58"/>
        <v>5586.8656583151551</v>
      </c>
      <c r="U388" s="122">
        <f t="shared" si="58"/>
        <v>5645.8469837534467</v>
      </c>
      <c r="V388" s="122">
        <f t="shared" si="58"/>
        <v>5717.6568149930554</v>
      </c>
      <c r="W388" s="122">
        <f t="shared" si="58"/>
        <v>5843.1168440753954</v>
      </c>
      <c r="X388" s="122">
        <f t="shared" si="58"/>
        <v>5897.657234987897</v>
      </c>
      <c r="Y388" s="122">
        <f t="shared" si="58"/>
        <v>5954.6770875275424</v>
      </c>
      <c r="Z388" s="122">
        <f t="shared" si="58"/>
        <v>5962.9328872697188</v>
      </c>
      <c r="AA388" s="122">
        <f t="shared" si="58"/>
        <v>5878.7969233606636</v>
      </c>
      <c r="AB388" s="122">
        <f t="shared" si="58"/>
        <v>5867.4920074591091</v>
      </c>
      <c r="AC388" s="122">
        <f t="shared" si="58"/>
        <v>5876.2814195009996</v>
      </c>
      <c r="AD388" s="122">
        <f t="shared" si="58"/>
        <v>5806.8783832021591</v>
      </c>
      <c r="AE388" s="122">
        <f t="shared" si="58"/>
        <v>5580.1565488789311</v>
      </c>
      <c r="AF388" s="122">
        <f t="shared" si="58"/>
        <v>5580.1565488789311</v>
      </c>
      <c r="AG388" s="122">
        <f t="shared" si="58"/>
        <v>5580.1565488789311</v>
      </c>
      <c r="AH388" s="123">
        <f t="shared" si="58"/>
        <v>5572.8583069421038</v>
      </c>
    </row>
    <row r="389" spans="2:40" ht="12.75" customHeight="1" outlineLevel="2" x14ac:dyDescent="0.2">
      <c r="B389" s="151"/>
      <c r="C389" s="152"/>
      <c r="D389" s="153"/>
      <c r="E389" s="154"/>
      <c r="F389" s="154"/>
      <c r="G389" s="154"/>
      <c r="H389" s="154"/>
      <c r="I389" s="154"/>
      <c r="J389" s="154"/>
      <c r="K389" s="116"/>
      <c r="L389" s="116"/>
      <c r="M389" s="116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6"/>
    </row>
    <row r="390" spans="2:40" ht="12.75" customHeight="1" outlineLevel="2" x14ac:dyDescent="0.2">
      <c r="B390" s="151"/>
      <c r="C390" s="152"/>
      <c r="D390" s="153" t="s">
        <v>97</v>
      </c>
      <c r="E390" s="154"/>
      <c r="F390" s="154"/>
      <c r="G390" s="154"/>
      <c r="H390" s="154"/>
      <c r="I390" s="154"/>
      <c r="J390" s="154"/>
      <c r="K390" s="116"/>
      <c r="L390" s="116"/>
      <c r="M390" s="116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6"/>
    </row>
    <row r="391" spans="2:40" ht="12.75" customHeight="1" outlineLevel="2" x14ac:dyDescent="0.2">
      <c r="B391" s="151"/>
      <c r="C391" s="152"/>
      <c r="D391" s="245" t="s">
        <v>92</v>
      </c>
      <c r="E391" s="154"/>
      <c r="F391" s="154"/>
      <c r="G391" s="154"/>
      <c r="H391" s="154"/>
      <c r="I391" s="154"/>
      <c r="J391" s="154"/>
      <c r="K391" s="116">
        <f>'[1]Hist&amp;Budget_WC'!AF$176</f>
        <v>0</v>
      </c>
      <c r="L391" s="116">
        <f>'[1]Hist&amp;Budget_WC'!AG$176</f>
        <v>0</v>
      </c>
      <c r="M391" s="116">
        <f>'[1]Hist&amp;Budget_WC'!AH$176</f>
        <v>0</v>
      </c>
      <c r="N391" s="117">
        <f>SUM([1]Calcs_Gen!N$165)</f>
        <v>0</v>
      </c>
      <c r="O391" s="117">
        <f>SUM([1]Calcs_Gen!O$165)</f>
        <v>0</v>
      </c>
      <c r="P391" s="117">
        <f>SUM([1]Calcs_Gen!P$165)</f>
        <v>0</v>
      </c>
      <c r="Q391" s="117">
        <f>SUM([1]Calcs_Gen!Q$165)</f>
        <v>0</v>
      </c>
      <c r="R391" s="117">
        <f>SUM([1]Calcs_Gen!R$165)</f>
        <v>0</v>
      </c>
      <c r="S391" s="117">
        <f>SUM([1]Calcs_Gen!S$165)</f>
        <v>0</v>
      </c>
      <c r="T391" s="117">
        <f>SUM([1]Calcs_Gen!T$165)</f>
        <v>0</v>
      </c>
      <c r="U391" s="117">
        <f>SUM([1]Calcs_Gen!U$165)</f>
        <v>0</v>
      </c>
      <c r="V391" s="117">
        <f>SUM([1]Calcs_Gen!V$165)</f>
        <v>0</v>
      </c>
      <c r="W391" s="117">
        <f>SUM([1]Calcs_Gen!W$165)</f>
        <v>0</v>
      </c>
      <c r="X391" s="117">
        <f>SUM([1]Calcs_Gen!X$165)</f>
        <v>0</v>
      </c>
      <c r="Y391" s="117">
        <f>SUM([1]Calcs_Gen!Y$165)</f>
        <v>0</v>
      </c>
      <c r="Z391" s="117">
        <f>SUM([1]Calcs_Gen!Z$165)</f>
        <v>0</v>
      </c>
      <c r="AA391" s="117">
        <f>SUM([1]Calcs_Gen!AA$165)</f>
        <v>0</v>
      </c>
      <c r="AB391" s="117">
        <f>SUM([1]Calcs_Gen!AB$165)</f>
        <v>0</v>
      </c>
      <c r="AC391" s="117">
        <f>SUM([1]Calcs_Gen!AC$165)</f>
        <v>0</v>
      </c>
      <c r="AD391" s="117">
        <f>SUM([1]Calcs_Gen!AD$165)</f>
        <v>0</v>
      </c>
      <c r="AE391" s="117">
        <f>SUM([1]Calcs_Gen!AE$165)</f>
        <v>0</v>
      </c>
      <c r="AF391" s="117">
        <f>SUM([1]Calcs_Gen!AF$165)</f>
        <v>0</v>
      </c>
      <c r="AG391" s="117">
        <f>SUM([1]Calcs_Gen!AG$165)</f>
        <v>0</v>
      </c>
      <c r="AH391" s="118">
        <f>SUM([1]Calcs_Gen!AH$165)</f>
        <v>0</v>
      </c>
      <c r="AM391" s="53" cm="1">
        <f t="array" ref="AM391">IF(SUM(ABS(K391:AH391)),1,0)</f>
        <v>0</v>
      </c>
      <c r="AN391" s="53">
        <f>IF(OR(SUBTOTAL(102,AM391)=1,AM391=0),0,1)</f>
        <v>0</v>
      </c>
    </row>
    <row r="392" spans="2:40" ht="12.75" customHeight="1" outlineLevel="2" x14ac:dyDescent="0.2">
      <c r="B392" s="151"/>
      <c r="C392" s="152"/>
      <c r="D392" s="176" t="s">
        <v>93</v>
      </c>
      <c r="E392" s="154"/>
      <c r="F392" s="154"/>
      <c r="G392" s="154"/>
      <c r="H392" s="154"/>
      <c r="I392" s="154"/>
      <c r="J392" s="154"/>
      <c r="K392" s="116">
        <f>'[1]Hist&amp;Budget_WC'!AF$174</f>
        <v>8307</v>
      </c>
      <c r="L392" s="116">
        <f>'[1]Hist&amp;Budget_WC'!AG$174</f>
        <v>7785</v>
      </c>
      <c r="M392" s="116">
        <f>'[1]Hist&amp;Budget_WC'!AH$174</f>
        <v>7250</v>
      </c>
      <c r="N392" s="117">
        <f>[1]Calcs_Gen!N$163</f>
        <v>6604</v>
      </c>
      <c r="O392" s="117">
        <f>[1]Calcs_Gen!O$163</f>
        <v>6085.0824856295421</v>
      </c>
      <c r="P392" s="117">
        <f>[1]Calcs_Gen!P$163</f>
        <v>5519.1885850328408</v>
      </c>
      <c r="Q392" s="117">
        <f>[1]Calcs_Gen!Q$163</f>
        <v>4939.7693703160367</v>
      </c>
      <c r="R392" s="117">
        <f>[1]Calcs_Gen!R$163</f>
        <v>4346.3734561405181</v>
      </c>
      <c r="S392" s="117">
        <f>[1]Calcs_Gen!S$163</f>
        <v>3738.5280934175953</v>
      </c>
      <c r="T392" s="117">
        <f>[1]Calcs_Gen!T$163</f>
        <v>3382.1738579555567</v>
      </c>
      <c r="U392" s="117">
        <f>[1]Calcs_Gen!U$163</f>
        <v>3039.0938261845599</v>
      </c>
      <c r="V392" s="117">
        <f>[1]Calcs_Gen!V$163</f>
        <v>2684.7926485394646</v>
      </c>
      <c r="W392" s="117">
        <f>[1]Calcs_Gen!W$163</f>
        <v>2318.7765632087239</v>
      </c>
      <c r="X392" s="117">
        <f>[1]Calcs_Gen!X$163</f>
        <v>1940.5246705171423</v>
      </c>
      <c r="Y392" s="117">
        <f>[1]Calcs_Gen!Y$163</f>
        <v>1549.4872691971104</v>
      </c>
      <c r="Z392" s="117">
        <f>[1]Calcs_Gen!Z$163</f>
        <v>1145.0840862648415</v>
      </c>
      <c r="AA392" s="117">
        <f>[1]Calcs_Gen!AA$163</f>
        <v>834.58611083668143</v>
      </c>
      <c r="AB392" s="117">
        <f>[1]Calcs_Gen!AB$163</f>
        <v>538.78444582313682</v>
      </c>
      <c r="AC392" s="117">
        <f>[1]Calcs_Gen!AC$163</f>
        <v>236.64396645821421</v>
      </c>
      <c r="AD392" s="117">
        <f>[1]Calcs_Gen!AD$163</f>
        <v>0</v>
      </c>
      <c r="AE392" s="117">
        <f>[1]Calcs_Gen!AE$163</f>
        <v>0</v>
      </c>
      <c r="AF392" s="117">
        <f>[1]Calcs_Gen!AF$163</f>
        <v>0</v>
      </c>
      <c r="AG392" s="117">
        <f>[1]Calcs_Gen!AG$163</f>
        <v>0</v>
      </c>
      <c r="AH392" s="118">
        <f>[1]Calcs_Gen!AH$163</f>
        <v>0</v>
      </c>
      <c r="AM392" s="53" cm="1">
        <f t="array" ref="AM392">IF(SUM(ABS(K392:AH392)),1,0)</f>
        <v>1</v>
      </c>
      <c r="AN392" s="53">
        <f>IF(OR(SUBTOTAL(102,AM392)=1,AM392=0),0,1)</f>
        <v>0</v>
      </c>
    </row>
    <row r="393" spans="2:40" ht="12.75" customHeight="1" outlineLevel="2" x14ac:dyDescent="0.2">
      <c r="B393" s="151"/>
      <c r="C393" s="152"/>
      <c r="D393" s="176" t="s">
        <v>94</v>
      </c>
      <c r="E393" s="154"/>
      <c r="F393" s="154"/>
      <c r="G393" s="154"/>
      <c r="H393" s="154"/>
      <c r="I393" s="154"/>
      <c r="J393" s="154"/>
      <c r="K393" s="116">
        <f>'[1]Hist&amp;Budget_WC'!AF$175</f>
        <v>0</v>
      </c>
      <c r="L393" s="116">
        <f>'[1]Hist&amp;Budget_WC'!AG$175</f>
        <v>0</v>
      </c>
      <c r="M393" s="116">
        <f>'[1]Hist&amp;Budget_WC'!AH$175</f>
        <v>0</v>
      </c>
      <c r="N393" s="117">
        <f>[1]Calcs_Gen!N$164</f>
        <v>0</v>
      </c>
      <c r="O393" s="117">
        <f>[1]Calcs_Gen!O$164</f>
        <v>0</v>
      </c>
      <c r="P393" s="117">
        <f>[1]Calcs_Gen!P$164</f>
        <v>0</v>
      </c>
      <c r="Q393" s="117">
        <f>[1]Calcs_Gen!Q$164</f>
        <v>0</v>
      </c>
      <c r="R393" s="117">
        <f>[1]Calcs_Gen!R$164</f>
        <v>0</v>
      </c>
      <c r="S393" s="117">
        <f>[1]Calcs_Gen!S$164</f>
        <v>0</v>
      </c>
      <c r="T393" s="117">
        <f>[1]Calcs_Gen!T$164</f>
        <v>0</v>
      </c>
      <c r="U393" s="117">
        <f>[1]Calcs_Gen!U$164</f>
        <v>0</v>
      </c>
      <c r="V393" s="117">
        <f>[1]Calcs_Gen!V$164</f>
        <v>0</v>
      </c>
      <c r="W393" s="117">
        <f>[1]Calcs_Gen!W$164</f>
        <v>0</v>
      </c>
      <c r="X393" s="117">
        <f>[1]Calcs_Gen!X$164</f>
        <v>0</v>
      </c>
      <c r="Y393" s="117">
        <f>[1]Calcs_Gen!Y$164</f>
        <v>0</v>
      </c>
      <c r="Z393" s="117">
        <f>[1]Calcs_Gen!Z$164</f>
        <v>0</v>
      </c>
      <c r="AA393" s="117">
        <f>[1]Calcs_Gen!AA$164</f>
        <v>0</v>
      </c>
      <c r="AB393" s="117">
        <f>[1]Calcs_Gen!AB$164</f>
        <v>0</v>
      </c>
      <c r="AC393" s="117">
        <f>[1]Calcs_Gen!AC$164</f>
        <v>0</v>
      </c>
      <c r="AD393" s="117">
        <f>[1]Calcs_Gen!AD$164</f>
        <v>0</v>
      </c>
      <c r="AE393" s="117">
        <f>[1]Calcs_Gen!AE$164</f>
        <v>0</v>
      </c>
      <c r="AF393" s="117">
        <f>[1]Calcs_Gen!AF$164</f>
        <v>0</v>
      </c>
      <c r="AG393" s="117">
        <f>[1]Calcs_Gen!AG$164</f>
        <v>0</v>
      </c>
      <c r="AH393" s="118">
        <f>[1]Calcs_Gen!AH$164</f>
        <v>0</v>
      </c>
      <c r="AM393" s="53" cm="1">
        <f t="array" ref="AM393">IF(SUM(ABS(K393:AH393)),1,0)</f>
        <v>0</v>
      </c>
      <c r="AN393" s="53">
        <f>IF(OR(SUBTOTAL(102,AM393)=1,AM393=0),0,1)</f>
        <v>0</v>
      </c>
    </row>
    <row r="394" spans="2:40" ht="12.75" customHeight="1" outlineLevel="2" x14ac:dyDescent="0.2">
      <c r="B394" s="151"/>
      <c r="C394" s="152"/>
      <c r="D394" s="245" t="s">
        <v>98</v>
      </c>
      <c r="E394" s="154"/>
      <c r="F394" s="154"/>
      <c r="G394" s="154"/>
      <c r="H394" s="154"/>
      <c r="I394" s="154"/>
      <c r="J394" s="154"/>
      <c r="K394" s="116">
        <f>SUM('[1]Hist&amp;Budget_WC'!AF$172:AF$173)</f>
        <v>709</v>
      </c>
      <c r="L394" s="116">
        <f>SUM('[1]Hist&amp;Budget_WC'!AG$172:AG$173)</f>
        <v>709</v>
      </c>
      <c r="M394" s="116">
        <f>SUM('[1]Hist&amp;Budget_WC'!AH$172:AH$173)</f>
        <v>709</v>
      </c>
      <c r="N394" s="117">
        <f>SUM([1]Calcs_Gen!N$161:N$162)</f>
        <v>1419</v>
      </c>
      <c r="O394" s="117">
        <f>SUM([1]Calcs_Gen!O$161:O$162)</f>
        <v>1419</v>
      </c>
      <c r="P394" s="117">
        <f>SUM([1]Calcs_Gen!P$161:P$162)</f>
        <v>1419</v>
      </c>
      <c r="Q394" s="117">
        <f>SUM([1]Calcs_Gen!Q$161:Q$162)</f>
        <v>1419</v>
      </c>
      <c r="R394" s="117">
        <f>SUM([1]Calcs_Gen!R$161:R$162)</f>
        <v>1419</v>
      </c>
      <c r="S394" s="117">
        <f>SUM([1]Calcs_Gen!S$161:S$162)</f>
        <v>1419</v>
      </c>
      <c r="T394" s="117">
        <f>SUM([1]Calcs_Gen!T$161:T$162)</f>
        <v>1419</v>
      </c>
      <c r="U394" s="117">
        <f>SUM([1]Calcs_Gen!U$161:U$162)</f>
        <v>1419</v>
      </c>
      <c r="V394" s="117">
        <f>SUM([1]Calcs_Gen!V$161:V$162)</f>
        <v>1419</v>
      </c>
      <c r="W394" s="117">
        <f>SUM([1]Calcs_Gen!W$161:W$162)</f>
        <v>1419</v>
      </c>
      <c r="X394" s="117">
        <f>SUM([1]Calcs_Gen!X$161:X$162)</f>
        <v>1419</v>
      </c>
      <c r="Y394" s="117">
        <f>SUM([1]Calcs_Gen!Y$161:Y$162)</f>
        <v>1419</v>
      </c>
      <c r="Z394" s="117">
        <f>SUM([1]Calcs_Gen!Z$161:Z$162)</f>
        <v>1419</v>
      </c>
      <c r="AA394" s="117">
        <f>SUM([1]Calcs_Gen!AA$161:AA$162)</f>
        <v>1419</v>
      </c>
      <c r="AB394" s="117">
        <f>SUM([1]Calcs_Gen!AB$161:AB$162)</f>
        <v>1419</v>
      </c>
      <c r="AC394" s="117">
        <f>SUM([1]Calcs_Gen!AC$161:AC$162)</f>
        <v>1419</v>
      </c>
      <c r="AD394" s="117">
        <f>SUM([1]Calcs_Gen!AD$161:AD$162)</f>
        <v>1419</v>
      </c>
      <c r="AE394" s="117">
        <f>SUM([1]Calcs_Gen!AE$161:AE$162)</f>
        <v>1419</v>
      </c>
      <c r="AF394" s="117">
        <f>SUM([1]Calcs_Gen!AF$161:AF$162)</f>
        <v>1419</v>
      </c>
      <c r="AG394" s="117">
        <f>SUM([1]Calcs_Gen!AG$161:AG$162)</f>
        <v>1419</v>
      </c>
      <c r="AH394" s="118">
        <f>SUM([1]Calcs_Gen!AH$161:AH$162)</f>
        <v>1419</v>
      </c>
      <c r="AM394" s="53" cm="1">
        <f t="array" ref="AM394">IF(SUM(ABS(K394:AH394)),1,0)</f>
        <v>1</v>
      </c>
      <c r="AN394" s="53">
        <f>IF(OR(SUBTOTAL(102,AM394)=1,AM394=0),0,1)</f>
        <v>0</v>
      </c>
    </row>
    <row r="395" spans="2:40" ht="12.75" customHeight="1" outlineLevel="2" collapsed="1" x14ac:dyDescent="0.2">
      <c r="B395" s="151"/>
      <c r="C395" s="152"/>
      <c r="D395" s="246" t="s">
        <v>88</v>
      </c>
      <c r="E395" s="154"/>
      <c r="F395" s="154"/>
      <c r="G395" s="154"/>
      <c r="H395" s="154"/>
      <c r="I395" s="154"/>
      <c r="J395" s="154"/>
      <c r="K395" s="116">
        <f>'[1]Hist&amp;Budget_WC'!AF$171</f>
        <v>377</v>
      </c>
      <c r="L395" s="116">
        <f>'[1]Hist&amp;Budget_WC'!AG$171</f>
        <v>276</v>
      </c>
      <c r="M395" s="116">
        <f>'[1]Hist&amp;Budget_WC'!AH$171</f>
        <v>231</v>
      </c>
      <c r="N395" s="117">
        <f>[1]Calcs_Gen!N$160</f>
        <v>419</v>
      </c>
      <c r="O395" s="117">
        <f>[1]Calcs_Gen!O$160</f>
        <v>419</v>
      </c>
      <c r="P395" s="117">
        <f>[1]Calcs_Gen!P$160</f>
        <v>419</v>
      </c>
      <c r="Q395" s="117">
        <f>[1]Calcs_Gen!Q$160</f>
        <v>419</v>
      </c>
      <c r="R395" s="117">
        <f>[1]Calcs_Gen!R$160</f>
        <v>419</v>
      </c>
      <c r="S395" s="117">
        <f>[1]Calcs_Gen!S$160</f>
        <v>419</v>
      </c>
      <c r="T395" s="117">
        <f>[1]Calcs_Gen!T$160</f>
        <v>419</v>
      </c>
      <c r="U395" s="117">
        <f>[1]Calcs_Gen!U$160</f>
        <v>419</v>
      </c>
      <c r="V395" s="117">
        <f>[1]Calcs_Gen!V$160</f>
        <v>419</v>
      </c>
      <c r="W395" s="117">
        <f>[1]Calcs_Gen!W$160</f>
        <v>419</v>
      </c>
      <c r="X395" s="117">
        <f>[1]Calcs_Gen!X$160</f>
        <v>419</v>
      </c>
      <c r="Y395" s="117">
        <f>[1]Calcs_Gen!Y$160</f>
        <v>419</v>
      </c>
      <c r="Z395" s="117">
        <f>[1]Calcs_Gen!Z$160</f>
        <v>419</v>
      </c>
      <c r="AA395" s="117">
        <f>[1]Calcs_Gen!AA$160</f>
        <v>419</v>
      </c>
      <c r="AB395" s="117">
        <f>[1]Calcs_Gen!AB$160</f>
        <v>419</v>
      </c>
      <c r="AC395" s="117">
        <f>[1]Calcs_Gen!AC$160</f>
        <v>419</v>
      </c>
      <c r="AD395" s="117">
        <f>[1]Calcs_Gen!AD$160</f>
        <v>419</v>
      </c>
      <c r="AE395" s="117">
        <f>[1]Calcs_Gen!AE$160</f>
        <v>419</v>
      </c>
      <c r="AF395" s="117">
        <f>[1]Calcs_Gen!AF$160</f>
        <v>419</v>
      </c>
      <c r="AG395" s="117">
        <f>[1]Calcs_Gen!AG$160</f>
        <v>419</v>
      </c>
      <c r="AH395" s="118">
        <f>[1]Calcs_Gen!AH$160</f>
        <v>419</v>
      </c>
    </row>
    <row r="396" spans="2:40" ht="12.75" customHeight="1" outlineLevel="2" x14ac:dyDescent="0.2">
      <c r="B396" s="151"/>
      <c r="C396" s="152"/>
      <c r="D396" s="153" t="s">
        <v>99</v>
      </c>
      <c r="E396" s="157"/>
      <c r="F396" s="157"/>
      <c r="G396" s="157"/>
      <c r="H396" s="157"/>
      <c r="I396" s="157"/>
      <c r="J396" s="157"/>
      <c r="K396" s="121">
        <f t="shared" ref="K396:AH396" si="59">SUM(K391:K395)</f>
        <v>9393</v>
      </c>
      <c r="L396" s="121">
        <f t="shared" si="59"/>
        <v>8770</v>
      </c>
      <c r="M396" s="121">
        <f t="shared" si="59"/>
        <v>8190</v>
      </c>
      <c r="N396" s="122">
        <f t="shared" si="59"/>
        <v>8442</v>
      </c>
      <c r="O396" s="122">
        <f t="shared" si="59"/>
        <v>7923.0824856295421</v>
      </c>
      <c r="P396" s="122">
        <f t="shared" si="59"/>
        <v>7357.1885850328408</v>
      </c>
      <c r="Q396" s="122">
        <f t="shared" si="59"/>
        <v>6777.7693703160367</v>
      </c>
      <c r="R396" s="122">
        <f t="shared" si="59"/>
        <v>6184.3734561405181</v>
      </c>
      <c r="S396" s="122">
        <f t="shared" si="59"/>
        <v>5576.5280934175953</v>
      </c>
      <c r="T396" s="122">
        <f t="shared" si="59"/>
        <v>5220.1738579555567</v>
      </c>
      <c r="U396" s="122">
        <f t="shared" si="59"/>
        <v>4877.0938261845604</v>
      </c>
      <c r="V396" s="122">
        <f t="shared" si="59"/>
        <v>4522.7926485394646</v>
      </c>
      <c r="W396" s="122">
        <f t="shared" si="59"/>
        <v>4156.7765632087239</v>
      </c>
      <c r="X396" s="122">
        <f t="shared" si="59"/>
        <v>3778.5246705171421</v>
      </c>
      <c r="Y396" s="122">
        <f t="shared" si="59"/>
        <v>3387.4872691971104</v>
      </c>
      <c r="Z396" s="122">
        <f t="shared" si="59"/>
        <v>2983.0840862648415</v>
      </c>
      <c r="AA396" s="122">
        <f t="shared" si="59"/>
        <v>2672.5861108366817</v>
      </c>
      <c r="AB396" s="122">
        <f t="shared" si="59"/>
        <v>2376.7844458231366</v>
      </c>
      <c r="AC396" s="122">
        <f t="shared" si="59"/>
        <v>2074.643966458214</v>
      </c>
      <c r="AD396" s="122">
        <f t="shared" si="59"/>
        <v>1838</v>
      </c>
      <c r="AE396" s="122">
        <f t="shared" si="59"/>
        <v>1838</v>
      </c>
      <c r="AF396" s="122">
        <f t="shared" si="59"/>
        <v>1838</v>
      </c>
      <c r="AG396" s="122">
        <f t="shared" si="59"/>
        <v>1838</v>
      </c>
      <c r="AH396" s="123">
        <f t="shared" si="59"/>
        <v>1838</v>
      </c>
    </row>
    <row r="397" spans="2:40" ht="12.75" customHeight="1" outlineLevel="2" thickBot="1" x14ac:dyDescent="0.25">
      <c r="B397" s="151"/>
      <c r="C397" s="152"/>
      <c r="D397" s="158" t="s">
        <v>100</v>
      </c>
      <c r="E397" s="159"/>
      <c r="F397" s="159"/>
      <c r="G397" s="159"/>
      <c r="H397" s="159"/>
      <c r="I397" s="159"/>
      <c r="J397" s="159"/>
      <c r="K397" s="160">
        <f t="shared" ref="K397:AH397" si="60">SUM(K388,K396)</f>
        <v>23907</v>
      </c>
      <c r="L397" s="160">
        <f t="shared" si="60"/>
        <v>27359</v>
      </c>
      <c r="M397" s="160">
        <f t="shared" si="60"/>
        <v>26231</v>
      </c>
      <c r="N397" s="161">
        <f t="shared" si="60"/>
        <v>13866</v>
      </c>
      <c r="O397" s="161">
        <f t="shared" si="60"/>
        <v>13546.479745903514</v>
      </c>
      <c r="P397" s="161">
        <f t="shared" si="60"/>
        <v>12936.602283662978</v>
      </c>
      <c r="Q397" s="161">
        <f t="shared" si="60"/>
        <v>12394.13864428864</v>
      </c>
      <c r="R397" s="161">
        <f t="shared" si="60"/>
        <v>11872.226331755272</v>
      </c>
      <c r="S397" s="161">
        <f t="shared" si="60"/>
        <v>11381.621046326156</v>
      </c>
      <c r="T397" s="161">
        <f t="shared" si="60"/>
        <v>10807.039516270712</v>
      </c>
      <c r="U397" s="161">
        <f t="shared" si="60"/>
        <v>10522.940809938007</v>
      </c>
      <c r="V397" s="161">
        <f t="shared" si="60"/>
        <v>10240.449463532521</v>
      </c>
      <c r="W397" s="161">
        <f t="shared" si="60"/>
        <v>9999.8934072841184</v>
      </c>
      <c r="X397" s="161">
        <f t="shared" si="60"/>
        <v>9676.18190550504</v>
      </c>
      <c r="Y397" s="161">
        <f t="shared" si="60"/>
        <v>9342.1643567246538</v>
      </c>
      <c r="Z397" s="161">
        <f t="shared" si="60"/>
        <v>8946.0169735345607</v>
      </c>
      <c r="AA397" s="161">
        <f t="shared" si="60"/>
        <v>8551.3830341973444</v>
      </c>
      <c r="AB397" s="161">
        <f t="shared" si="60"/>
        <v>8244.2764532822457</v>
      </c>
      <c r="AC397" s="161">
        <f t="shared" si="60"/>
        <v>7950.9253859592136</v>
      </c>
      <c r="AD397" s="161">
        <f t="shared" si="60"/>
        <v>7644.8783832021591</v>
      </c>
      <c r="AE397" s="161">
        <f t="shared" si="60"/>
        <v>7418.1565488789311</v>
      </c>
      <c r="AF397" s="161">
        <f t="shared" si="60"/>
        <v>7418.1565488789311</v>
      </c>
      <c r="AG397" s="161">
        <f t="shared" si="60"/>
        <v>7418.1565488789311</v>
      </c>
      <c r="AH397" s="162">
        <f t="shared" si="60"/>
        <v>7410.8583069421038</v>
      </c>
    </row>
    <row r="398" spans="2:40" ht="12.75" customHeight="1" outlineLevel="2" thickTop="1" x14ac:dyDescent="0.2">
      <c r="B398" s="151"/>
      <c r="C398" s="152"/>
      <c r="D398" s="153"/>
      <c r="E398" s="154"/>
      <c r="F398" s="154"/>
      <c r="G398" s="154"/>
      <c r="H398" s="154"/>
      <c r="I398" s="154"/>
      <c r="J398" s="154"/>
      <c r="K398" s="116"/>
      <c r="L398" s="116"/>
      <c r="M398" s="116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6"/>
    </row>
    <row r="399" spans="2:40" ht="12.75" customHeight="1" outlineLevel="2" thickBot="1" x14ac:dyDescent="0.25">
      <c r="B399" s="151"/>
      <c r="C399" s="152"/>
      <c r="D399" s="163" t="s">
        <v>101</v>
      </c>
      <c r="E399" s="164"/>
      <c r="F399" s="164"/>
      <c r="G399" s="164"/>
      <c r="H399" s="164"/>
      <c r="I399" s="164"/>
      <c r="J399" s="164"/>
      <c r="K399" s="165">
        <f>K380-K397</f>
        <v>496970</v>
      </c>
      <c r="L399" s="165">
        <f>L380-L397</f>
        <v>574389</v>
      </c>
      <c r="M399" s="165">
        <f>M380-M397</f>
        <v>632117</v>
      </c>
      <c r="N399" s="166">
        <f t="shared" ref="N399:AH399" si="61">N380-N397</f>
        <v>675863</v>
      </c>
      <c r="O399" s="166">
        <f>O380-O397</f>
        <v>672345.60217473167</v>
      </c>
      <c r="P399" s="166">
        <f t="shared" si="61"/>
        <v>671108.12073568965</v>
      </c>
      <c r="Q399" s="166">
        <f t="shared" si="61"/>
        <v>671681.85916326777</v>
      </c>
      <c r="R399" s="166">
        <f t="shared" si="61"/>
        <v>669733.48219516687</v>
      </c>
      <c r="S399" s="166">
        <f t="shared" si="61"/>
        <v>668947.09707462555</v>
      </c>
      <c r="T399" s="166">
        <f t="shared" si="61"/>
        <v>666332.68137874966</v>
      </c>
      <c r="U399" s="166">
        <f t="shared" si="61"/>
        <v>663570.90630294266</v>
      </c>
      <c r="V399" s="166">
        <f t="shared" si="61"/>
        <v>660724.40280290821</v>
      </c>
      <c r="W399" s="166">
        <f t="shared" si="61"/>
        <v>657280.72525764222</v>
      </c>
      <c r="X399" s="166">
        <f t="shared" si="61"/>
        <v>653599.7445485621</v>
      </c>
      <c r="Y399" s="166">
        <f t="shared" si="61"/>
        <v>649992.3197650424</v>
      </c>
      <c r="Z399" s="166">
        <f t="shared" si="61"/>
        <v>658167.44341579953</v>
      </c>
      <c r="AA399" s="166">
        <f t="shared" si="61"/>
        <v>666323.98051618843</v>
      </c>
      <c r="AB399" s="166">
        <f t="shared" si="61"/>
        <v>674458.37070833042</v>
      </c>
      <c r="AC399" s="166">
        <f t="shared" si="61"/>
        <v>682566.22978672036</v>
      </c>
      <c r="AD399" s="166">
        <f t="shared" si="61"/>
        <v>690644.4666810662</v>
      </c>
      <c r="AE399" s="166">
        <f t="shared" si="61"/>
        <v>698693.54649464332</v>
      </c>
      <c r="AF399" s="166">
        <f t="shared" si="61"/>
        <v>706744.45616984938</v>
      </c>
      <c r="AG399" s="166">
        <f t="shared" si="61"/>
        <v>714795.36584505555</v>
      </c>
      <c r="AH399" s="167">
        <f t="shared" si="61"/>
        <v>722846.27552026138</v>
      </c>
    </row>
    <row r="400" spans="2:40" ht="12.75" customHeight="1" outlineLevel="2" x14ac:dyDescent="0.2">
      <c r="B400" s="151"/>
      <c r="C400" s="152"/>
      <c r="D400" s="153"/>
      <c r="E400" s="154"/>
      <c r="F400" s="154"/>
      <c r="G400" s="154"/>
      <c r="H400" s="154"/>
      <c r="I400" s="154"/>
      <c r="J400" s="154"/>
      <c r="K400" s="116"/>
      <c r="L400" s="116"/>
      <c r="M400" s="116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6"/>
    </row>
    <row r="401" spans="1:40" ht="12.75" customHeight="1" outlineLevel="2" x14ac:dyDescent="0.2">
      <c r="B401" s="151"/>
      <c r="C401" s="152"/>
      <c r="D401" s="153" t="s">
        <v>102</v>
      </c>
      <c r="E401" s="154"/>
      <c r="F401" s="154"/>
      <c r="G401" s="154"/>
      <c r="H401" s="154"/>
      <c r="I401" s="154"/>
      <c r="J401" s="154"/>
      <c r="K401" s="116"/>
      <c r="L401" s="116"/>
      <c r="M401" s="116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6"/>
    </row>
    <row r="402" spans="1:40" ht="12.75" customHeight="1" outlineLevel="2" x14ac:dyDescent="0.2">
      <c r="B402" s="151"/>
      <c r="C402" s="152"/>
      <c r="D402" s="176" t="s">
        <v>103</v>
      </c>
      <c r="E402" s="154"/>
      <c r="F402" s="154"/>
      <c r="G402" s="154"/>
      <c r="H402" s="154"/>
      <c r="I402" s="154"/>
      <c r="J402" s="154"/>
      <c r="K402" s="116">
        <f>'[1]Hist&amp;Budget_WC'!AF$184</f>
        <v>403681</v>
      </c>
      <c r="L402" s="116">
        <f>'[1]Hist&amp;Budget_WC'!AG$184</f>
        <v>412688</v>
      </c>
      <c r="M402" s="116">
        <f>'[1]Hist&amp;Budget_WC'!AH$184</f>
        <v>421914</v>
      </c>
      <c r="N402" s="117">
        <f>[1]Calcs_Gen!N$173</f>
        <v>419822</v>
      </c>
      <c r="O402" s="117">
        <f>[1]Calcs_Gen!O$173</f>
        <v>416304.80239970307</v>
      </c>
      <c r="P402" s="117">
        <f>[1]Calcs_Gen!P$173</f>
        <v>415067.226835093</v>
      </c>
      <c r="Q402" s="117">
        <f>[1]Calcs_Gen!Q$173</f>
        <v>415640.43994855095</v>
      </c>
      <c r="R402" s="117">
        <f>[1]Calcs_Gen!R$173</f>
        <v>413692.0862809915</v>
      </c>
      <c r="S402" s="117">
        <f>[1]Calcs_Gen!S$173</f>
        <v>412906.25171190273</v>
      </c>
      <c r="T402" s="117">
        <f>[1]Calcs_Gen!T$173</f>
        <v>410291.32714328781</v>
      </c>
      <c r="U402" s="117">
        <f>[1]Calcs_Gen!U$173</f>
        <v>407529.82627117186</v>
      </c>
      <c r="V402" s="117">
        <f>[1]Calcs_Gen!V$173</f>
        <v>404683.10162526328</v>
      </c>
      <c r="W402" s="117">
        <f>[1]Calcs_Gen!W$173</f>
        <v>401239.70917231182</v>
      </c>
      <c r="X402" s="117">
        <f>[1]Calcs_Gen!X$173</f>
        <v>397558.4926558708</v>
      </c>
      <c r="Y402" s="117">
        <f>[1]Calcs_Gen!Y$173</f>
        <v>393951.28236372262</v>
      </c>
      <c r="Z402" s="117">
        <f>[1]Calcs_Gen!Z$173</f>
        <v>402126.04023286753</v>
      </c>
      <c r="AA402" s="117">
        <f>[1]Calcs_Gen!AA$173</f>
        <v>410282.48254076054</v>
      </c>
      <c r="AB402" s="117">
        <f>[1]Calcs_Gen!AB$173</f>
        <v>418417.56904331705</v>
      </c>
      <c r="AC402" s="117">
        <f>[1]Calcs_Gen!AC$173</f>
        <v>426525.08930735569</v>
      </c>
      <c r="AD402" s="117">
        <f>[1]Calcs_Gen!AD$173</f>
        <v>434603.82271460816</v>
      </c>
      <c r="AE402" s="117">
        <f>[1]Calcs_Gen!AE$173</f>
        <v>442652.54649464349</v>
      </c>
      <c r="AF402" s="117">
        <f>[1]Calcs_Gen!AF$173</f>
        <v>450703.45616984955</v>
      </c>
      <c r="AG402" s="117">
        <f>[1]Calcs_Gen!AG$173</f>
        <v>458754.36584505561</v>
      </c>
      <c r="AH402" s="118">
        <f>[1]Calcs_Gen!AH$173</f>
        <v>466805.27552026167</v>
      </c>
      <c r="AM402" s="53" cm="1">
        <f t="array" ref="AM402">IF(SUM(ABS(K402:AH402)),1,0)</f>
        <v>1</v>
      </c>
      <c r="AN402" s="53">
        <f>IF(OR(SUBTOTAL(102,AM402)=1,AM402=0),0,1)</f>
        <v>0</v>
      </c>
    </row>
    <row r="403" spans="1:40" ht="12.75" customHeight="1" outlineLevel="2" x14ac:dyDescent="0.2">
      <c r="B403" s="151"/>
      <c r="C403" s="152"/>
      <c r="D403" s="176" t="s">
        <v>104</v>
      </c>
      <c r="E403" s="154"/>
      <c r="F403" s="154"/>
      <c r="G403" s="154"/>
      <c r="H403" s="154"/>
      <c r="I403" s="154"/>
      <c r="J403" s="154"/>
      <c r="K403" s="116">
        <f>'[1]Hist&amp;Budget_WC'!AF$216</f>
        <v>93289</v>
      </c>
      <c r="L403" s="116">
        <f>'[1]Hist&amp;Budget_WC'!AG$216</f>
        <v>161701</v>
      </c>
      <c r="M403" s="116">
        <f>'[1]Hist&amp;Budget_WC'!AH$216</f>
        <v>210203</v>
      </c>
      <c r="N403" s="117">
        <f>[1]Calcs_Gen!N$205</f>
        <v>256041</v>
      </c>
      <c r="O403" s="117">
        <f>[1]Calcs_Gen!O$205</f>
        <v>256041</v>
      </c>
      <c r="P403" s="117">
        <f>[1]Calcs_Gen!P$205</f>
        <v>256041</v>
      </c>
      <c r="Q403" s="117">
        <f>[1]Calcs_Gen!Q$205</f>
        <v>256041</v>
      </c>
      <c r="R403" s="117">
        <f>[1]Calcs_Gen!R$205</f>
        <v>256041</v>
      </c>
      <c r="S403" s="117">
        <f>[1]Calcs_Gen!S$205</f>
        <v>256041</v>
      </c>
      <c r="T403" s="117">
        <f>[1]Calcs_Gen!T$205</f>
        <v>256041</v>
      </c>
      <c r="U403" s="117">
        <f>[1]Calcs_Gen!U$205</f>
        <v>256041</v>
      </c>
      <c r="V403" s="117">
        <f>[1]Calcs_Gen!V$205</f>
        <v>256041</v>
      </c>
      <c r="W403" s="117">
        <f>[1]Calcs_Gen!W$205</f>
        <v>256041</v>
      </c>
      <c r="X403" s="117">
        <f>[1]Calcs_Gen!X$205</f>
        <v>256041</v>
      </c>
      <c r="Y403" s="117">
        <f>[1]Calcs_Gen!Y$205</f>
        <v>256041</v>
      </c>
      <c r="Z403" s="117">
        <f>[1]Calcs_Gen!Z$205</f>
        <v>256041</v>
      </c>
      <c r="AA403" s="117">
        <f>[1]Calcs_Gen!AA$205</f>
        <v>256041</v>
      </c>
      <c r="AB403" s="117">
        <f>[1]Calcs_Gen!AB$205</f>
        <v>256041</v>
      </c>
      <c r="AC403" s="117">
        <f>[1]Calcs_Gen!AC$205</f>
        <v>256041</v>
      </c>
      <c r="AD403" s="117">
        <f>[1]Calcs_Gen!AD$205</f>
        <v>256041</v>
      </c>
      <c r="AE403" s="117">
        <f>[1]Calcs_Gen!AE$205</f>
        <v>256041</v>
      </c>
      <c r="AF403" s="117">
        <f>[1]Calcs_Gen!AF$205</f>
        <v>256041</v>
      </c>
      <c r="AG403" s="117">
        <f>[1]Calcs_Gen!AG$205</f>
        <v>256041</v>
      </c>
      <c r="AH403" s="118">
        <f>[1]Calcs_Gen!AH$205</f>
        <v>256041</v>
      </c>
      <c r="AM403" s="53" cm="1">
        <f t="array" ref="AM403">IF(SUM(ABS(K403:AH403)),1,0)</f>
        <v>1</v>
      </c>
      <c r="AN403" s="53">
        <f>IF(OR(SUBTOTAL(102,AM403)=1,AM403=0),0,1)</f>
        <v>0</v>
      </c>
    </row>
    <row r="404" spans="1:40" ht="12.75" customHeight="1" outlineLevel="2" x14ac:dyDescent="0.2">
      <c r="B404" s="151"/>
      <c r="C404" s="152"/>
      <c r="D404" s="176" t="s">
        <v>105</v>
      </c>
      <c r="E404" s="154"/>
      <c r="F404" s="154"/>
      <c r="G404" s="154"/>
      <c r="H404" s="154"/>
      <c r="I404" s="154"/>
      <c r="J404" s="154"/>
      <c r="K404" s="116">
        <f>'[1]Hist&amp;Budget_WC'!AF$185</f>
        <v>0</v>
      </c>
      <c r="L404" s="116">
        <f>'[1]Hist&amp;Budget_WC'!AG$185</f>
        <v>0</v>
      </c>
      <c r="M404" s="116">
        <f>'[1]Hist&amp;Budget_WC'!AH$185</f>
        <v>0</v>
      </c>
      <c r="N404" s="117">
        <f>[1]Calcs_Gen!N$174</f>
        <v>0</v>
      </c>
      <c r="O404" s="117">
        <f>[1]Calcs_Gen!O$174</f>
        <v>0</v>
      </c>
      <c r="P404" s="117">
        <f>[1]Calcs_Gen!P$174</f>
        <v>0</v>
      </c>
      <c r="Q404" s="117">
        <f>[1]Calcs_Gen!Q$174</f>
        <v>0</v>
      </c>
      <c r="R404" s="117">
        <f>[1]Calcs_Gen!R$174</f>
        <v>0</v>
      </c>
      <c r="S404" s="117">
        <f>[1]Calcs_Gen!S$174</f>
        <v>0</v>
      </c>
      <c r="T404" s="117">
        <f>[1]Calcs_Gen!T$174</f>
        <v>0</v>
      </c>
      <c r="U404" s="117">
        <f>[1]Calcs_Gen!U$174</f>
        <v>0</v>
      </c>
      <c r="V404" s="117">
        <f>[1]Calcs_Gen!V$174</f>
        <v>0</v>
      </c>
      <c r="W404" s="117">
        <f>[1]Calcs_Gen!W$174</f>
        <v>0</v>
      </c>
      <c r="X404" s="117">
        <f>[1]Calcs_Gen!X$174</f>
        <v>0</v>
      </c>
      <c r="Y404" s="117">
        <f>[1]Calcs_Gen!Y$174</f>
        <v>0</v>
      </c>
      <c r="Z404" s="117">
        <f>[1]Calcs_Gen!Z$174</f>
        <v>0</v>
      </c>
      <c r="AA404" s="117">
        <f>[1]Calcs_Gen!AA$174</f>
        <v>0</v>
      </c>
      <c r="AB404" s="117">
        <f>[1]Calcs_Gen!AB$174</f>
        <v>0</v>
      </c>
      <c r="AC404" s="117">
        <f>[1]Calcs_Gen!AC$174</f>
        <v>0</v>
      </c>
      <c r="AD404" s="117">
        <f>[1]Calcs_Gen!AD$174</f>
        <v>0</v>
      </c>
      <c r="AE404" s="117">
        <f>[1]Calcs_Gen!AE$174</f>
        <v>0</v>
      </c>
      <c r="AF404" s="117">
        <f>[1]Calcs_Gen!AF$174</f>
        <v>0</v>
      </c>
      <c r="AG404" s="117">
        <f>[1]Calcs_Gen!AG$174</f>
        <v>0</v>
      </c>
      <c r="AH404" s="118">
        <f>[1]Calcs_Gen!AH$174</f>
        <v>0</v>
      </c>
      <c r="AM404" s="53" cm="1">
        <f t="array" ref="AM404">IF(SUM(ABS(K404:AH404)),1,0)</f>
        <v>0</v>
      </c>
      <c r="AN404" s="53">
        <f>IF(OR(SUBTOTAL(102,AM404)=1,AM404=0),0,1)</f>
        <v>0</v>
      </c>
    </row>
    <row r="405" spans="1:40" ht="12.75" customHeight="1" outlineLevel="2" x14ac:dyDescent="0.2">
      <c r="B405" s="151"/>
      <c r="C405" s="152"/>
      <c r="D405" s="176" t="s">
        <v>106</v>
      </c>
      <c r="E405" s="154"/>
      <c r="F405" s="154"/>
      <c r="G405" s="154"/>
      <c r="H405" s="154"/>
      <c r="I405" s="154"/>
      <c r="J405" s="154"/>
      <c r="K405" s="116">
        <f>SUM('[1]Hist&amp;Budget_WC'!AF$186:AF$215)</f>
        <v>0</v>
      </c>
      <c r="L405" s="116">
        <f>SUM('[1]Hist&amp;Budget_WC'!AG$186:AG$215)</f>
        <v>0</v>
      </c>
      <c r="M405" s="116">
        <f>SUM('[1]Hist&amp;Budget_WC'!AH$186:AH$215)</f>
        <v>0</v>
      </c>
      <c r="N405" s="117">
        <f>SUM([1]Calcs_Gen!N$175:N$204)</f>
        <v>0</v>
      </c>
      <c r="O405" s="117">
        <f>SUM([1]Calcs_Gen!O$175:O$204)</f>
        <v>0</v>
      </c>
      <c r="P405" s="117">
        <f>SUM([1]Calcs_Gen!P$175:P$204)</f>
        <v>0</v>
      </c>
      <c r="Q405" s="117">
        <f>SUM([1]Calcs_Gen!Q$175:Q$204)</f>
        <v>0</v>
      </c>
      <c r="R405" s="117">
        <f>SUM([1]Calcs_Gen!R$175:R$204)</f>
        <v>0</v>
      </c>
      <c r="S405" s="117">
        <f>SUM([1]Calcs_Gen!S$175:S$204)</f>
        <v>0</v>
      </c>
      <c r="T405" s="117">
        <f>SUM([1]Calcs_Gen!T$175:T$204)</f>
        <v>0</v>
      </c>
      <c r="U405" s="117">
        <f>SUM([1]Calcs_Gen!U$175:U$204)</f>
        <v>0</v>
      </c>
      <c r="V405" s="117">
        <f>SUM([1]Calcs_Gen!V$175:V$204)</f>
        <v>0</v>
      </c>
      <c r="W405" s="117">
        <f>SUM([1]Calcs_Gen!W$175:W$204)</f>
        <v>0</v>
      </c>
      <c r="X405" s="117">
        <f>SUM([1]Calcs_Gen!X$175:X$204)</f>
        <v>0</v>
      </c>
      <c r="Y405" s="117">
        <f>SUM([1]Calcs_Gen!Y$175:Y$204)</f>
        <v>0</v>
      </c>
      <c r="Z405" s="117">
        <f>SUM([1]Calcs_Gen!Z$175:Z$204)</f>
        <v>0</v>
      </c>
      <c r="AA405" s="117">
        <f>SUM([1]Calcs_Gen!AA$175:AA$204)</f>
        <v>0</v>
      </c>
      <c r="AB405" s="117">
        <f>SUM([1]Calcs_Gen!AB$175:AB$204)</f>
        <v>0</v>
      </c>
      <c r="AC405" s="117">
        <f>SUM([1]Calcs_Gen!AC$175:AC$204)</f>
        <v>0</v>
      </c>
      <c r="AD405" s="117">
        <f>SUM([1]Calcs_Gen!AD$175:AD$204)</f>
        <v>0</v>
      </c>
      <c r="AE405" s="117">
        <f>SUM([1]Calcs_Gen!AE$175:AE$204)</f>
        <v>0</v>
      </c>
      <c r="AF405" s="117">
        <f>SUM([1]Calcs_Gen!AF$175:AF$204)</f>
        <v>0</v>
      </c>
      <c r="AG405" s="117">
        <f>SUM([1]Calcs_Gen!AG$175:AG$204)</f>
        <v>0</v>
      </c>
      <c r="AH405" s="118">
        <f>SUM([1]Calcs_Gen!AH$175:AH$204)</f>
        <v>0</v>
      </c>
      <c r="AM405" s="53" cm="1">
        <f t="array" ref="AM405">IF(SUM(ABS(K405:AH405)),1,0)</f>
        <v>0</v>
      </c>
      <c r="AN405" s="53">
        <f>IF(OR(SUBTOTAL(102,AM405)=1,AM405=0),0,1)</f>
        <v>0</v>
      </c>
    </row>
    <row r="406" spans="1:40" ht="12.75" customHeight="1" outlineLevel="2" collapsed="1" thickBot="1" x14ac:dyDescent="0.25">
      <c r="B406" s="151"/>
      <c r="C406" s="152"/>
      <c r="D406" s="163" t="s">
        <v>107</v>
      </c>
      <c r="E406" s="169"/>
      <c r="F406" s="169"/>
      <c r="G406" s="169"/>
      <c r="H406" s="169"/>
      <c r="I406" s="169"/>
      <c r="J406" s="169"/>
      <c r="K406" s="165">
        <f t="shared" ref="K406:AH406" si="62">SUM(K402:K405)</f>
        <v>496970</v>
      </c>
      <c r="L406" s="165">
        <f t="shared" si="62"/>
        <v>574389</v>
      </c>
      <c r="M406" s="165">
        <f t="shared" si="62"/>
        <v>632117</v>
      </c>
      <c r="N406" s="166">
        <f t="shared" si="62"/>
        <v>675863</v>
      </c>
      <c r="O406" s="166">
        <f t="shared" si="62"/>
        <v>672345.80239970307</v>
      </c>
      <c r="P406" s="166">
        <f t="shared" si="62"/>
        <v>671108.226835093</v>
      </c>
      <c r="Q406" s="166">
        <f t="shared" si="62"/>
        <v>671681.43994855089</v>
      </c>
      <c r="R406" s="166">
        <f t="shared" si="62"/>
        <v>669733.08628099156</v>
      </c>
      <c r="S406" s="166">
        <f t="shared" si="62"/>
        <v>668947.25171190267</v>
      </c>
      <c r="T406" s="166">
        <f t="shared" si="62"/>
        <v>666332.32714328775</v>
      </c>
      <c r="U406" s="166">
        <f t="shared" si="62"/>
        <v>663570.82627117191</v>
      </c>
      <c r="V406" s="166">
        <f t="shared" si="62"/>
        <v>660724.10162526323</v>
      </c>
      <c r="W406" s="166">
        <f t="shared" si="62"/>
        <v>657280.70917231182</v>
      </c>
      <c r="X406" s="166">
        <f t="shared" si="62"/>
        <v>653599.49265587074</v>
      </c>
      <c r="Y406" s="166">
        <f t="shared" si="62"/>
        <v>649992.28236372257</v>
      </c>
      <c r="Z406" s="166">
        <f t="shared" si="62"/>
        <v>658167.04023286747</v>
      </c>
      <c r="AA406" s="166">
        <f t="shared" si="62"/>
        <v>666323.48254076054</v>
      </c>
      <c r="AB406" s="166">
        <f t="shared" si="62"/>
        <v>674458.56904331711</v>
      </c>
      <c r="AC406" s="166">
        <f t="shared" si="62"/>
        <v>682566.08930735569</v>
      </c>
      <c r="AD406" s="166">
        <f t="shared" si="62"/>
        <v>690644.82271460816</v>
      </c>
      <c r="AE406" s="166">
        <f t="shared" si="62"/>
        <v>698693.54649464344</v>
      </c>
      <c r="AF406" s="166">
        <f t="shared" si="62"/>
        <v>706744.45616984949</v>
      </c>
      <c r="AG406" s="166">
        <f t="shared" si="62"/>
        <v>714795.36584505555</v>
      </c>
      <c r="AH406" s="167">
        <f t="shared" si="62"/>
        <v>722846.27552026161</v>
      </c>
    </row>
    <row r="407" spans="1:40" ht="12.75" customHeight="1" outlineLevel="2" x14ac:dyDescent="0.2">
      <c r="B407" s="151"/>
      <c r="C407" s="152"/>
    </row>
    <row r="408" spans="1:40" ht="12.75" hidden="1" customHeight="1" outlineLevel="3" x14ac:dyDescent="0.2">
      <c r="B408" s="151"/>
      <c r="C408" s="152"/>
      <c r="D408" s="141" t="s">
        <v>76</v>
      </c>
    </row>
    <row r="409" spans="1:40" s="38" customFormat="1" ht="10.199999999999999" hidden="1" outlineLevel="3" x14ac:dyDescent="0.2">
      <c r="A409" s="168"/>
      <c r="B409" s="108"/>
      <c r="C409" s="136"/>
      <c r="D409" s="37" t="s">
        <v>108</v>
      </c>
      <c r="E409" s="142">
        <f>SUM(K409:AH409)</f>
        <v>0</v>
      </c>
      <c r="F409" s="25"/>
      <c r="G409" s="25"/>
      <c r="H409" s="25"/>
      <c r="I409" s="25"/>
      <c r="J409" s="25"/>
      <c r="K409" s="143">
        <f>IF(ROUND(K399-K406,0)&lt;&gt;0,1,0)</f>
        <v>0</v>
      </c>
      <c r="L409" s="143">
        <f t="shared" ref="L409:AH409" si="63">IF(ROUND(L399-L406,0)&lt;&gt;0,1,0)</f>
        <v>0</v>
      </c>
      <c r="M409" s="143">
        <f t="shared" si="63"/>
        <v>0</v>
      </c>
      <c r="N409" s="143">
        <f t="shared" si="63"/>
        <v>0</v>
      </c>
      <c r="O409" s="143">
        <f t="shared" si="63"/>
        <v>0</v>
      </c>
      <c r="P409" s="143">
        <f t="shared" si="63"/>
        <v>0</v>
      </c>
      <c r="Q409" s="143">
        <f t="shared" si="63"/>
        <v>0</v>
      </c>
      <c r="R409" s="143">
        <f t="shared" si="63"/>
        <v>0</v>
      </c>
      <c r="S409" s="143">
        <f t="shared" si="63"/>
        <v>0</v>
      </c>
      <c r="T409" s="143">
        <f t="shared" si="63"/>
        <v>0</v>
      </c>
      <c r="U409" s="143">
        <f t="shared" si="63"/>
        <v>0</v>
      </c>
      <c r="V409" s="143">
        <f t="shared" si="63"/>
        <v>0</v>
      </c>
      <c r="W409" s="143">
        <f t="shared" si="63"/>
        <v>0</v>
      </c>
      <c r="X409" s="143">
        <f t="shared" si="63"/>
        <v>0</v>
      </c>
      <c r="Y409" s="143">
        <f t="shared" si="63"/>
        <v>0</v>
      </c>
      <c r="Z409" s="143">
        <f t="shared" si="63"/>
        <v>0</v>
      </c>
      <c r="AA409" s="143">
        <f t="shared" si="63"/>
        <v>0</v>
      </c>
      <c r="AB409" s="143">
        <f t="shared" si="63"/>
        <v>0</v>
      </c>
      <c r="AC409" s="143">
        <f t="shared" si="63"/>
        <v>0</v>
      </c>
      <c r="AD409" s="143">
        <f t="shared" si="63"/>
        <v>0</v>
      </c>
      <c r="AE409" s="143">
        <f t="shared" si="63"/>
        <v>0</v>
      </c>
      <c r="AF409" s="143">
        <f t="shared" si="63"/>
        <v>0</v>
      </c>
      <c r="AG409" s="143">
        <f t="shared" si="63"/>
        <v>0</v>
      </c>
      <c r="AH409" s="143">
        <f t="shared" si="63"/>
        <v>0</v>
      </c>
    </row>
    <row r="410" spans="1:40" ht="12.75" hidden="1" customHeight="1" outlineLevel="3" x14ac:dyDescent="0.2">
      <c r="B410" s="151"/>
      <c r="C410" s="152"/>
      <c r="D410" s="37" t="s">
        <v>151</v>
      </c>
      <c r="E410" s="142">
        <f>SUM(K410:AH410)</f>
        <v>0</v>
      </c>
      <c r="K410" s="143">
        <f>IF(ROUND(K399-'[1]Hist&amp;Budget_WC'!AF$181,0)&lt;&gt;0,1,0)</f>
        <v>0</v>
      </c>
      <c r="L410" s="143">
        <f>IF(ROUND(L399-'[1]Hist&amp;Budget_WC'!AG$181,0)&lt;&gt;0,1,0)</f>
        <v>0</v>
      </c>
      <c r="M410" s="143">
        <f>IF(ROUND(M399-'[1]Hist&amp;Budget_WC'!AH$181,0)&lt;&gt;0,1,0)</f>
        <v>0</v>
      </c>
      <c r="N410" s="143">
        <f>IF(ROUND(N399-[1]Calcs_Gen!N$170,0)&lt;&gt;0,1,0)</f>
        <v>0</v>
      </c>
      <c r="O410" s="143">
        <f>IF(ROUND(O399-[1]Calcs_Gen!O$170,0)&lt;&gt;0,1,0)</f>
        <v>0</v>
      </c>
      <c r="P410" s="143">
        <f>IF(ROUND(P399-[1]Calcs_Gen!P$170,0)&lt;&gt;0,1,0)</f>
        <v>0</v>
      </c>
      <c r="Q410" s="143">
        <f>IF(ROUND(Q399-[1]Calcs_Gen!Q$170,0)&lt;&gt;0,1,0)</f>
        <v>0</v>
      </c>
      <c r="R410" s="143">
        <f>IF(ROUND(R399-[1]Calcs_Gen!R$170,0)&lt;&gt;0,1,0)</f>
        <v>0</v>
      </c>
      <c r="S410" s="143">
        <f>IF(ROUND(S399-[1]Calcs_Gen!S$170,0)&lt;&gt;0,1,0)</f>
        <v>0</v>
      </c>
      <c r="T410" s="143">
        <f>IF(ROUND(T399-[1]Calcs_Gen!T$170,0)&lt;&gt;0,1,0)</f>
        <v>0</v>
      </c>
      <c r="U410" s="143">
        <f>IF(ROUND(U399-[1]Calcs_Gen!U$170,0)&lt;&gt;0,1,0)</f>
        <v>0</v>
      </c>
      <c r="V410" s="143">
        <f>IF(ROUND(V399-[1]Calcs_Gen!V$170,0)&lt;&gt;0,1,0)</f>
        <v>0</v>
      </c>
      <c r="W410" s="143">
        <f>IF(ROUND(W399-[1]Calcs_Gen!W$170,0)&lt;&gt;0,1,0)</f>
        <v>0</v>
      </c>
      <c r="X410" s="143">
        <f>IF(ROUND(X399-[1]Calcs_Gen!X$170,0)&lt;&gt;0,1,0)</f>
        <v>0</v>
      </c>
      <c r="Y410" s="143">
        <f>IF(ROUND(Y399-[1]Calcs_Gen!Y$170,0)&lt;&gt;0,1,0)</f>
        <v>0</v>
      </c>
      <c r="Z410" s="143">
        <f>IF(ROUND(Z399-[1]Calcs_Gen!Z$170,0)&lt;&gt;0,1,0)</f>
        <v>0</v>
      </c>
      <c r="AA410" s="143">
        <f>IF(ROUND(AA399-[1]Calcs_Gen!AA$170,0)&lt;&gt;0,1,0)</f>
        <v>0</v>
      </c>
      <c r="AB410" s="143">
        <f>IF(ROUND(AB399-[1]Calcs_Gen!AB$170,0)&lt;&gt;0,1,0)</f>
        <v>0</v>
      </c>
      <c r="AC410" s="143">
        <f>IF(ROUND(AC399-[1]Calcs_Gen!AC$170,0)&lt;&gt;0,1,0)</f>
        <v>0</v>
      </c>
      <c r="AD410" s="143">
        <f>IF(ROUND(AD399-[1]Calcs_Gen!AD$170,0)&lt;&gt;0,1,0)</f>
        <v>0</v>
      </c>
      <c r="AE410" s="143">
        <f>IF(ROUND(AE399-[1]Calcs_Gen!AE$170,0)&lt;&gt;0,1,0)</f>
        <v>0</v>
      </c>
      <c r="AF410" s="143">
        <f>IF(ROUND(AF399-[1]Calcs_Gen!AF$170,0)&lt;&gt;0,1,0)</f>
        <v>0</v>
      </c>
      <c r="AG410" s="143">
        <f>IF(ROUND(AG399-[1]Calcs_Gen!AG$170,0)&lt;&gt;0,1,0)</f>
        <v>0</v>
      </c>
      <c r="AH410" s="143">
        <f>IF(ROUND(AH399-[1]Calcs_Gen!AH$170,0)&lt;&gt;0,1,0)</f>
        <v>0</v>
      </c>
    </row>
    <row r="411" spans="1:40" ht="12.75" customHeight="1" outlineLevel="2" collapsed="1" x14ac:dyDescent="0.2"/>
    <row r="412" spans="1:40" ht="12.75" customHeight="1" outlineLevel="1" x14ac:dyDescent="0.2"/>
    <row r="413" spans="1:40" s="38" customFormat="1" ht="12" outlineLevel="2" x14ac:dyDescent="0.2">
      <c r="A413" s="168"/>
      <c r="B413" s="40">
        <f ca="1">MAX($A$7:B412)+Sbsxn</f>
        <v>2304.0300000000007</v>
      </c>
      <c r="C413" s="41" t="str">
        <f>CFC</f>
        <v>Cash Flow Statement</v>
      </c>
      <c r="D413" s="56"/>
      <c r="E413" s="25"/>
      <c r="F413" s="25"/>
      <c r="G413" s="25"/>
      <c r="H413" s="25"/>
      <c r="I413" s="25"/>
      <c r="J413" s="25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</row>
    <row r="414" spans="1:40" s="38" customFormat="1" ht="12.6" outlineLevel="2" thickBot="1" x14ac:dyDescent="0.3">
      <c r="A414" s="168"/>
      <c r="B414" s="40"/>
      <c r="C414" s="54"/>
      <c r="D414" s="56"/>
      <c r="E414" s="25"/>
      <c r="F414" s="25"/>
      <c r="G414" s="25"/>
      <c r="H414" s="25"/>
      <c r="I414" s="25"/>
      <c r="J414" s="25"/>
      <c r="L414" s="57"/>
      <c r="M414" s="57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</row>
    <row r="415" spans="1:40" s="80" customFormat="1" ht="13.35" customHeight="1" outlineLevel="2" x14ac:dyDescent="0.25">
      <c r="A415" s="244"/>
      <c r="B415" s="40"/>
      <c r="C415" s="54"/>
      <c r="D415" s="77" t="str">
        <f>MdlClient&amp;" Long Term Financial Plan "&amp;$E$39</f>
        <v>Federation Council Long Term Financial Plan 2023/24 - 2033/34</v>
      </c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9"/>
    </row>
    <row r="416" spans="1:40" s="80" customFormat="1" ht="13.35" customHeight="1" outlineLevel="2" thickBot="1" x14ac:dyDescent="0.3">
      <c r="A416" s="244"/>
      <c r="B416" s="40"/>
      <c r="C416" s="54"/>
      <c r="D416" s="81" t="str">
        <f>B312&amp;" - Cash Flow Statement Projections"</f>
        <v>General Fund - Cash Flow Statement Projections</v>
      </c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3"/>
    </row>
    <row r="417" spans="1:40" s="80" customFormat="1" ht="12.6" outlineLevel="2" thickBot="1" x14ac:dyDescent="0.3">
      <c r="A417" s="244"/>
      <c r="B417" s="40"/>
      <c r="C417" s="54"/>
      <c r="D417" s="84"/>
      <c r="E417" s="85"/>
      <c r="F417" s="85"/>
      <c r="G417" s="85"/>
      <c r="H417" s="85"/>
      <c r="I417" s="85"/>
      <c r="J417" s="85"/>
      <c r="K417" s="86" t="s">
        <v>45</v>
      </c>
      <c r="L417" s="86" t="s">
        <v>45</v>
      </c>
      <c r="M417" s="86" t="s">
        <v>45</v>
      </c>
      <c r="N417" s="87" t="s">
        <v>46</v>
      </c>
      <c r="O417" s="88" t="s">
        <v>47</v>
      </c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90"/>
    </row>
    <row r="418" spans="1:40" s="80" customFormat="1" ht="12" outlineLevel="2" x14ac:dyDescent="0.25">
      <c r="A418" s="244"/>
      <c r="B418" s="40"/>
      <c r="C418" s="54"/>
      <c r="D418" s="91" t="s">
        <v>48</v>
      </c>
      <c r="E418" s="92"/>
      <c r="F418" s="92"/>
      <c r="G418" s="92"/>
      <c r="H418" s="92"/>
      <c r="I418" s="92"/>
      <c r="J418" s="93"/>
      <c r="K418" s="95">
        <f>YEAR(K$29)</f>
        <v>2021</v>
      </c>
      <c r="L418" s="95">
        <f t="shared" ref="L418:AH418" si="64">YEAR(L$29)</f>
        <v>2022</v>
      </c>
      <c r="M418" s="95">
        <f t="shared" si="64"/>
        <v>2023</v>
      </c>
      <c r="N418" s="96">
        <f t="shared" si="64"/>
        <v>2024</v>
      </c>
      <c r="O418" s="97">
        <f t="shared" si="64"/>
        <v>2025</v>
      </c>
      <c r="P418" s="98">
        <f t="shared" si="64"/>
        <v>2026</v>
      </c>
      <c r="Q418" s="98">
        <f t="shared" si="64"/>
        <v>2027</v>
      </c>
      <c r="R418" s="98">
        <f t="shared" si="64"/>
        <v>2028</v>
      </c>
      <c r="S418" s="98">
        <f t="shared" si="64"/>
        <v>2029</v>
      </c>
      <c r="T418" s="98">
        <f t="shared" si="64"/>
        <v>2030</v>
      </c>
      <c r="U418" s="98">
        <f t="shared" si="64"/>
        <v>2031</v>
      </c>
      <c r="V418" s="98">
        <f t="shared" si="64"/>
        <v>2032</v>
      </c>
      <c r="W418" s="98">
        <f t="shared" si="64"/>
        <v>2033</v>
      </c>
      <c r="X418" s="98">
        <f t="shared" si="64"/>
        <v>2034</v>
      </c>
      <c r="Y418" s="98">
        <f t="shared" si="64"/>
        <v>2035</v>
      </c>
      <c r="Z418" s="98">
        <f t="shared" si="64"/>
        <v>2036</v>
      </c>
      <c r="AA418" s="98">
        <f t="shared" si="64"/>
        <v>2037</v>
      </c>
      <c r="AB418" s="98">
        <f t="shared" si="64"/>
        <v>2038</v>
      </c>
      <c r="AC418" s="98">
        <f t="shared" si="64"/>
        <v>2039</v>
      </c>
      <c r="AD418" s="98">
        <f t="shared" si="64"/>
        <v>2040</v>
      </c>
      <c r="AE418" s="98">
        <f t="shared" si="64"/>
        <v>2041</v>
      </c>
      <c r="AF418" s="98">
        <f t="shared" si="64"/>
        <v>2042</v>
      </c>
      <c r="AG418" s="98">
        <f t="shared" si="64"/>
        <v>2043</v>
      </c>
      <c r="AH418" s="99">
        <f t="shared" si="64"/>
        <v>2044</v>
      </c>
    </row>
    <row r="419" spans="1:40" s="80" customFormat="1" ht="12.6" outlineLevel="2" thickBot="1" x14ac:dyDescent="0.3">
      <c r="A419" s="244"/>
      <c r="B419" s="40"/>
      <c r="C419" s="54"/>
      <c r="D419" s="145"/>
      <c r="E419" s="101"/>
      <c r="F419" s="101"/>
      <c r="G419" s="101"/>
      <c r="H419" s="101"/>
      <c r="I419" s="101"/>
      <c r="J419" s="102"/>
      <c r="K419" s="103" t="s">
        <v>49</v>
      </c>
      <c r="L419" s="103" t="str">
        <f>$K$62</f>
        <v>$000s</v>
      </c>
      <c r="M419" s="103" t="str">
        <f t="shared" ref="M419:AH419" si="65">$K$62</f>
        <v>$000s</v>
      </c>
      <c r="N419" s="104" t="str">
        <f t="shared" si="65"/>
        <v>$000s</v>
      </c>
      <c r="O419" s="105" t="str">
        <f t="shared" si="65"/>
        <v>$000s</v>
      </c>
      <c r="P419" s="106" t="str">
        <f t="shared" si="65"/>
        <v>$000s</v>
      </c>
      <c r="Q419" s="106" t="str">
        <f t="shared" si="65"/>
        <v>$000s</v>
      </c>
      <c r="R419" s="106" t="str">
        <f t="shared" si="65"/>
        <v>$000s</v>
      </c>
      <c r="S419" s="106" t="str">
        <f t="shared" si="65"/>
        <v>$000s</v>
      </c>
      <c r="T419" s="106" t="str">
        <f t="shared" si="65"/>
        <v>$000s</v>
      </c>
      <c r="U419" s="106" t="str">
        <f t="shared" si="65"/>
        <v>$000s</v>
      </c>
      <c r="V419" s="106" t="str">
        <f t="shared" si="65"/>
        <v>$000s</v>
      </c>
      <c r="W419" s="106" t="str">
        <f t="shared" si="65"/>
        <v>$000s</v>
      </c>
      <c r="X419" s="106" t="str">
        <f t="shared" si="65"/>
        <v>$000s</v>
      </c>
      <c r="Y419" s="106" t="str">
        <f t="shared" si="65"/>
        <v>$000s</v>
      </c>
      <c r="Z419" s="106" t="str">
        <f t="shared" si="65"/>
        <v>$000s</v>
      </c>
      <c r="AA419" s="106" t="str">
        <f t="shared" si="65"/>
        <v>$000s</v>
      </c>
      <c r="AB419" s="106" t="str">
        <f t="shared" si="65"/>
        <v>$000s</v>
      </c>
      <c r="AC419" s="106" t="str">
        <f t="shared" si="65"/>
        <v>$000s</v>
      </c>
      <c r="AD419" s="106" t="str">
        <f t="shared" si="65"/>
        <v>$000s</v>
      </c>
      <c r="AE419" s="106" t="str">
        <f t="shared" si="65"/>
        <v>$000s</v>
      </c>
      <c r="AF419" s="106" t="str">
        <f t="shared" si="65"/>
        <v>$000s</v>
      </c>
      <c r="AG419" s="106" t="str">
        <f t="shared" si="65"/>
        <v>$000s</v>
      </c>
      <c r="AH419" s="107" t="str">
        <f t="shared" si="65"/>
        <v>$000s</v>
      </c>
    </row>
    <row r="420" spans="1:40" s="38" customFormat="1" ht="10.199999999999999" outlineLevel="2" x14ac:dyDescent="0.2">
      <c r="A420" s="168"/>
      <c r="B420" s="108"/>
      <c r="C420" s="109"/>
      <c r="D420" s="110"/>
      <c r="E420" s="25"/>
      <c r="F420" s="25"/>
      <c r="G420" s="25"/>
      <c r="H420" s="25"/>
      <c r="I420" s="25"/>
      <c r="J420" s="25"/>
      <c r="K420" s="111"/>
      <c r="L420" s="112"/>
      <c r="M420" s="112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113"/>
    </row>
    <row r="421" spans="1:40" s="38" customFormat="1" ht="10.199999999999999" outlineLevel="2" x14ac:dyDescent="0.2">
      <c r="A421" s="168"/>
      <c r="B421" s="108"/>
      <c r="C421" s="109"/>
      <c r="D421" s="153" t="s">
        <v>111</v>
      </c>
      <c r="E421" s="25"/>
      <c r="F421" s="25"/>
      <c r="G421" s="25"/>
      <c r="H421" s="25"/>
      <c r="I421" s="25"/>
      <c r="J421" s="25"/>
      <c r="K421" s="111"/>
      <c r="L421" s="112"/>
      <c r="M421" s="112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113"/>
    </row>
    <row r="422" spans="1:40" s="38" customFormat="1" ht="10.199999999999999" outlineLevel="2" x14ac:dyDescent="0.2">
      <c r="A422" s="168"/>
      <c r="B422" s="108"/>
      <c r="C422" s="109"/>
      <c r="D422" s="176" t="s">
        <v>112</v>
      </c>
      <c r="E422" s="25"/>
      <c r="F422" s="25"/>
      <c r="G422" s="25"/>
      <c r="H422" s="25"/>
      <c r="I422" s="25"/>
      <c r="J422" s="25"/>
      <c r="K422" s="177">
        <f>SUM('[1]Hist&amp;Budget_WC'!AF$232:AF$238)</f>
        <v>47069</v>
      </c>
      <c r="L422" s="177">
        <f>SUM('[1]Hist&amp;Budget_WC'!AG$232:AG$238)</f>
        <v>35458</v>
      </c>
      <c r="M422" s="177">
        <f>SUM('[1]Hist&amp;Budget_WC'!AH$232:AH$238)</f>
        <v>43582</v>
      </c>
      <c r="N422" s="178">
        <f>SUM('[1]Hist&amp;Budget_WC'!AI$232:AI$238)</f>
        <v>32396</v>
      </c>
      <c r="O422" s="178">
        <f>SUM([1]Calcs_Gen!O$214:O$220)</f>
        <v>34262.09589041095</v>
      </c>
      <c r="P422" s="178">
        <f>SUM([1]Calcs_Gen!P$214:P$220)</f>
        <v>36101.356164383564</v>
      </c>
      <c r="Q422" s="178">
        <f>SUM([1]Calcs_Gen!Q$214:Q$220)</f>
        <v>38421.57534246576</v>
      </c>
      <c r="R422" s="178">
        <f>SUM([1]Calcs_Gen!R$214:R$220)</f>
        <v>37237.562766674149</v>
      </c>
      <c r="S422" s="178">
        <f>SUM([1]Calcs_Gen!S$214:S$220)</f>
        <v>39843.128684387069</v>
      </c>
      <c r="T422" s="178">
        <f>SUM([1]Calcs_Gen!T$214:T$220)</f>
        <v>39042.938428862151</v>
      </c>
      <c r="U422" s="178">
        <f>SUM([1]Calcs_Gen!U$214:U$220)</f>
        <v>39867.821917808229</v>
      </c>
      <c r="V422" s="178">
        <f>SUM([1]Calcs_Gen!V$214:V$220)</f>
        <v>40890.225241410277</v>
      </c>
      <c r="W422" s="178">
        <f>SUM([1]Calcs_Gen!W$214:W$220)</f>
        <v>41888.281607904784</v>
      </c>
      <c r="X422" s="178">
        <f>SUM([1]Calcs_Gen!X$214:X$220)</f>
        <v>42731.520547945198</v>
      </c>
      <c r="Y422" s="178">
        <f>SUM([1]Calcs_Gen!Y$214:Y$220)</f>
        <v>43841.643835616444</v>
      </c>
      <c r="Z422" s="178">
        <f>SUM([1]Calcs_Gen!Z$214:Z$220)</f>
        <v>43945.865483943409</v>
      </c>
      <c r="AA422" s="178">
        <f>SUM([1]Calcs_Gen!AA$214:AA$220)</f>
        <v>43926.134516056591</v>
      </c>
      <c r="AB422" s="178">
        <f>SUM([1]Calcs_Gen!AB$214:AB$220)</f>
        <v>43936</v>
      </c>
      <c r="AC422" s="178">
        <f>SUM([1]Calcs_Gen!AC$214:AC$220)</f>
        <v>43936</v>
      </c>
      <c r="AD422" s="178">
        <f>SUM([1]Calcs_Gen!AD$214:AD$220)</f>
        <v>43945.865483943409</v>
      </c>
      <c r="AE422" s="178">
        <f>SUM([1]Calcs_Gen!AE$214:AE$220)</f>
        <v>43926.134516056591</v>
      </c>
      <c r="AF422" s="178">
        <f>SUM([1]Calcs_Gen!AF$214:AF$220)</f>
        <v>43936</v>
      </c>
      <c r="AG422" s="178">
        <f>SUM([1]Calcs_Gen!AG$214:AG$220)</f>
        <v>43936</v>
      </c>
      <c r="AH422" s="179">
        <f>SUM([1]Calcs_Gen!AH$214:AH$220)</f>
        <v>43945.865483943409</v>
      </c>
      <c r="AM422" s="53" cm="1">
        <f t="array" ref="AM422">IF(SUM(ABS(K422:AH422)),1,0)</f>
        <v>1</v>
      </c>
      <c r="AN422" s="53">
        <f>IF(OR(SUBTOTAL(102,AM422)=1,AM422=0),0,1)</f>
        <v>0</v>
      </c>
    </row>
    <row r="423" spans="1:40" ht="12.75" customHeight="1" outlineLevel="2" x14ac:dyDescent="0.2">
      <c r="B423" s="151"/>
      <c r="C423" s="152"/>
      <c r="D423" s="176" t="s">
        <v>113</v>
      </c>
      <c r="E423" s="154"/>
      <c r="F423" s="154"/>
      <c r="G423" s="154"/>
      <c r="H423" s="154"/>
      <c r="I423" s="154"/>
      <c r="J423" s="154"/>
      <c r="K423" s="177">
        <f>SUM('[1]Hist&amp;Budget_WC'!AF$239:AF$245)+SUM('[1]Hist&amp;Budget_WC'!AF$262:AF$265)*$I$43</f>
        <v>-22266</v>
      </c>
      <c r="L423" s="177">
        <f>SUM('[1]Hist&amp;Budget_WC'!AG$239:AG$245)+SUM('[1]Hist&amp;Budget_WC'!AG$262:AG$265)*$I$43</f>
        <v>-18620</v>
      </c>
      <c r="M423" s="177">
        <f>SUM('[1]Hist&amp;Budget_WC'!AH$239:AH$245)+SUM('[1]Hist&amp;Budget_WC'!AH$262:AH$265)*$I$43</f>
        <v>-21945</v>
      </c>
      <c r="N423" s="178">
        <f>SUM('[1]Hist&amp;Budget_WC'!AI$239:AI$245)+SUM('[1]Hist&amp;Budget_WC'!AI$262:AI$265)*$I$43</f>
        <v>-24153</v>
      </c>
      <c r="O423" s="178">
        <f>SUM([1]Calcs_Gen!O$221:O$227)+SUM([1]Calcs_Gen!O$244:O$247)*$I$43</f>
        <v>-26076.602739726022</v>
      </c>
      <c r="P423" s="178">
        <f>SUM([1]Calcs_Gen!P$221:P$227)+SUM([1]Calcs_Gen!P$244:P$247)*$I$43</f>
        <v>-25660.683561643837</v>
      </c>
      <c r="Q423" s="178">
        <f>SUM([1]Calcs_Gen!Q$221:Q$227)+SUM([1]Calcs_Gen!Q$244:Q$247)*$I$43</f>
        <v>-25871.203924657533</v>
      </c>
      <c r="R423" s="178">
        <f>SUM([1]Calcs_Gen!R$221:R$227)+SUM([1]Calcs_Gen!R$244:R$247)*$I$43</f>
        <v>-26609.921480857851</v>
      </c>
      <c r="S423" s="178">
        <f>SUM([1]Calcs_Gen!S$221:S$227)+SUM([1]Calcs_Gen!S$244:S$247)*$I$43</f>
        <v>-27736.224183093691</v>
      </c>
      <c r="T423" s="178">
        <f>SUM([1]Calcs_Gen!T$221:T$227)+SUM([1]Calcs_Gen!T$244:T$247)*$I$43</f>
        <v>-28215.592804094467</v>
      </c>
      <c r="U423" s="178">
        <f>SUM([1]Calcs_Gen!U$221:U$227)+SUM([1]Calcs_Gen!U$244:U$247)*$I$43</f>
        <v>-29053.156976895312</v>
      </c>
      <c r="V423" s="178">
        <f>SUM([1]Calcs_Gen!V$221:V$227)+SUM([1]Calcs_Gen!V$244:V$247)*$I$43</f>
        <v>-29886.003311675664</v>
      </c>
      <c r="W423" s="178">
        <f>SUM([1]Calcs_Gen!W$221:W$227)+SUM([1]Calcs_Gen!W$244:W$247)*$I$43</f>
        <v>-31131.961573834971</v>
      </c>
      <c r="X423" s="178">
        <f>SUM([1]Calcs_Gen!X$221:X$227)+SUM([1]Calcs_Gen!X$244:X$247)*$I$43</f>
        <v>-31720.455968106911</v>
      </c>
      <c r="Y423" s="178">
        <f>SUM([1]Calcs_Gen!Y$221:Y$227)+SUM([1]Calcs_Gen!Y$244:Y$247)*$I$43</f>
        <v>-32254.551379045453</v>
      </c>
      <c r="Z423" s="178">
        <f>SUM([1]Calcs_Gen!Z$221:Z$227)+SUM([1]Calcs_Gen!Z$244:Z$247)*$I$43</f>
        <v>-32333.9254249484</v>
      </c>
      <c r="AA423" s="178">
        <f>SUM([1]Calcs_Gen!AA$221:AA$227)+SUM([1]Calcs_Gen!AA$244:AA$247)*$I$43</f>
        <v>-32350.9985314638</v>
      </c>
      <c r="AB423" s="178">
        <f>SUM([1]Calcs_Gen!AB$221:AB$227)+SUM([1]Calcs_Gen!AB$244:AB$247)*$I$43</f>
        <v>-32390.957673320718</v>
      </c>
      <c r="AC423" s="178">
        <f>SUM([1]Calcs_Gen!AC$221:AC$227)+SUM([1]Calcs_Gen!AC$244:AC$247)*$I$43</f>
        <v>-32424.801191886938</v>
      </c>
      <c r="AD423" s="178">
        <f>SUM([1]Calcs_Gen!AD$221:AD$227)+SUM([1]Calcs_Gen!AD$244:AD$247)*$I$43</f>
        <v>-32467.119311365179</v>
      </c>
      <c r="AE423" s="178">
        <f>SUM([1]Calcs_Gen!AE$221:AE$227)+SUM([1]Calcs_Gen!AE$244:AE$247)*$I$43</f>
        <v>-32488.793179016891</v>
      </c>
      <c r="AF423" s="178">
        <f>SUM([1]Calcs_Gen!AF$221:AF$227)+SUM([1]Calcs_Gen!AF$244:AF$247)*$I$43</f>
        <v>-32499.071344693661</v>
      </c>
      <c r="AG423" s="178">
        <f>SUM([1]Calcs_Gen!AG$221:AG$227)+SUM([1]Calcs_Gen!AG$244:AG$247)*$I$43</f>
        <v>-32499.071344693661</v>
      </c>
      <c r="AH423" s="179">
        <f>SUM([1]Calcs_Gen!AH$221:AH$227)+SUM([1]Calcs_Gen!AH$244:AH$247)*$I$43</f>
        <v>-32506.369586630488</v>
      </c>
      <c r="AM423" s="53" cm="1">
        <f t="array" ref="AM423">IF(SUM(ABS(K423:AH423)),1,0)</f>
        <v>1</v>
      </c>
      <c r="AN423" s="53">
        <f>IF(OR(SUBTOTAL(102,AM423)=1,AM423=0),0,1)</f>
        <v>0</v>
      </c>
    </row>
    <row r="424" spans="1:40" ht="12.75" customHeight="1" outlineLevel="2" collapsed="1" x14ac:dyDescent="0.2">
      <c r="B424" s="151"/>
      <c r="C424" s="152"/>
      <c r="D424" s="180" t="s">
        <v>114</v>
      </c>
      <c r="E424" s="181"/>
      <c r="F424" s="181"/>
      <c r="G424" s="181"/>
      <c r="H424" s="181"/>
      <c r="I424" s="181"/>
      <c r="J424" s="181"/>
      <c r="K424" s="182">
        <f t="shared" ref="K424:AH424" si="66">SUM(K422:K423)</f>
        <v>24803</v>
      </c>
      <c r="L424" s="182">
        <f t="shared" si="66"/>
        <v>16838</v>
      </c>
      <c r="M424" s="182">
        <f t="shared" si="66"/>
        <v>21637</v>
      </c>
      <c r="N424" s="183">
        <f t="shared" si="66"/>
        <v>8243</v>
      </c>
      <c r="O424" s="183">
        <f t="shared" si="66"/>
        <v>8185.493150684928</v>
      </c>
      <c r="P424" s="183">
        <f t="shared" si="66"/>
        <v>10440.672602739727</v>
      </c>
      <c r="Q424" s="183">
        <f t="shared" si="66"/>
        <v>12550.371417808226</v>
      </c>
      <c r="R424" s="183">
        <f t="shared" si="66"/>
        <v>10627.641285816298</v>
      </c>
      <c r="S424" s="183">
        <f t="shared" si="66"/>
        <v>12106.904501293378</v>
      </c>
      <c r="T424" s="183">
        <f t="shared" si="66"/>
        <v>10827.345624767684</v>
      </c>
      <c r="U424" s="183">
        <f t="shared" si="66"/>
        <v>10814.664940912917</v>
      </c>
      <c r="V424" s="183">
        <f t="shared" si="66"/>
        <v>11004.221929734613</v>
      </c>
      <c r="W424" s="183">
        <f t="shared" si="66"/>
        <v>10756.320034069813</v>
      </c>
      <c r="X424" s="183">
        <f t="shared" si="66"/>
        <v>11011.064579838287</v>
      </c>
      <c r="Y424" s="183">
        <f t="shared" si="66"/>
        <v>11587.09245657099</v>
      </c>
      <c r="Z424" s="183">
        <f t="shared" si="66"/>
        <v>11611.940058995009</v>
      </c>
      <c r="AA424" s="183">
        <f t="shared" si="66"/>
        <v>11575.135984592791</v>
      </c>
      <c r="AB424" s="183">
        <f t="shared" si="66"/>
        <v>11545.042326679282</v>
      </c>
      <c r="AC424" s="183">
        <f t="shared" si="66"/>
        <v>11511.198808113062</v>
      </c>
      <c r="AD424" s="183">
        <f t="shared" si="66"/>
        <v>11478.74617257823</v>
      </c>
      <c r="AE424" s="183">
        <f t="shared" si="66"/>
        <v>11437.341337039699</v>
      </c>
      <c r="AF424" s="183">
        <f t="shared" si="66"/>
        <v>11436.928655306339</v>
      </c>
      <c r="AG424" s="183">
        <f t="shared" si="66"/>
        <v>11436.928655306339</v>
      </c>
      <c r="AH424" s="184">
        <f t="shared" si="66"/>
        <v>11439.495897312921</v>
      </c>
    </row>
    <row r="425" spans="1:40" ht="12.75" customHeight="1" outlineLevel="2" x14ac:dyDescent="0.2">
      <c r="B425" s="151"/>
      <c r="C425" s="152"/>
      <c r="D425" s="153"/>
      <c r="E425" s="154"/>
      <c r="F425" s="154"/>
      <c r="G425" s="154"/>
      <c r="H425" s="154"/>
      <c r="I425" s="154"/>
      <c r="J425" s="154"/>
      <c r="K425" s="185"/>
      <c r="L425" s="185"/>
      <c r="M425" s="185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  <c r="AA425" s="186"/>
      <c r="AB425" s="186"/>
      <c r="AC425" s="186"/>
      <c r="AD425" s="186"/>
      <c r="AE425" s="186"/>
      <c r="AF425" s="186"/>
      <c r="AG425" s="186"/>
      <c r="AH425" s="187"/>
    </row>
    <row r="426" spans="1:40" ht="12.75" customHeight="1" outlineLevel="2" x14ac:dyDescent="0.2">
      <c r="B426" s="151"/>
      <c r="C426" s="152"/>
      <c r="D426" s="153" t="s">
        <v>115</v>
      </c>
      <c r="E426" s="154"/>
      <c r="F426" s="154"/>
      <c r="G426" s="154"/>
      <c r="H426" s="154"/>
      <c r="I426" s="154"/>
      <c r="J426" s="154"/>
      <c r="K426" s="185"/>
      <c r="L426" s="185"/>
      <c r="M426" s="185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6"/>
      <c r="AG426" s="186"/>
      <c r="AH426" s="187"/>
    </row>
    <row r="427" spans="1:40" ht="12.75" customHeight="1" outlineLevel="2" x14ac:dyDescent="0.2">
      <c r="B427" s="151"/>
      <c r="C427" s="152"/>
      <c r="D427" s="176" t="s">
        <v>116</v>
      </c>
      <c r="E427" s="154"/>
      <c r="F427" s="154"/>
      <c r="G427" s="154"/>
      <c r="H427" s="154"/>
      <c r="I427" s="154"/>
      <c r="J427" s="154"/>
      <c r="K427" s="177">
        <f>'[1]Hist&amp;Budget_WC'!AF$251</f>
        <v>597</v>
      </c>
      <c r="L427" s="177">
        <f>'[1]Hist&amp;Budget_WC'!AG$251</f>
        <v>182</v>
      </c>
      <c r="M427" s="177">
        <f>'[1]Hist&amp;Budget_WC'!AH$251</f>
        <v>271</v>
      </c>
      <c r="N427" s="186">
        <f>'[1]Hist&amp;Budget_WC'!AI$251</f>
        <v>1144</v>
      </c>
      <c r="O427" s="178">
        <f>[1]Calcs_Gen!O$233</f>
        <v>1165</v>
      </c>
      <c r="P427" s="178">
        <f>[1]Calcs_Gen!P$233</f>
        <v>1357</v>
      </c>
      <c r="Q427" s="178">
        <f>[1]Calcs_Gen!Q$233</f>
        <v>1420</v>
      </c>
      <c r="R427" s="178">
        <f>[1]Calcs_Gen!R$233</f>
        <v>1274</v>
      </c>
      <c r="S427" s="178">
        <f>[1]Calcs_Gen!S$233</f>
        <v>860</v>
      </c>
      <c r="T427" s="178">
        <f>[1]Calcs_Gen!T$233</f>
        <v>790</v>
      </c>
      <c r="U427" s="178">
        <f>[1]Calcs_Gen!U$233</f>
        <v>459</v>
      </c>
      <c r="V427" s="178">
        <f>[1]Calcs_Gen!V$233</f>
        <v>450</v>
      </c>
      <c r="W427" s="178">
        <f>[1]Calcs_Gen!W$233</f>
        <v>700</v>
      </c>
      <c r="X427" s="178">
        <f>[1]Calcs_Gen!X$233</f>
        <v>712</v>
      </c>
      <c r="Y427" s="178">
        <f>[1]Calcs_Gen!Y$233</f>
        <v>712</v>
      </c>
      <c r="Z427" s="178">
        <f>[1]Calcs_Gen!Z$233</f>
        <v>0</v>
      </c>
      <c r="AA427" s="178">
        <f>[1]Calcs_Gen!AA$233</f>
        <v>0</v>
      </c>
      <c r="AB427" s="178">
        <f>[1]Calcs_Gen!AB$233</f>
        <v>0</v>
      </c>
      <c r="AC427" s="178">
        <f>[1]Calcs_Gen!AC$233</f>
        <v>0</v>
      </c>
      <c r="AD427" s="178">
        <f>[1]Calcs_Gen!AD$233</f>
        <v>0</v>
      </c>
      <c r="AE427" s="178">
        <f>[1]Calcs_Gen!AE$233</f>
        <v>0</v>
      </c>
      <c r="AF427" s="178">
        <f>[1]Calcs_Gen!AF$233</f>
        <v>0</v>
      </c>
      <c r="AG427" s="178">
        <f>[1]Calcs_Gen!AG$233</f>
        <v>0</v>
      </c>
      <c r="AH427" s="179">
        <f>[1]Calcs_Gen!AH$233</f>
        <v>0</v>
      </c>
      <c r="AM427" s="53" cm="1">
        <f t="array" ref="AM427">IF(SUM(ABS(K427:AH427)),1,0)</f>
        <v>1</v>
      </c>
      <c r="AN427" s="53">
        <f>IF(OR(SUBTOTAL(102,AM427)=1,AM427=0),0,1)</f>
        <v>0</v>
      </c>
    </row>
    <row r="428" spans="1:40" ht="12.75" customHeight="1" outlineLevel="2" x14ac:dyDescent="0.2">
      <c r="B428" s="151"/>
      <c r="C428" s="152"/>
      <c r="D428" s="176" t="s">
        <v>117</v>
      </c>
      <c r="E428" s="154"/>
      <c r="F428" s="154"/>
      <c r="G428" s="154"/>
      <c r="H428" s="154"/>
      <c r="I428" s="154"/>
      <c r="J428" s="154"/>
      <c r="K428" s="177">
        <f>'[1]Hist&amp;Budget_WC'!AF$250</f>
        <v>-24224</v>
      </c>
      <c r="L428" s="177">
        <f>'[1]Hist&amp;Budget_WC'!AG$250</f>
        <v>-9854</v>
      </c>
      <c r="M428" s="177">
        <f>'[1]Hist&amp;Budget_WC'!AH$250</f>
        <v>-10521</v>
      </c>
      <c r="N428" s="186">
        <f>'[1]Hist&amp;Budget_WC'!AI$250</f>
        <v>-8063</v>
      </c>
      <c r="O428" s="178">
        <f>[1]Calcs_Gen!O$232</f>
        <v>-7822.6970000000001</v>
      </c>
      <c r="P428" s="178">
        <f>[1]Calcs_Gen!P$232</f>
        <v>-9385.3799999999974</v>
      </c>
      <c r="Q428" s="178">
        <f>[1]Calcs_Gen!Q$232</f>
        <v>-9701.0135999999984</v>
      </c>
      <c r="R428" s="178">
        <f>[1]Calcs_Gen!R$232</f>
        <v>-10056.071126249997</v>
      </c>
      <c r="S428" s="178">
        <f>[1]Calcs_Gen!S$232</f>
        <v>-14092.729970675622</v>
      </c>
      <c r="T428" s="178">
        <f>[1]Calcs_Gen!T$232</f>
        <v>-10853.077461001139</v>
      </c>
      <c r="U428" s="178">
        <f>[1]Calcs_Gen!U$232</f>
        <v>-10735.086764966651</v>
      </c>
      <c r="V428" s="178">
        <f>[1]Calcs_Gen!V$232</f>
        <v>-11539.572913292814</v>
      </c>
      <c r="W428" s="178">
        <f>[1]Calcs_Gen!W$232</f>
        <v>-12549.190122261229</v>
      </c>
      <c r="X428" s="178">
        <f>[1]Calcs_Gen!X$232</f>
        <v>-19864.228923722552</v>
      </c>
      <c r="Y428" s="178">
        <f>[1]Calcs_Gen!Y$232</f>
        <v>-11859</v>
      </c>
      <c r="Z428" s="178">
        <f>[1]Calcs_Gen!Z$232</f>
        <v>0</v>
      </c>
      <c r="AA428" s="178">
        <f>[1]Calcs_Gen!AA$232</f>
        <v>0</v>
      </c>
      <c r="AB428" s="178">
        <f>[1]Calcs_Gen!AB$232</f>
        <v>0</v>
      </c>
      <c r="AC428" s="178">
        <f>[1]Calcs_Gen!AC$232</f>
        <v>0</v>
      </c>
      <c r="AD428" s="178">
        <f>[1]Calcs_Gen!AD$232</f>
        <v>0</v>
      </c>
      <c r="AE428" s="178">
        <f>[1]Calcs_Gen!AE$232</f>
        <v>0</v>
      </c>
      <c r="AF428" s="178">
        <f>[1]Calcs_Gen!AF$232</f>
        <v>0</v>
      </c>
      <c r="AG428" s="178">
        <f>[1]Calcs_Gen!AG$232</f>
        <v>0</v>
      </c>
      <c r="AH428" s="179">
        <f>[1]Calcs_Gen!AH$232</f>
        <v>0</v>
      </c>
      <c r="AM428" s="53" cm="1">
        <f t="array" ref="AM428">IF(SUM(ABS(K428:AH428)),1,0)</f>
        <v>1</v>
      </c>
      <c r="AN428" s="53">
        <f>IF(OR(SUBTOTAL(102,AM428)=1,AM428=0),0,1)</f>
        <v>0</v>
      </c>
    </row>
    <row r="429" spans="1:40" ht="12.75" customHeight="1" outlineLevel="2" x14ac:dyDescent="0.2">
      <c r="B429" s="151"/>
      <c r="C429" s="152"/>
      <c r="D429" s="176" t="s">
        <v>118</v>
      </c>
      <c r="E429" s="154"/>
      <c r="F429" s="154"/>
      <c r="G429" s="154"/>
      <c r="H429" s="154"/>
      <c r="I429" s="154"/>
      <c r="J429" s="154"/>
      <c r="K429" s="177">
        <f>SUM('[1]Hist&amp;Budget_WC'!AF$252:AF$255)</f>
        <v>-2270</v>
      </c>
      <c r="L429" s="177">
        <f>SUM('[1]Hist&amp;Budget_WC'!AG$252:AG$255)</f>
        <v>1243</v>
      </c>
      <c r="M429" s="177">
        <f>SUM('[1]Hist&amp;Budget_WC'!AH$252:AH$255)</f>
        <v>-12177</v>
      </c>
      <c r="N429" s="186">
        <f>SUM('[1]Hist&amp;Budget_WC'!AI$252:AI$255)</f>
        <v>0</v>
      </c>
      <c r="O429" s="178">
        <f>SUM([1]Calcs_Gen!O$234:O$237)</f>
        <v>0</v>
      </c>
      <c r="P429" s="178">
        <f>SUM([1]Calcs_Gen!P$234:P$237)</f>
        <v>0</v>
      </c>
      <c r="Q429" s="178">
        <f>SUM([1]Calcs_Gen!Q$234:Q$237)</f>
        <v>0</v>
      </c>
      <c r="R429" s="178">
        <f>SUM([1]Calcs_Gen!R$234:R$237)</f>
        <v>0</v>
      </c>
      <c r="S429" s="178">
        <f>SUM([1]Calcs_Gen!S$234:S$237)</f>
        <v>0</v>
      </c>
      <c r="T429" s="178">
        <f>SUM([1]Calcs_Gen!T$234:T$237)</f>
        <v>0</v>
      </c>
      <c r="U429" s="178">
        <f>SUM([1]Calcs_Gen!U$234:U$237)</f>
        <v>0</v>
      </c>
      <c r="V429" s="178">
        <f>SUM([1]Calcs_Gen!V$234:V$237)</f>
        <v>0</v>
      </c>
      <c r="W429" s="178">
        <f>SUM([1]Calcs_Gen!W$234:W$237)</f>
        <v>0</v>
      </c>
      <c r="X429" s="178">
        <f>SUM([1]Calcs_Gen!X$234:X$237)</f>
        <v>0</v>
      </c>
      <c r="Y429" s="178">
        <f>SUM([1]Calcs_Gen!Y$234:Y$237)</f>
        <v>0</v>
      </c>
      <c r="Z429" s="178">
        <f>SUM([1]Calcs_Gen!Z$234:Z$237)</f>
        <v>0</v>
      </c>
      <c r="AA429" s="178">
        <f>SUM([1]Calcs_Gen!AA$234:AA$237)</f>
        <v>0</v>
      </c>
      <c r="AB429" s="178">
        <f>SUM([1]Calcs_Gen!AB$234:AB$237)</f>
        <v>0</v>
      </c>
      <c r="AC429" s="178">
        <f>SUM([1]Calcs_Gen!AC$234:AC$237)</f>
        <v>0</v>
      </c>
      <c r="AD429" s="178">
        <f>SUM([1]Calcs_Gen!AD$234:AD$237)</f>
        <v>0</v>
      </c>
      <c r="AE429" s="178">
        <f>SUM([1]Calcs_Gen!AE$234:AE$237)</f>
        <v>0</v>
      </c>
      <c r="AF429" s="178">
        <f>SUM([1]Calcs_Gen!AF$234:AF$237)</f>
        <v>0</v>
      </c>
      <c r="AG429" s="178">
        <f>SUM([1]Calcs_Gen!AG$234:AG$237)</f>
        <v>0</v>
      </c>
      <c r="AH429" s="179">
        <f>SUM([1]Calcs_Gen!AH$234:AH$237)</f>
        <v>0</v>
      </c>
      <c r="AM429" s="53" cm="1">
        <f t="array" ref="AM429">IF(SUM(ABS(K429:AH429)),1,0)</f>
        <v>1</v>
      </c>
      <c r="AN429" s="53">
        <f>IF(OR(SUBTOTAL(102,AM429)=1,AM429=0),0,1)</f>
        <v>0</v>
      </c>
    </row>
    <row r="430" spans="1:40" ht="12.75" customHeight="1" outlineLevel="2" collapsed="1" x14ac:dyDescent="0.2">
      <c r="B430" s="151"/>
      <c r="C430" s="152"/>
      <c r="D430" s="180" t="s">
        <v>119</v>
      </c>
      <c r="E430" s="181"/>
      <c r="F430" s="181"/>
      <c r="G430" s="181"/>
      <c r="H430" s="181"/>
      <c r="I430" s="181"/>
      <c r="J430" s="181"/>
      <c r="K430" s="182">
        <f t="shared" ref="K430:AH430" si="67">SUM(K427:K429)</f>
        <v>-25897</v>
      </c>
      <c r="L430" s="182">
        <f t="shared" si="67"/>
        <v>-8429</v>
      </c>
      <c r="M430" s="182">
        <f t="shared" si="67"/>
        <v>-22427</v>
      </c>
      <c r="N430" s="183">
        <f t="shared" si="67"/>
        <v>-6919</v>
      </c>
      <c r="O430" s="183">
        <f t="shared" si="67"/>
        <v>-6657.6970000000001</v>
      </c>
      <c r="P430" s="183">
        <f t="shared" si="67"/>
        <v>-8028.3799999999974</v>
      </c>
      <c r="Q430" s="183">
        <f t="shared" si="67"/>
        <v>-8281.0135999999984</v>
      </c>
      <c r="R430" s="183">
        <f t="shared" si="67"/>
        <v>-8782.0711262499972</v>
      </c>
      <c r="S430" s="183">
        <f t="shared" si="67"/>
        <v>-13232.729970675622</v>
      </c>
      <c r="T430" s="183">
        <f t="shared" si="67"/>
        <v>-10063.077461001139</v>
      </c>
      <c r="U430" s="183">
        <f t="shared" si="67"/>
        <v>-10276.086764966651</v>
      </c>
      <c r="V430" s="183">
        <f t="shared" si="67"/>
        <v>-11089.572913292814</v>
      </c>
      <c r="W430" s="183">
        <f t="shared" si="67"/>
        <v>-11849.190122261229</v>
      </c>
      <c r="X430" s="183">
        <f t="shared" si="67"/>
        <v>-19152.228923722552</v>
      </c>
      <c r="Y430" s="183">
        <f t="shared" si="67"/>
        <v>-11147</v>
      </c>
      <c r="Z430" s="183">
        <f t="shared" si="67"/>
        <v>0</v>
      </c>
      <c r="AA430" s="183">
        <f t="shared" si="67"/>
        <v>0</v>
      </c>
      <c r="AB430" s="183">
        <f t="shared" si="67"/>
        <v>0</v>
      </c>
      <c r="AC430" s="183">
        <f t="shared" si="67"/>
        <v>0</v>
      </c>
      <c r="AD430" s="183">
        <f t="shared" si="67"/>
        <v>0</v>
      </c>
      <c r="AE430" s="183">
        <f t="shared" si="67"/>
        <v>0</v>
      </c>
      <c r="AF430" s="183">
        <f t="shared" si="67"/>
        <v>0</v>
      </c>
      <c r="AG430" s="183">
        <f t="shared" si="67"/>
        <v>0</v>
      </c>
      <c r="AH430" s="184">
        <f t="shared" si="67"/>
        <v>0</v>
      </c>
    </row>
    <row r="431" spans="1:40" ht="12.75" customHeight="1" outlineLevel="2" x14ac:dyDescent="0.2">
      <c r="B431" s="151"/>
      <c r="C431" s="152"/>
      <c r="D431" s="153"/>
      <c r="E431" s="154"/>
      <c r="F431" s="154"/>
      <c r="G431" s="154"/>
      <c r="H431" s="154"/>
      <c r="I431" s="154"/>
      <c r="J431" s="154"/>
      <c r="K431" s="185"/>
      <c r="L431" s="185"/>
      <c r="M431" s="185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  <c r="AA431" s="186"/>
      <c r="AB431" s="186"/>
      <c r="AC431" s="186"/>
      <c r="AD431" s="186"/>
      <c r="AE431" s="186"/>
      <c r="AF431" s="186"/>
      <c r="AG431" s="186"/>
      <c r="AH431" s="187"/>
    </row>
    <row r="432" spans="1:40" ht="12.75" customHeight="1" outlineLevel="2" x14ac:dyDescent="0.2">
      <c r="B432" s="151"/>
      <c r="C432" s="152"/>
      <c r="D432" s="153" t="s">
        <v>120</v>
      </c>
      <c r="E432" s="154"/>
      <c r="F432" s="154"/>
      <c r="G432" s="154"/>
      <c r="H432" s="154"/>
      <c r="I432" s="154"/>
      <c r="J432" s="154"/>
      <c r="K432" s="185"/>
      <c r="L432" s="185"/>
      <c r="M432" s="185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6"/>
      <c r="AG432" s="186"/>
      <c r="AH432" s="187"/>
    </row>
    <row r="433" spans="1:40" ht="12.75" customHeight="1" outlineLevel="2" x14ac:dyDescent="0.2">
      <c r="B433" s="151"/>
      <c r="C433" s="152"/>
      <c r="D433" s="176" t="s">
        <v>121</v>
      </c>
      <c r="E433" s="154"/>
      <c r="F433" s="154"/>
      <c r="G433" s="154"/>
      <c r="H433" s="154"/>
      <c r="I433" s="154"/>
      <c r="J433" s="154"/>
      <c r="K433" s="177">
        <f>'[1]Hist&amp;Budget_WC'!AF$260</f>
        <v>5090</v>
      </c>
      <c r="L433" s="185">
        <f>'[1]Hist&amp;Budget_WC'!AG$260</f>
        <v>0</v>
      </c>
      <c r="M433" s="185">
        <f>'[1]Hist&amp;Budget_WC'!AH$260</f>
        <v>0</v>
      </c>
      <c r="N433" s="186">
        <f>'[1]Hist&amp;Budget_WC'!AI$260</f>
        <v>0</v>
      </c>
      <c r="O433" s="178">
        <f>[1]Calcs_Gen!O$242</f>
        <v>0</v>
      </c>
      <c r="P433" s="186">
        <f>[1]Calcs_Gen!P$242</f>
        <v>0</v>
      </c>
      <c r="Q433" s="186">
        <f>[1]Calcs_Gen!Q$242</f>
        <v>0</v>
      </c>
      <c r="R433" s="186">
        <f>[1]Calcs_Gen!R$242</f>
        <v>0</v>
      </c>
      <c r="S433" s="186">
        <f>[1]Calcs_Gen!S$242</f>
        <v>0</v>
      </c>
      <c r="T433" s="186">
        <f>[1]Calcs_Gen!T$242</f>
        <v>0</v>
      </c>
      <c r="U433" s="186">
        <f>[1]Calcs_Gen!U$242</f>
        <v>0</v>
      </c>
      <c r="V433" s="186">
        <f>[1]Calcs_Gen!V$242</f>
        <v>0</v>
      </c>
      <c r="W433" s="186">
        <f>[1]Calcs_Gen!W$242</f>
        <v>0</v>
      </c>
      <c r="X433" s="186">
        <f>[1]Calcs_Gen!X$242</f>
        <v>0</v>
      </c>
      <c r="Y433" s="186">
        <f>[1]Calcs_Gen!Y$242</f>
        <v>0</v>
      </c>
      <c r="Z433" s="186">
        <f>[1]Calcs_Gen!Z$242</f>
        <v>0</v>
      </c>
      <c r="AA433" s="186">
        <f>[1]Calcs_Gen!AA$242</f>
        <v>0</v>
      </c>
      <c r="AB433" s="186">
        <f>[1]Calcs_Gen!AB$242</f>
        <v>0</v>
      </c>
      <c r="AC433" s="186">
        <f>[1]Calcs_Gen!AC$242</f>
        <v>0</v>
      </c>
      <c r="AD433" s="186">
        <f>[1]Calcs_Gen!AD$242</f>
        <v>0</v>
      </c>
      <c r="AE433" s="186">
        <f>[1]Calcs_Gen!AE$242</f>
        <v>0</v>
      </c>
      <c r="AF433" s="186">
        <f>[1]Calcs_Gen!AF$242</f>
        <v>0</v>
      </c>
      <c r="AG433" s="186">
        <f>[1]Calcs_Gen!AG$242</f>
        <v>0</v>
      </c>
      <c r="AH433" s="187">
        <f>[1]Calcs_Gen!AH$242</f>
        <v>0</v>
      </c>
      <c r="AM433" s="53" cm="1">
        <f t="array" ref="AM433">IF(SUM(ABS(K433:AH433)),1,0)</f>
        <v>1</v>
      </c>
      <c r="AN433" s="53">
        <f>IF(OR(SUBTOTAL(102,AM433)=1,AM433=0),0,1)</f>
        <v>0</v>
      </c>
    </row>
    <row r="434" spans="1:40" ht="12.75" customHeight="1" outlineLevel="2" x14ac:dyDescent="0.2">
      <c r="B434" s="151"/>
      <c r="C434" s="152"/>
      <c r="D434" s="176" t="s">
        <v>122</v>
      </c>
      <c r="E434" s="154"/>
      <c r="F434" s="154"/>
      <c r="G434" s="154"/>
      <c r="H434" s="154"/>
      <c r="I434" s="154"/>
      <c r="J434" s="154"/>
      <c r="K434" s="177">
        <f>'[1]Hist&amp;Budget_WC'!AF$261</f>
        <v>-368</v>
      </c>
      <c r="L434" s="185">
        <f>'[1]Hist&amp;Budget_WC'!AG$261</f>
        <v>-511</v>
      </c>
      <c r="M434" s="185">
        <f>'[1]Hist&amp;Budget_WC'!AH$261</f>
        <v>-523</v>
      </c>
      <c r="N434" s="186">
        <f>'[1]Hist&amp;Budget_WC'!AI$261</f>
        <v>-528</v>
      </c>
      <c r="O434" s="186">
        <f>[1]Calcs_Gen!O$243</f>
        <v>-540.11773934180144</v>
      </c>
      <c r="P434" s="186">
        <f>[1]Calcs_Gen!P$243</f>
        <v>-552.79977502865506</v>
      </c>
      <c r="Q434" s="186">
        <f>[1]Calcs_Gen!Q$243</f>
        <v>-565.89390059669984</v>
      </c>
      <c r="R434" s="186">
        <f>[1]Calcs_Gen!R$243</f>
        <v>-579.4192147168045</v>
      </c>
      <c r="S434" s="186">
        <f>[1]Calcs_Gen!S$243</f>
        <v>-593.3959141755189</v>
      </c>
      <c r="T434" s="186">
        <f>[1]Calcs_Gen!T$243</f>
        <v>-607.84536272292269</v>
      </c>
      <c r="U434" s="186">
        <f>[1]Calcs_Gen!U$243</f>
        <v>-356.35423546203862</v>
      </c>
      <c r="V434" s="186">
        <f>[1]Calcs_Gen!V$243</f>
        <v>-343.08003177099749</v>
      </c>
      <c r="W434" s="186">
        <f>[1]Calcs_Gen!W$243</f>
        <v>-354.30117764509498</v>
      </c>
      <c r="X434" s="186">
        <f>[1]Calcs_Gen!X$243</f>
        <v>-366.01608533074102</v>
      </c>
      <c r="Y434" s="186">
        <f>[1]Calcs_Gen!Y$243</f>
        <v>-378.25189269158136</v>
      </c>
      <c r="Z434" s="186">
        <f>[1]Calcs_Gen!Z$243</f>
        <v>-391.03740132003179</v>
      </c>
      <c r="AA434" s="186">
        <f>[1]Calcs_Gen!AA$243</f>
        <v>-404.40318293226903</v>
      </c>
      <c r="AB434" s="186">
        <f>[1]Calcs_Gen!AB$243</f>
        <v>-310.4979754281602</v>
      </c>
      <c r="AC434" s="186">
        <f>[1]Calcs_Gen!AC$243</f>
        <v>-295.80166501354461</v>
      </c>
      <c r="AD434" s="186">
        <f>[1]Calcs_Gen!AD$243</f>
        <v>-302.14047936492261</v>
      </c>
      <c r="AE434" s="186">
        <f>[1]Calcs_Gen!AE$243</f>
        <v>-236.64396645821608</v>
      </c>
      <c r="AF434" s="186">
        <f>[1]Calcs_Gen!AF$243</f>
        <v>0</v>
      </c>
      <c r="AG434" s="186">
        <f>[1]Calcs_Gen!AG$243</f>
        <v>0</v>
      </c>
      <c r="AH434" s="187">
        <f>[1]Calcs_Gen!AH$243</f>
        <v>0</v>
      </c>
      <c r="AM434" s="53" cm="1">
        <f t="array" ref="AM434">IF(SUM(ABS(K434:AH434)),1,0)</f>
        <v>1</v>
      </c>
      <c r="AN434" s="53">
        <f>IF(OR(SUBTOTAL(102,AM434)=1,AM434=0),0,1)</f>
        <v>0</v>
      </c>
    </row>
    <row r="435" spans="1:40" ht="12.75" customHeight="1" outlineLevel="2" collapsed="1" x14ac:dyDescent="0.2">
      <c r="B435" s="151"/>
      <c r="C435" s="152"/>
      <c r="D435" s="176" t="s">
        <v>123</v>
      </c>
      <c r="E435" s="154"/>
      <c r="F435" s="154"/>
      <c r="G435" s="154"/>
      <c r="H435" s="154"/>
      <c r="I435" s="154"/>
      <c r="J435" s="154"/>
      <c r="K435" s="177">
        <f>SUM('[1]Hist&amp;Budget_WC'!AF$262:AF$265)*(1-$I$43)</f>
        <v>-183</v>
      </c>
      <c r="L435" s="185">
        <f>SUM('[1]Hist&amp;Budget_WC'!AG$262:AG$265)*(1-$I$43)</f>
        <v>-222</v>
      </c>
      <c r="M435" s="185">
        <f>SUM('[1]Hist&amp;Budget_WC'!AH$262:AH$265)*(1-$I$43)</f>
        <v>-196</v>
      </c>
      <c r="N435" s="186">
        <f>SUM('[1]Hist&amp;Budget_WC'!AI$262:AI$265)*(1-$I$43)</f>
        <v>-199</v>
      </c>
      <c r="O435" s="178">
        <f>SUM([1]Calcs_Gen!O$244:O$247)*(1-$I$43)</f>
        <v>-185.67436696359684</v>
      </c>
      <c r="P435" s="178">
        <f>SUM([1]Calcs_Gen!P$244:P$247)*(1-$I$43)</f>
        <v>-172.99233127674302</v>
      </c>
      <c r="Q435" s="178">
        <f>SUM([1]Calcs_Gen!Q$244:Q$247)*(1-$I$43)</f>
        <v>-159.89820570869836</v>
      </c>
      <c r="R435" s="178">
        <f>SUM([1]Calcs_Gen!R$244:R$247)*(1-$I$43)</f>
        <v>-146.3728915885936</v>
      </c>
      <c r="S435" s="178">
        <f>SUM([1]Calcs_Gen!S$244:S$247)*(1-$I$43)</f>
        <v>-132.39619212987918</v>
      </c>
      <c r="T435" s="178">
        <f>SUM([1]Calcs_Gen!T$244:T$247)*(1-$I$43)</f>
        <v>-117.94674358247539</v>
      </c>
      <c r="U435" s="178">
        <f>SUM([1]Calcs_Gen!U$244:U$247)*(1-$I$43)</f>
        <v>-104.78449016565474</v>
      </c>
      <c r="V435" s="178">
        <f>SUM([1]Calcs_Gen!V$244:V$247)*(1-$I$43)</f>
        <v>-93.999295613268075</v>
      </c>
      <c r="W435" s="178">
        <f>SUM([1]Calcs_Gen!W$244:W$247)*(1-$I$43)</f>
        <v>-82.778149739170715</v>
      </c>
      <c r="X435" s="178">
        <f>SUM([1]Calcs_Gen!X$244:X$247)*(1-$I$43)</f>
        <v>-71.06324205352459</v>
      </c>
      <c r="Y435" s="178">
        <f>SUM([1]Calcs_Gen!Y$244:Y$247)*(1-$I$43)</f>
        <v>-61.027060563088867</v>
      </c>
      <c r="Z435" s="178">
        <f>SUM([1]Calcs_Gen!Z$244:Z$247)*(1-$I$43)</f>
        <v>-46.041926064233792</v>
      </c>
      <c r="AA435" s="178">
        <f>SUM([1]Calcs_Gen!AA$244:AA$247)*(1-$I$43)</f>
        <v>-32.676144451996542</v>
      </c>
      <c r="AB435" s="178">
        <f>SUM([1]Calcs_Gen!AB$244:AB$247)*(1-$I$43)</f>
        <v>-21.241759924075339</v>
      </c>
      <c r="AC435" s="178">
        <f>SUM([1]Calcs_Gen!AC$244:AC$247)*(1-$I$43)</f>
        <v>-14.870151932284861</v>
      </c>
      <c r="AD435" s="178">
        <f>SUM([1]Calcs_Gen!AD$244:AD$247)*(1-$I$43)</f>
        <v>-8.5313375809068326</v>
      </c>
      <c r="AE435" s="178">
        <f>SUM([1]Calcs_Gen!AE$244:AE$247)*(1-$I$43)</f>
        <v>-2.1858951707258778</v>
      </c>
      <c r="AF435" s="178">
        <f>SUM([1]Calcs_Gen!AF$244:AF$247)*(1-$I$43)</f>
        <v>5.6134297210519447E-14</v>
      </c>
      <c r="AG435" s="178">
        <f>SUM([1]Calcs_Gen!AG$244:AG$247)*(1-$I$43)</f>
        <v>5.6134297210519447E-14</v>
      </c>
      <c r="AH435" s="179">
        <f>SUM([1]Calcs_Gen!AH$244:AH$247)*(1-$I$43)</f>
        <v>5.6134297210519447E-14</v>
      </c>
    </row>
    <row r="436" spans="1:40" ht="12.75" customHeight="1" outlineLevel="2" x14ac:dyDescent="0.2">
      <c r="B436" s="151"/>
      <c r="C436" s="152"/>
      <c r="D436" s="176" t="s">
        <v>124</v>
      </c>
      <c r="E436" s="154"/>
      <c r="F436" s="154"/>
      <c r="G436" s="154"/>
      <c r="H436" s="154"/>
      <c r="I436" s="154"/>
      <c r="J436" s="154"/>
      <c r="K436" s="177">
        <f>'[1]Hist&amp;Budget_WC'!AF$266</f>
        <v>0</v>
      </c>
      <c r="L436" s="185">
        <f>'[1]Hist&amp;Budget_WC'!AG$266</f>
        <v>0</v>
      </c>
      <c r="M436" s="185">
        <f>'[1]Hist&amp;Budget_WC'!AH$266</f>
        <v>0</v>
      </c>
      <c r="N436" s="186">
        <f>'[1]Hist&amp;Budget_WC'!AI$266</f>
        <v>0</v>
      </c>
      <c r="O436" s="178">
        <f>[1]Calcs_Gen!O$248</f>
        <v>0</v>
      </c>
      <c r="P436" s="186">
        <f>[1]Calcs_Gen!P$248</f>
        <v>0</v>
      </c>
      <c r="Q436" s="186">
        <f>[1]Calcs_Gen!Q$248</f>
        <v>0</v>
      </c>
      <c r="R436" s="186">
        <f>[1]Calcs_Gen!R$248</f>
        <v>0</v>
      </c>
      <c r="S436" s="186">
        <f>[1]Calcs_Gen!S$248</f>
        <v>0</v>
      </c>
      <c r="T436" s="186">
        <f>[1]Calcs_Gen!T$248</f>
        <v>0</v>
      </c>
      <c r="U436" s="186">
        <f>[1]Calcs_Gen!U$248</f>
        <v>0</v>
      </c>
      <c r="V436" s="186">
        <f>[1]Calcs_Gen!V$248</f>
        <v>0</v>
      </c>
      <c r="W436" s="186">
        <f>[1]Calcs_Gen!W$248</f>
        <v>0</v>
      </c>
      <c r="X436" s="186">
        <f>[1]Calcs_Gen!X$248</f>
        <v>0</v>
      </c>
      <c r="Y436" s="186">
        <f>[1]Calcs_Gen!Y$248</f>
        <v>0</v>
      </c>
      <c r="Z436" s="186">
        <f>[1]Calcs_Gen!Z$248</f>
        <v>0</v>
      </c>
      <c r="AA436" s="186">
        <f>[1]Calcs_Gen!AA$248</f>
        <v>0</v>
      </c>
      <c r="AB436" s="186">
        <f>[1]Calcs_Gen!AB$248</f>
        <v>0</v>
      </c>
      <c r="AC436" s="186">
        <f>[1]Calcs_Gen!AC$248</f>
        <v>0</v>
      </c>
      <c r="AD436" s="186">
        <f>[1]Calcs_Gen!AD$248</f>
        <v>0</v>
      </c>
      <c r="AE436" s="186">
        <f>[1]Calcs_Gen!AE$248</f>
        <v>0</v>
      </c>
      <c r="AF436" s="186">
        <f>[1]Calcs_Gen!AF$248</f>
        <v>0</v>
      </c>
      <c r="AG436" s="186">
        <f>[1]Calcs_Gen!AG$248</f>
        <v>0</v>
      </c>
      <c r="AH436" s="187">
        <f>[1]Calcs_Gen!AH$248</f>
        <v>0</v>
      </c>
    </row>
    <row r="437" spans="1:40" ht="12.75" customHeight="1" outlineLevel="2" x14ac:dyDescent="0.2">
      <c r="B437" s="151"/>
      <c r="C437" s="152"/>
      <c r="D437" s="180" t="s">
        <v>125</v>
      </c>
      <c r="E437" s="181"/>
      <c r="F437" s="181"/>
      <c r="G437" s="181"/>
      <c r="H437" s="181"/>
      <c r="I437" s="181"/>
      <c r="J437" s="181"/>
      <c r="K437" s="182">
        <f>SUM(K433:K436)</f>
        <v>4539</v>
      </c>
      <c r="L437" s="182">
        <f>SUM(L433:L436)</f>
        <v>-733</v>
      </c>
      <c r="M437" s="182">
        <f>SUM(M433:M436)</f>
        <v>-719</v>
      </c>
      <c r="N437" s="183">
        <f>SUM(N433:N436)</f>
        <v>-727</v>
      </c>
      <c r="O437" s="183">
        <f>SUM(O433:O436)</f>
        <v>-725.79210630539831</v>
      </c>
      <c r="P437" s="183">
        <f t="shared" ref="P437:AH437" si="68">SUM(P433:P436)</f>
        <v>-725.79210630539808</v>
      </c>
      <c r="Q437" s="183">
        <f t="shared" si="68"/>
        <v>-725.79210630539819</v>
      </c>
      <c r="R437" s="183">
        <f t="shared" si="68"/>
        <v>-725.79210630539808</v>
      </c>
      <c r="S437" s="183">
        <f t="shared" si="68"/>
        <v>-725.79210630539808</v>
      </c>
      <c r="T437" s="183">
        <f t="shared" si="68"/>
        <v>-725.79210630539808</v>
      </c>
      <c r="U437" s="183">
        <f t="shared" si="68"/>
        <v>-461.13872562769336</v>
      </c>
      <c r="V437" s="183">
        <f t="shared" si="68"/>
        <v>-437.07932738426558</v>
      </c>
      <c r="W437" s="183">
        <f t="shared" si="68"/>
        <v>-437.0793273842657</v>
      </c>
      <c r="X437" s="183">
        <f t="shared" si="68"/>
        <v>-437.07932738426564</v>
      </c>
      <c r="Y437" s="183">
        <f t="shared" si="68"/>
        <v>-439.27895325467023</v>
      </c>
      <c r="Z437" s="183">
        <f t="shared" si="68"/>
        <v>-437.07932738426558</v>
      </c>
      <c r="AA437" s="183">
        <f t="shared" si="68"/>
        <v>-437.07932738426558</v>
      </c>
      <c r="AB437" s="183">
        <f t="shared" si="68"/>
        <v>-331.73973535223553</v>
      </c>
      <c r="AC437" s="183">
        <f t="shared" si="68"/>
        <v>-310.67181694582945</v>
      </c>
      <c r="AD437" s="183">
        <f t="shared" si="68"/>
        <v>-310.67181694582945</v>
      </c>
      <c r="AE437" s="183">
        <f t="shared" si="68"/>
        <v>-238.82986162894196</v>
      </c>
      <c r="AF437" s="183">
        <f t="shared" si="68"/>
        <v>5.6134297210519447E-14</v>
      </c>
      <c r="AG437" s="183">
        <f t="shared" si="68"/>
        <v>5.6134297210519447E-14</v>
      </c>
      <c r="AH437" s="184">
        <f t="shared" si="68"/>
        <v>5.6134297210519447E-14</v>
      </c>
    </row>
    <row r="438" spans="1:40" ht="12.75" customHeight="1" outlineLevel="2" x14ac:dyDescent="0.2">
      <c r="B438" s="151"/>
      <c r="C438" s="152"/>
      <c r="D438" s="176"/>
      <c r="E438" s="154"/>
      <c r="F438" s="154"/>
      <c r="G438" s="154"/>
      <c r="H438" s="154"/>
      <c r="I438" s="154"/>
      <c r="J438" s="154"/>
      <c r="K438" s="188"/>
      <c r="L438" s="188"/>
      <c r="M438" s="188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90"/>
    </row>
    <row r="439" spans="1:40" ht="12.75" customHeight="1" outlineLevel="2" thickBot="1" x14ac:dyDescent="0.25">
      <c r="B439" s="151"/>
      <c r="C439" s="152"/>
      <c r="D439" s="158" t="s">
        <v>126</v>
      </c>
      <c r="E439" s="159"/>
      <c r="F439" s="159"/>
      <c r="G439" s="159"/>
      <c r="H439" s="159"/>
      <c r="I439" s="159"/>
      <c r="J439" s="159"/>
      <c r="K439" s="191">
        <f>SUM(K424,K430,K437)</f>
        <v>3445</v>
      </c>
      <c r="L439" s="191">
        <f>SUM(L424,L430,L437)</f>
        <v>7676</v>
      </c>
      <c r="M439" s="191">
        <f>SUM(M424,M430,M437)</f>
        <v>-1509</v>
      </c>
      <c r="N439" s="192">
        <f>SUM(N424,N430,N437)</f>
        <v>597</v>
      </c>
      <c r="O439" s="193">
        <f>SUM(O424,O430,O437)</f>
        <v>802.00404437952955</v>
      </c>
      <c r="P439" s="192">
        <f t="shared" ref="P439:AH439" si="69">SUM(P424,P430,P437)</f>
        <v>1686.5004964343316</v>
      </c>
      <c r="Q439" s="192">
        <f t="shared" si="69"/>
        <v>3543.5657115028298</v>
      </c>
      <c r="R439" s="192">
        <f t="shared" si="69"/>
        <v>1119.7780532609031</v>
      </c>
      <c r="S439" s="192">
        <f t="shared" si="69"/>
        <v>-1851.6175756876419</v>
      </c>
      <c r="T439" s="192">
        <f t="shared" si="69"/>
        <v>38.476057461146524</v>
      </c>
      <c r="U439" s="192">
        <f t="shared" si="69"/>
        <v>77.439450318572767</v>
      </c>
      <c r="V439" s="192">
        <f t="shared" si="69"/>
        <v>-522.43031094246635</v>
      </c>
      <c r="W439" s="192">
        <f t="shared" si="69"/>
        <v>-1529.9494155756813</v>
      </c>
      <c r="X439" s="192">
        <f t="shared" si="69"/>
        <v>-8578.2436712685321</v>
      </c>
      <c r="Y439" s="192">
        <f t="shared" si="69"/>
        <v>0.81350331631995232</v>
      </c>
      <c r="Z439" s="192">
        <f t="shared" si="69"/>
        <v>11174.860731610743</v>
      </c>
      <c r="AA439" s="192">
        <f t="shared" si="69"/>
        <v>11138.056657208524</v>
      </c>
      <c r="AB439" s="192">
        <f t="shared" si="69"/>
        <v>11213.302591327047</v>
      </c>
      <c r="AC439" s="192">
        <f t="shared" si="69"/>
        <v>11200.526991167233</v>
      </c>
      <c r="AD439" s="192">
        <f t="shared" si="69"/>
        <v>11168.074355632401</v>
      </c>
      <c r="AE439" s="192">
        <f t="shared" si="69"/>
        <v>11198.511475410758</v>
      </c>
      <c r="AF439" s="192">
        <f t="shared" si="69"/>
        <v>11436.928655306339</v>
      </c>
      <c r="AG439" s="192">
        <f t="shared" si="69"/>
        <v>11436.928655306339</v>
      </c>
      <c r="AH439" s="194">
        <f t="shared" si="69"/>
        <v>11439.495897312921</v>
      </c>
    </row>
    <row r="440" spans="1:40" ht="12.75" customHeight="1" outlineLevel="2" thickTop="1" x14ac:dyDescent="0.2">
      <c r="B440" s="151"/>
      <c r="C440" s="152"/>
      <c r="D440" s="153"/>
      <c r="E440" s="154"/>
      <c r="F440" s="154"/>
      <c r="G440" s="154"/>
      <c r="H440" s="154"/>
      <c r="I440" s="154"/>
      <c r="J440" s="154"/>
      <c r="K440" s="188"/>
      <c r="L440" s="188"/>
      <c r="M440" s="188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90"/>
    </row>
    <row r="441" spans="1:40" ht="10.199999999999999" outlineLevel="2" x14ac:dyDescent="0.2">
      <c r="B441" s="151"/>
      <c r="C441" s="152"/>
      <c r="D441" s="195" t="s">
        <v>127</v>
      </c>
      <c r="E441" s="154"/>
      <c r="F441" s="154"/>
      <c r="G441" s="154"/>
      <c r="H441" s="154"/>
      <c r="I441" s="154"/>
      <c r="J441" s="154"/>
      <c r="K441" s="196">
        <f>'[1]Hist&amp;Budget_WC'!AF$271</f>
        <v>-860</v>
      </c>
      <c r="L441" s="185">
        <f>K443</f>
        <v>2585</v>
      </c>
      <c r="M441" s="185">
        <f>L443</f>
        <v>10261</v>
      </c>
      <c r="N441" s="186">
        <f>'[1]Hist&amp;Budget_WC'!AI271</f>
        <v>8752</v>
      </c>
      <c r="O441" s="186">
        <f>N443</f>
        <v>9349</v>
      </c>
      <c r="P441" s="186">
        <f t="shared" ref="P441:AH441" si="70">O443</f>
        <v>10151.00404437953</v>
      </c>
      <c r="Q441" s="186">
        <f t="shared" si="70"/>
        <v>11837.504540813861</v>
      </c>
      <c r="R441" s="186">
        <f t="shared" si="70"/>
        <v>15381.070252316691</v>
      </c>
      <c r="S441" s="186">
        <f t="shared" si="70"/>
        <v>16500.848305577594</v>
      </c>
      <c r="T441" s="186">
        <f t="shared" si="70"/>
        <v>14649.230729889952</v>
      </c>
      <c r="U441" s="186">
        <f t="shared" si="70"/>
        <v>14687.706787351099</v>
      </c>
      <c r="V441" s="186">
        <f t="shared" si="70"/>
        <v>14765.146237669671</v>
      </c>
      <c r="W441" s="186">
        <f t="shared" si="70"/>
        <v>14242.715926727204</v>
      </c>
      <c r="X441" s="186">
        <f t="shared" si="70"/>
        <v>12712.766511151522</v>
      </c>
      <c r="Y441" s="186">
        <f t="shared" si="70"/>
        <v>4134.5228398829895</v>
      </c>
      <c r="Z441" s="186">
        <f t="shared" si="70"/>
        <v>4135.3363431993093</v>
      </c>
      <c r="AA441" s="186">
        <f t="shared" si="70"/>
        <v>15310.197074810052</v>
      </c>
      <c r="AB441" s="186">
        <f t="shared" si="70"/>
        <v>26448.253732018577</v>
      </c>
      <c r="AC441" s="186">
        <f t="shared" si="70"/>
        <v>37661.55632334562</v>
      </c>
      <c r="AD441" s="186">
        <f t="shared" si="70"/>
        <v>48862.083314512856</v>
      </c>
      <c r="AE441" s="186">
        <f t="shared" si="70"/>
        <v>60030.157670145258</v>
      </c>
      <c r="AF441" s="186">
        <f t="shared" si="70"/>
        <v>71228.669145556021</v>
      </c>
      <c r="AG441" s="186">
        <f t="shared" si="70"/>
        <v>82665.597800862364</v>
      </c>
      <c r="AH441" s="187">
        <f t="shared" si="70"/>
        <v>94102.526456168707</v>
      </c>
    </row>
    <row r="442" spans="1:40" ht="12.75" customHeight="1" outlineLevel="2" x14ac:dyDescent="0.2">
      <c r="B442" s="151"/>
      <c r="C442" s="152"/>
      <c r="D442" s="195"/>
      <c r="E442" s="154"/>
      <c r="F442" s="154"/>
      <c r="G442" s="154"/>
      <c r="H442" s="154"/>
      <c r="I442" s="154"/>
      <c r="J442" s="154"/>
      <c r="K442" s="188"/>
      <c r="L442" s="188"/>
      <c r="M442" s="188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90"/>
    </row>
    <row r="443" spans="1:40" s="206" customFormat="1" ht="25.35" customHeight="1" outlineLevel="2" x14ac:dyDescent="0.2">
      <c r="A443" s="197"/>
      <c r="B443" s="198"/>
      <c r="C443" s="199"/>
      <c r="D443" s="200" t="s">
        <v>128</v>
      </c>
      <c r="E443" s="201"/>
      <c r="F443" s="201"/>
      <c r="G443" s="201"/>
      <c r="H443" s="201"/>
      <c r="I443" s="201"/>
      <c r="J443" s="201"/>
      <c r="K443" s="202">
        <f>SUM(K439,K441)</f>
        <v>2585</v>
      </c>
      <c r="L443" s="202">
        <f>SUM(L439,L441)</f>
        <v>10261</v>
      </c>
      <c r="M443" s="202">
        <f>SUM(M439,M441)</f>
        <v>8752</v>
      </c>
      <c r="N443" s="203">
        <f>SUM(N439,N441)</f>
        <v>9349</v>
      </c>
      <c r="O443" s="204">
        <f>SUM(O439,O441)</f>
        <v>10151.00404437953</v>
      </c>
      <c r="P443" s="203">
        <f t="shared" ref="P443:AH443" si="71">SUM(P439,P441)</f>
        <v>11837.504540813861</v>
      </c>
      <c r="Q443" s="203">
        <f t="shared" si="71"/>
        <v>15381.070252316691</v>
      </c>
      <c r="R443" s="203">
        <f t="shared" si="71"/>
        <v>16500.848305577594</v>
      </c>
      <c r="S443" s="203">
        <f t="shared" si="71"/>
        <v>14649.230729889952</v>
      </c>
      <c r="T443" s="203">
        <f t="shared" si="71"/>
        <v>14687.706787351099</v>
      </c>
      <c r="U443" s="203">
        <f t="shared" si="71"/>
        <v>14765.146237669671</v>
      </c>
      <c r="V443" s="203">
        <f t="shared" si="71"/>
        <v>14242.715926727204</v>
      </c>
      <c r="W443" s="203">
        <f t="shared" si="71"/>
        <v>12712.766511151522</v>
      </c>
      <c r="X443" s="203">
        <f t="shared" si="71"/>
        <v>4134.5228398829895</v>
      </c>
      <c r="Y443" s="203">
        <f t="shared" si="71"/>
        <v>4135.3363431993093</v>
      </c>
      <c r="Z443" s="203">
        <f t="shared" si="71"/>
        <v>15310.197074810052</v>
      </c>
      <c r="AA443" s="203">
        <f t="shared" si="71"/>
        <v>26448.253732018577</v>
      </c>
      <c r="AB443" s="203">
        <f t="shared" si="71"/>
        <v>37661.55632334562</v>
      </c>
      <c r="AC443" s="203">
        <f t="shared" si="71"/>
        <v>48862.083314512856</v>
      </c>
      <c r="AD443" s="203">
        <f t="shared" si="71"/>
        <v>60030.157670145258</v>
      </c>
      <c r="AE443" s="203">
        <f t="shared" si="71"/>
        <v>71228.669145556021</v>
      </c>
      <c r="AF443" s="203">
        <f t="shared" si="71"/>
        <v>82665.597800862364</v>
      </c>
      <c r="AG443" s="203">
        <f t="shared" si="71"/>
        <v>94102.526456168707</v>
      </c>
      <c r="AH443" s="205">
        <f t="shared" si="71"/>
        <v>105542.02235348163</v>
      </c>
    </row>
    <row r="444" spans="1:40" ht="12.75" customHeight="1" outlineLevel="2" x14ac:dyDescent="0.2">
      <c r="B444" s="151"/>
      <c r="C444" s="152"/>
      <c r="D444" s="207" t="s">
        <v>129</v>
      </c>
      <c r="E444" s="154"/>
      <c r="F444" s="154"/>
      <c r="G444" s="154"/>
      <c r="H444" s="154"/>
      <c r="I444" s="154"/>
      <c r="J444" s="154"/>
      <c r="K444" s="196">
        <f t="shared" ref="K444:AH444" si="72">SUM(K366,K374)</f>
        <v>17046</v>
      </c>
      <c r="L444" s="185">
        <f t="shared" si="72"/>
        <v>18032</v>
      </c>
      <c r="M444" s="185">
        <f t="shared" si="72"/>
        <v>24211</v>
      </c>
      <c r="N444" s="186">
        <f t="shared" si="72"/>
        <v>0</v>
      </c>
      <c r="O444" s="186">
        <f t="shared" si="72"/>
        <v>0</v>
      </c>
      <c r="P444" s="186">
        <f t="shared" si="72"/>
        <v>0</v>
      </c>
      <c r="Q444" s="186">
        <f t="shared" si="72"/>
        <v>0</v>
      </c>
      <c r="R444" s="186">
        <f t="shared" si="72"/>
        <v>0</v>
      </c>
      <c r="S444" s="186">
        <f t="shared" si="72"/>
        <v>0</v>
      </c>
      <c r="T444" s="186">
        <f t="shared" si="72"/>
        <v>0</v>
      </c>
      <c r="U444" s="186">
        <f t="shared" si="72"/>
        <v>0</v>
      </c>
      <c r="V444" s="186">
        <f t="shared" si="72"/>
        <v>0</v>
      </c>
      <c r="W444" s="186">
        <f t="shared" si="72"/>
        <v>0</v>
      </c>
      <c r="X444" s="186">
        <f t="shared" si="72"/>
        <v>0</v>
      </c>
      <c r="Y444" s="186">
        <f t="shared" si="72"/>
        <v>0</v>
      </c>
      <c r="Z444" s="186">
        <f t="shared" si="72"/>
        <v>0</v>
      </c>
      <c r="AA444" s="186">
        <f t="shared" si="72"/>
        <v>0</v>
      </c>
      <c r="AB444" s="186">
        <f t="shared" si="72"/>
        <v>0</v>
      </c>
      <c r="AC444" s="186">
        <f t="shared" si="72"/>
        <v>0</v>
      </c>
      <c r="AD444" s="186">
        <f t="shared" si="72"/>
        <v>0</v>
      </c>
      <c r="AE444" s="186">
        <f t="shared" si="72"/>
        <v>0</v>
      </c>
      <c r="AF444" s="186">
        <f t="shared" si="72"/>
        <v>0</v>
      </c>
      <c r="AG444" s="186">
        <f t="shared" si="72"/>
        <v>0</v>
      </c>
      <c r="AH444" s="187">
        <f t="shared" si="72"/>
        <v>0</v>
      </c>
      <c r="AM444" s="53" cm="1">
        <f t="array" ref="AM444">IF(SUM(ABS(K444:AH444)),1,0)</f>
        <v>1</v>
      </c>
      <c r="AN444" s="53">
        <f>IF(OR(SUBTOTAL(102,AM444)=1,AM444=0),0,1)</f>
        <v>0</v>
      </c>
    </row>
    <row r="445" spans="1:40" ht="12.75" customHeight="1" outlineLevel="2" collapsed="1" x14ac:dyDescent="0.2">
      <c r="B445" s="151"/>
      <c r="C445" s="152"/>
      <c r="D445" s="195"/>
      <c r="E445" s="154"/>
      <c r="F445" s="154"/>
      <c r="G445" s="154"/>
      <c r="H445" s="154"/>
      <c r="I445" s="154"/>
      <c r="J445" s="154"/>
      <c r="K445" s="188"/>
      <c r="L445" s="188"/>
      <c r="M445" s="188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90"/>
    </row>
    <row r="446" spans="1:40" ht="29.4" customHeight="1" outlineLevel="2" thickBot="1" x14ac:dyDescent="0.25">
      <c r="B446" s="151"/>
      <c r="C446" s="152"/>
      <c r="D446" s="208" t="s">
        <v>130</v>
      </c>
      <c r="E446" s="209"/>
      <c r="F446" s="209"/>
      <c r="G446" s="209"/>
      <c r="H446" s="209"/>
      <c r="I446" s="209"/>
      <c r="J446" s="209"/>
      <c r="K446" s="210">
        <f>SUM(K443:K445)</f>
        <v>19631</v>
      </c>
      <c r="L446" s="210">
        <f t="shared" ref="L446:AH446" si="73">SUM(L443:L445)</f>
        <v>28293</v>
      </c>
      <c r="M446" s="210">
        <f t="shared" si="73"/>
        <v>32963</v>
      </c>
      <c r="N446" s="211">
        <f t="shared" si="73"/>
        <v>9349</v>
      </c>
      <c r="O446" s="212">
        <f t="shared" si="73"/>
        <v>10151.00404437953</v>
      </c>
      <c r="P446" s="211">
        <f t="shared" si="73"/>
        <v>11837.504540813861</v>
      </c>
      <c r="Q446" s="211">
        <f t="shared" si="73"/>
        <v>15381.070252316691</v>
      </c>
      <c r="R446" s="211">
        <f t="shared" si="73"/>
        <v>16500.848305577594</v>
      </c>
      <c r="S446" s="211">
        <f t="shared" si="73"/>
        <v>14649.230729889952</v>
      </c>
      <c r="T446" s="211">
        <f t="shared" si="73"/>
        <v>14687.706787351099</v>
      </c>
      <c r="U446" s="211">
        <f t="shared" si="73"/>
        <v>14765.146237669671</v>
      </c>
      <c r="V446" s="211">
        <f t="shared" si="73"/>
        <v>14242.715926727204</v>
      </c>
      <c r="W446" s="211">
        <f t="shared" si="73"/>
        <v>12712.766511151522</v>
      </c>
      <c r="X446" s="211">
        <f t="shared" si="73"/>
        <v>4134.5228398829895</v>
      </c>
      <c r="Y446" s="211">
        <f t="shared" si="73"/>
        <v>4135.3363431993093</v>
      </c>
      <c r="Z446" s="211">
        <f t="shared" si="73"/>
        <v>15310.197074810052</v>
      </c>
      <c r="AA446" s="211">
        <f t="shared" si="73"/>
        <v>26448.253732018577</v>
      </c>
      <c r="AB446" s="211">
        <f t="shared" si="73"/>
        <v>37661.55632334562</v>
      </c>
      <c r="AC446" s="211">
        <f t="shared" si="73"/>
        <v>48862.083314512856</v>
      </c>
      <c r="AD446" s="211">
        <f t="shared" si="73"/>
        <v>60030.157670145258</v>
      </c>
      <c r="AE446" s="211">
        <f t="shared" si="73"/>
        <v>71228.669145556021</v>
      </c>
      <c r="AF446" s="211">
        <f t="shared" si="73"/>
        <v>82665.597800862364</v>
      </c>
      <c r="AG446" s="211">
        <f t="shared" si="73"/>
        <v>94102.526456168707</v>
      </c>
      <c r="AH446" s="213">
        <f t="shared" si="73"/>
        <v>105542.02235348163</v>
      </c>
    </row>
    <row r="447" spans="1:40" ht="12.75" customHeight="1" outlineLevel="2" x14ac:dyDescent="0.2">
      <c r="B447" s="151"/>
      <c r="C447" s="152"/>
    </row>
    <row r="448" spans="1:40" ht="12.75" customHeight="1" outlineLevel="4" x14ac:dyDescent="0.2">
      <c r="B448" s="151"/>
      <c r="C448" s="152"/>
      <c r="D448" s="141" t="s">
        <v>76</v>
      </c>
    </row>
    <row r="449" spans="1:40" s="38" customFormat="1" ht="10.199999999999999" outlineLevel="4" x14ac:dyDescent="0.2">
      <c r="A449" s="168"/>
      <c r="B449" s="108"/>
      <c r="C449" s="136"/>
      <c r="D449" s="37" t="s">
        <v>131</v>
      </c>
      <c r="E449" s="142">
        <f>SUM(K449:AH449)</f>
        <v>0</v>
      </c>
      <c r="F449" s="214"/>
      <c r="G449" s="25"/>
      <c r="H449" s="25"/>
      <c r="I449" s="25"/>
      <c r="J449" s="25"/>
      <c r="K449" s="143">
        <f t="shared" ref="K449:AH449" si="74">IF(ROUND(K443-SUM(K365,K373),0)&lt;&gt;0,1,0)</f>
        <v>0</v>
      </c>
      <c r="L449" s="143">
        <f t="shared" si="74"/>
        <v>0</v>
      </c>
      <c r="M449" s="143">
        <f t="shared" si="74"/>
        <v>0</v>
      </c>
      <c r="N449" s="143">
        <f t="shared" si="74"/>
        <v>0</v>
      </c>
      <c r="O449" s="143">
        <f t="shared" si="74"/>
        <v>0</v>
      </c>
      <c r="P449" s="143">
        <f t="shared" si="74"/>
        <v>0</v>
      </c>
      <c r="Q449" s="143">
        <f t="shared" si="74"/>
        <v>0</v>
      </c>
      <c r="R449" s="143">
        <f t="shared" si="74"/>
        <v>0</v>
      </c>
      <c r="S449" s="143">
        <f t="shared" si="74"/>
        <v>0</v>
      </c>
      <c r="T449" s="143">
        <f t="shared" si="74"/>
        <v>0</v>
      </c>
      <c r="U449" s="143">
        <f t="shared" si="74"/>
        <v>0</v>
      </c>
      <c r="V449" s="143">
        <f t="shared" si="74"/>
        <v>0</v>
      </c>
      <c r="W449" s="143">
        <f t="shared" si="74"/>
        <v>0</v>
      </c>
      <c r="X449" s="143">
        <f t="shared" si="74"/>
        <v>0</v>
      </c>
      <c r="Y449" s="143">
        <f t="shared" si="74"/>
        <v>0</v>
      </c>
      <c r="Z449" s="143">
        <f t="shared" si="74"/>
        <v>0</v>
      </c>
      <c r="AA449" s="143">
        <f t="shared" si="74"/>
        <v>0</v>
      </c>
      <c r="AB449" s="143">
        <f t="shared" si="74"/>
        <v>0</v>
      </c>
      <c r="AC449" s="143">
        <f t="shared" si="74"/>
        <v>0</v>
      </c>
      <c r="AD449" s="143">
        <f t="shared" si="74"/>
        <v>0</v>
      </c>
      <c r="AE449" s="143">
        <f t="shared" si="74"/>
        <v>0</v>
      </c>
      <c r="AF449" s="143">
        <f t="shared" si="74"/>
        <v>0</v>
      </c>
      <c r="AG449" s="143">
        <f t="shared" si="74"/>
        <v>0</v>
      </c>
      <c r="AH449" s="143">
        <f t="shared" si="74"/>
        <v>0</v>
      </c>
    </row>
    <row r="450" spans="1:40" ht="12.75" customHeight="1" outlineLevel="4" x14ac:dyDescent="0.2">
      <c r="B450" s="151"/>
      <c r="C450" s="152"/>
      <c r="D450" s="37" t="s">
        <v>151</v>
      </c>
      <c r="E450" s="142">
        <f>SUM(K450:AH450)</f>
        <v>0</v>
      </c>
      <c r="K450" s="143">
        <f>IF(ROUND(K439-'[1]Hist&amp;Budget_WC'!AF$269,0)&lt;&gt;0,1,0)</f>
        <v>0</v>
      </c>
      <c r="L450" s="143">
        <f>IF(ROUND(L439-'[1]Hist&amp;Budget_WC'!AG$269,0)&lt;&gt;0,1,0)</f>
        <v>0</v>
      </c>
      <c r="M450" s="143">
        <f>IF(ROUND(M439-'[1]Hist&amp;Budget_WC'!AH$269,0)&lt;&gt;0,1,0)</f>
        <v>0</v>
      </c>
      <c r="N450" s="143">
        <f>IF(ROUND(N439-'[1]Hist&amp;Budget_WC'!AI$269,0)&lt;&gt;0,1,0)</f>
        <v>0</v>
      </c>
      <c r="O450" s="143">
        <f>IF(ROUND(O439-[1]Calcs_Gen!O$251,0)&lt;&gt;0,1,0)</f>
        <v>0</v>
      </c>
      <c r="P450" s="143">
        <f>IF(ROUND(P439-[1]Calcs_Gen!P$251,0)&lt;&gt;0,1,0)</f>
        <v>0</v>
      </c>
      <c r="Q450" s="143">
        <f>IF(ROUND(Q439-[1]Calcs_Gen!Q$251,0)&lt;&gt;0,1,0)</f>
        <v>0</v>
      </c>
      <c r="R450" s="143">
        <f>IF(ROUND(R439-[1]Calcs_Gen!R$251,0)&lt;&gt;0,1,0)</f>
        <v>0</v>
      </c>
      <c r="S450" s="143">
        <f>IF(ROUND(S439-[1]Calcs_Gen!S$251,0)&lt;&gt;0,1,0)</f>
        <v>0</v>
      </c>
      <c r="T450" s="143">
        <f>IF(ROUND(T439-[1]Calcs_Gen!T$251,0)&lt;&gt;0,1,0)</f>
        <v>0</v>
      </c>
      <c r="U450" s="143">
        <f>IF(ROUND(U439-[1]Calcs_Gen!U$251,0)&lt;&gt;0,1,0)</f>
        <v>0</v>
      </c>
      <c r="V450" s="143">
        <f>IF(ROUND(V439-[1]Calcs_Gen!V$251,0)&lt;&gt;0,1,0)</f>
        <v>0</v>
      </c>
      <c r="W450" s="143">
        <f>IF(ROUND(W439-[1]Calcs_Gen!W$251,0)&lt;&gt;0,1,0)</f>
        <v>0</v>
      </c>
      <c r="X450" s="143">
        <f>IF(ROUND(X439-[1]Calcs_Gen!X$251,0)&lt;&gt;0,1,0)</f>
        <v>0</v>
      </c>
      <c r="Y450" s="143">
        <f>IF(ROUND(Y439-[1]Calcs_Gen!Y$251,0)&lt;&gt;0,1,0)</f>
        <v>0</v>
      </c>
      <c r="Z450" s="143">
        <f>IF(ROUND(Z439-[1]Calcs_Gen!Z$251,0)&lt;&gt;0,1,0)</f>
        <v>0</v>
      </c>
      <c r="AA450" s="143">
        <f>IF(ROUND(AA439-[1]Calcs_Gen!AA$251,0)&lt;&gt;0,1,0)</f>
        <v>0</v>
      </c>
      <c r="AB450" s="143">
        <f>IF(ROUND(AB439-[1]Calcs_Gen!AB$251,0)&lt;&gt;0,1,0)</f>
        <v>0</v>
      </c>
      <c r="AC450" s="143">
        <f>IF(ROUND(AC439-[1]Calcs_Gen!AC$251,0)&lt;&gt;0,1,0)</f>
        <v>0</v>
      </c>
      <c r="AD450" s="143">
        <f>IF(ROUND(AD439-[1]Calcs_Gen!AD$251,0)&lt;&gt;0,1,0)</f>
        <v>0</v>
      </c>
      <c r="AE450" s="143">
        <f>IF(ROUND(AE439-[1]Calcs_Gen!AE$251,0)&lt;&gt;0,1,0)</f>
        <v>0</v>
      </c>
      <c r="AF450" s="143">
        <f>IF(ROUND(AF439-[1]Calcs_Gen!AF$251,0)&lt;&gt;0,1,0)</f>
        <v>0</v>
      </c>
      <c r="AG450" s="143">
        <f>IF(ROUND(AG439-[1]Calcs_Gen!AG$251,0)&lt;&gt;0,1,0)</f>
        <v>0</v>
      </c>
      <c r="AH450" s="143">
        <f>IF(ROUND(AH439-[1]Calcs_Gen!AH$251,0)&lt;&gt;0,1,0)</f>
        <v>0</v>
      </c>
    </row>
    <row r="451" spans="1:40" ht="12.75" customHeight="1" outlineLevel="1" x14ac:dyDescent="0.2"/>
    <row r="452" spans="1:40" s="10" customFormat="1" ht="13.8" x14ac:dyDescent="0.2">
      <c r="A452" s="33">
        <f ca="1">MAX(MAX($A$2:A451),$A$2*[1]Tables_A!$F$52)+Sxn</f>
        <v>2305</v>
      </c>
      <c r="B452" s="55" t="str">
        <f>[1]Gen_WC!$D$50</f>
        <v>Water</v>
      </c>
      <c r="C452" s="7"/>
      <c r="D452" s="7"/>
      <c r="E452" s="8"/>
      <c r="F452" s="8"/>
      <c r="G452" s="8"/>
      <c r="H452" s="8"/>
      <c r="I452" s="8"/>
      <c r="J452" s="8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M452" s="26"/>
      <c r="AN452" s="26"/>
    </row>
    <row r="453" spans="1:40" ht="12.75" hidden="1" customHeight="1" outlineLevel="1" x14ac:dyDescent="0.25">
      <c r="D453" s="173"/>
      <c r="E453" s="154"/>
      <c r="F453" s="154"/>
      <c r="G453" s="154"/>
      <c r="H453" s="154"/>
      <c r="I453" s="26"/>
      <c r="J453" s="26"/>
      <c r="K453" s="26"/>
      <c r="L453" s="26"/>
      <c r="M453" s="26"/>
      <c r="N453" s="26"/>
      <c r="O453" s="234"/>
      <c r="P453" s="243"/>
      <c r="Q453" s="243"/>
      <c r="R453" s="243"/>
      <c r="S453" s="243"/>
      <c r="T453" s="243"/>
      <c r="U453" s="243"/>
      <c r="V453" s="243"/>
      <c r="W453" s="243"/>
      <c r="X453" s="243"/>
      <c r="Y453" s="243"/>
      <c r="Z453" s="243"/>
      <c r="AA453" s="243"/>
      <c r="AB453" s="243"/>
      <c r="AC453" s="243"/>
      <c r="AD453" s="243"/>
      <c r="AE453" s="243"/>
      <c r="AF453" s="243"/>
      <c r="AG453" s="243"/>
      <c r="AH453" s="243"/>
      <c r="AI453" s="243"/>
      <c r="AM453" s="38"/>
      <c r="AN453" s="38"/>
    </row>
    <row r="454" spans="1:40" s="38" customFormat="1" ht="12" hidden="1" outlineLevel="2" x14ac:dyDescent="0.2">
      <c r="A454" s="35"/>
      <c r="B454" s="40">
        <f ca="1">MAX($A$7:B453)+Sbsxn</f>
        <v>2305.0100000000002</v>
      </c>
      <c r="C454" s="41" t="str">
        <f>PLC</f>
        <v>Comprehensive Income Statement</v>
      </c>
      <c r="D454" s="56"/>
      <c r="E454" s="25"/>
      <c r="F454" s="25"/>
      <c r="G454" s="25"/>
      <c r="H454" s="25"/>
      <c r="I454" s="25"/>
      <c r="J454" s="25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</row>
    <row r="455" spans="1:40" s="38" customFormat="1" ht="12.6" hidden="1" outlineLevel="2" thickBot="1" x14ac:dyDescent="0.3">
      <c r="A455" s="35"/>
      <c r="B455" s="40"/>
      <c r="C455" s="54"/>
      <c r="D455" s="56"/>
      <c r="E455" s="25"/>
      <c r="F455" s="25"/>
      <c r="G455" s="25"/>
      <c r="H455" s="25"/>
      <c r="I455" s="25"/>
      <c r="J455" s="25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M455" s="80"/>
      <c r="AN455" s="80"/>
    </row>
    <row r="456" spans="1:40" s="80" customFormat="1" ht="13.35" hidden="1" customHeight="1" outlineLevel="2" x14ac:dyDescent="0.25">
      <c r="A456" s="76"/>
      <c r="B456" s="40"/>
      <c r="C456" s="54"/>
      <c r="D456" s="77" t="str">
        <f>MdlClient&amp;" Long Term Financial Plan "&amp;$E$39</f>
        <v>Federation Council Long Term Financial Plan 2023/24 - 2033/34</v>
      </c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9"/>
    </row>
    <row r="457" spans="1:40" s="80" customFormat="1" ht="13.35" hidden="1" customHeight="1" outlineLevel="2" thickBot="1" x14ac:dyDescent="0.3">
      <c r="A457" s="76"/>
      <c r="B457" s="40"/>
      <c r="C457" s="54"/>
      <c r="D457" s="81" t="str">
        <f>B452&amp;" - Income Statement Projections"</f>
        <v>Water - Income Statement Projections</v>
      </c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3"/>
    </row>
    <row r="458" spans="1:40" s="80" customFormat="1" ht="12.6" hidden="1" outlineLevel="2" thickBot="1" x14ac:dyDescent="0.3">
      <c r="A458" s="76"/>
      <c r="B458" s="40"/>
      <c r="C458" s="54"/>
      <c r="D458" s="84"/>
      <c r="E458" s="85"/>
      <c r="F458" s="85"/>
      <c r="G458" s="85"/>
      <c r="H458" s="85"/>
      <c r="I458" s="85"/>
      <c r="J458" s="85"/>
      <c r="K458" s="86" t="s">
        <v>45</v>
      </c>
      <c r="L458" s="86" t="s">
        <v>45</v>
      </c>
      <c r="M458" s="86" t="s">
        <v>45</v>
      </c>
      <c r="N458" s="87" t="s">
        <v>46</v>
      </c>
      <c r="O458" s="88" t="s">
        <v>47</v>
      </c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90"/>
    </row>
    <row r="459" spans="1:40" s="80" customFormat="1" ht="12" hidden="1" outlineLevel="2" x14ac:dyDescent="0.25">
      <c r="A459" s="76"/>
      <c r="B459" s="40"/>
      <c r="C459" s="54"/>
      <c r="D459" s="91" t="s">
        <v>48</v>
      </c>
      <c r="E459" s="92"/>
      <c r="F459" s="92"/>
      <c r="G459" s="92"/>
      <c r="H459" s="92"/>
      <c r="I459" s="92"/>
      <c r="J459" s="93"/>
      <c r="K459" s="95">
        <f>YEAR(K$29)</f>
        <v>2021</v>
      </c>
      <c r="L459" s="95">
        <f t="shared" ref="L459:AH459" si="75">YEAR(L$29)</f>
        <v>2022</v>
      </c>
      <c r="M459" s="95">
        <f t="shared" si="75"/>
        <v>2023</v>
      </c>
      <c r="N459" s="96">
        <f t="shared" si="75"/>
        <v>2024</v>
      </c>
      <c r="O459" s="97">
        <f t="shared" si="75"/>
        <v>2025</v>
      </c>
      <c r="P459" s="98">
        <f t="shared" si="75"/>
        <v>2026</v>
      </c>
      <c r="Q459" s="98">
        <f t="shared" si="75"/>
        <v>2027</v>
      </c>
      <c r="R459" s="98">
        <f t="shared" si="75"/>
        <v>2028</v>
      </c>
      <c r="S459" s="98">
        <f t="shared" si="75"/>
        <v>2029</v>
      </c>
      <c r="T459" s="98">
        <f t="shared" si="75"/>
        <v>2030</v>
      </c>
      <c r="U459" s="98">
        <f t="shared" si="75"/>
        <v>2031</v>
      </c>
      <c r="V459" s="98">
        <f t="shared" si="75"/>
        <v>2032</v>
      </c>
      <c r="W459" s="98">
        <f t="shared" si="75"/>
        <v>2033</v>
      </c>
      <c r="X459" s="98">
        <f t="shared" si="75"/>
        <v>2034</v>
      </c>
      <c r="Y459" s="98">
        <f t="shared" si="75"/>
        <v>2035</v>
      </c>
      <c r="Z459" s="98">
        <f t="shared" si="75"/>
        <v>2036</v>
      </c>
      <c r="AA459" s="98">
        <f t="shared" si="75"/>
        <v>2037</v>
      </c>
      <c r="AB459" s="98">
        <f t="shared" si="75"/>
        <v>2038</v>
      </c>
      <c r="AC459" s="98">
        <f t="shared" si="75"/>
        <v>2039</v>
      </c>
      <c r="AD459" s="98">
        <f t="shared" si="75"/>
        <v>2040</v>
      </c>
      <c r="AE459" s="98">
        <f t="shared" si="75"/>
        <v>2041</v>
      </c>
      <c r="AF459" s="98">
        <f t="shared" si="75"/>
        <v>2042</v>
      </c>
      <c r="AG459" s="98">
        <f t="shared" si="75"/>
        <v>2043</v>
      </c>
      <c r="AH459" s="99">
        <f t="shared" si="75"/>
        <v>2044</v>
      </c>
    </row>
    <row r="460" spans="1:40" s="80" customFormat="1" ht="12.6" hidden="1" outlineLevel="2" thickBot="1" x14ac:dyDescent="0.3">
      <c r="A460" s="76"/>
      <c r="B460" s="40"/>
      <c r="C460" s="54"/>
      <c r="D460" s="145"/>
      <c r="E460" s="101"/>
      <c r="F460" s="101"/>
      <c r="G460" s="101"/>
      <c r="H460" s="101"/>
      <c r="I460" s="101"/>
      <c r="J460" s="102"/>
      <c r="K460" s="103" t="s">
        <v>49</v>
      </c>
      <c r="L460" s="103" t="str">
        <f>$K$62</f>
        <v>$000s</v>
      </c>
      <c r="M460" s="103" t="str">
        <f t="shared" ref="M460:AH460" si="76">$K$62</f>
        <v>$000s</v>
      </c>
      <c r="N460" s="104" t="str">
        <f t="shared" si="76"/>
        <v>$000s</v>
      </c>
      <c r="O460" s="105" t="str">
        <f t="shared" si="76"/>
        <v>$000s</v>
      </c>
      <c r="P460" s="106" t="str">
        <f t="shared" si="76"/>
        <v>$000s</v>
      </c>
      <c r="Q460" s="106" t="str">
        <f t="shared" si="76"/>
        <v>$000s</v>
      </c>
      <c r="R460" s="106" t="str">
        <f t="shared" si="76"/>
        <v>$000s</v>
      </c>
      <c r="S460" s="106" t="str">
        <f t="shared" si="76"/>
        <v>$000s</v>
      </c>
      <c r="T460" s="106" t="str">
        <f t="shared" si="76"/>
        <v>$000s</v>
      </c>
      <c r="U460" s="106" t="str">
        <f t="shared" si="76"/>
        <v>$000s</v>
      </c>
      <c r="V460" s="106" t="str">
        <f t="shared" si="76"/>
        <v>$000s</v>
      </c>
      <c r="W460" s="106" t="str">
        <f t="shared" si="76"/>
        <v>$000s</v>
      </c>
      <c r="X460" s="106" t="str">
        <f t="shared" si="76"/>
        <v>$000s</v>
      </c>
      <c r="Y460" s="106" t="str">
        <f t="shared" si="76"/>
        <v>$000s</v>
      </c>
      <c r="Z460" s="106" t="str">
        <f t="shared" si="76"/>
        <v>$000s</v>
      </c>
      <c r="AA460" s="106" t="str">
        <f t="shared" si="76"/>
        <v>$000s</v>
      </c>
      <c r="AB460" s="106" t="str">
        <f t="shared" si="76"/>
        <v>$000s</v>
      </c>
      <c r="AC460" s="106" t="str">
        <f t="shared" si="76"/>
        <v>$000s</v>
      </c>
      <c r="AD460" s="106" t="str">
        <f t="shared" si="76"/>
        <v>$000s</v>
      </c>
      <c r="AE460" s="106" t="str">
        <f t="shared" si="76"/>
        <v>$000s</v>
      </c>
      <c r="AF460" s="106" t="str">
        <f t="shared" si="76"/>
        <v>$000s</v>
      </c>
      <c r="AG460" s="106" t="str">
        <f t="shared" si="76"/>
        <v>$000s</v>
      </c>
      <c r="AH460" s="107" t="str">
        <f t="shared" si="76"/>
        <v>$000s</v>
      </c>
      <c r="AM460" s="38"/>
      <c r="AN460" s="38"/>
    </row>
    <row r="461" spans="1:40" s="38" customFormat="1" ht="10.199999999999999" hidden="1" outlineLevel="2" x14ac:dyDescent="0.2">
      <c r="A461" s="35"/>
      <c r="B461" s="108"/>
      <c r="C461" s="109"/>
      <c r="D461" s="110"/>
      <c r="E461" s="25"/>
      <c r="F461" s="25"/>
      <c r="G461" s="25"/>
      <c r="H461" s="25"/>
      <c r="I461" s="25"/>
      <c r="J461" s="25"/>
      <c r="K461" s="111"/>
      <c r="L461" s="112"/>
      <c r="M461" s="112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113"/>
      <c r="AM461" s="53"/>
      <c r="AN461" s="53"/>
    </row>
    <row r="462" spans="1:40" s="38" customFormat="1" ht="10.199999999999999" hidden="1" outlineLevel="2" x14ac:dyDescent="0.2">
      <c r="A462" s="35"/>
      <c r="B462" s="108"/>
      <c r="C462" s="109"/>
      <c r="D462" s="114" t="s">
        <v>50</v>
      </c>
      <c r="E462" s="25"/>
      <c r="F462" s="25"/>
      <c r="G462" s="25"/>
      <c r="H462" s="25"/>
      <c r="I462" s="25"/>
      <c r="J462" s="25"/>
      <c r="K462" s="111"/>
      <c r="L462" s="112"/>
      <c r="M462" s="112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113"/>
      <c r="AM462" s="53"/>
      <c r="AN462" s="53"/>
    </row>
    <row r="463" spans="1:40" s="38" customFormat="1" ht="10.199999999999999" hidden="1" outlineLevel="2" x14ac:dyDescent="0.2">
      <c r="A463" s="35"/>
      <c r="B463" s="108"/>
      <c r="C463" s="109"/>
      <c r="D463" s="115" t="s">
        <v>51</v>
      </c>
      <c r="E463" s="25"/>
      <c r="F463" s="25"/>
      <c r="G463" s="25"/>
      <c r="H463" s="25"/>
      <c r="I463" s="25"/>
      <c r="J463" s="25"/>
      <c r="K463" s="116">
        <f>'[1]Hist&amp;Budget_WC'!AZ$43</f>
        <v>694</v>
      </c>
      <c r="L463" s="116">
        <f>'[1]Hist&amp;Budget_WC'!BA$43</f>
        <v>1209</v>
      </c>
      <c r="M463" s="116">
        <f>'[1]Hist&amp;Budget_WC'!BB$43</f>
        <v>1439</v>
      </c>
      <c r="N463" s="117">
        <f>[1]Calcs_Wat!N$34</f>
        <v>1457</v>
      </c>
      <c r="O463" s="117">
        <f>[1]Calcs_Wat!O$34</f>
        <v>1563</v>
      </c>
      <c r="P463" s="117">
        <f>[1]Calcs_Wat!P$34</f>
        <v>1648</v>
      </c>
      <c r="Q463" s="117">
        <f>[1]Calcs_Wat!Q$34</f>
        <v>1737</v>
      </c>
      <c r="R463" s="117">
        <f>[1]Calcs_Wat!R$34</f>
        <v>1831</v>
      </c>
      <c r="S463" s="117">
        <f>[1]Calcs_Wat!S$34</f>
        <v>1930</v>
      </c>
      <c r="T463" s="117">
        <f>[1]Calcs_Wat!T$34</f>
        <v>2033</v>
      </c>
      <c r="U463" s="117">
        <f>[1]Calcs_Wat!U$34</f>
        <v>2142</v>
      </c>
      <c r="V463" s="117">
        <f>[1]Calcs_Wat!V$34</f>
        <v>2256</v>
      </c>
      <c r="W463" s="117">
        <f>[1]Calcs_Wat!W$34</f>
        <v>2376</v>
      </c>
      <c r="X463" s="117">
        <f>[1]Calcs_Wat!X$34</f>
        <v>2502</v>
      </c>
      <c r="Y463" s="117">
        <f>[1]Calcs_Wat!Y$34</f>
        <v>2502</v>
      </c>
      <c r="Z463" s="117">
        <f>[1]Calcs_Wat!Z$34</f>
        <v>2502</v>
      </c>
      <c r="AA463" s="117">
        <f>[1]Calcs_Wat!AA$34</f>
        <v>2502</v>
      </c>
      <c r="AB463" s="117">
        <f>[1]Calcs_Wat!AB$34</f>
        <v>2502</v>
      </c>
      <c r="AC463" s="117">
        <f>[1]Calcs_Wat!AC$34</f>
        <v>2502</v>
      </c>
      <c r="AD463" s="117">
        <f>[1]Calcs_Wat!AD$34</f>
        <v>2502</v>
      </c>
      <c r="AE463" s="117">
        <f>[1]Calcs_Wat!AE$34</f>
        <v>2502</v>
      </c>
      <c r="AF463" s="117">
        <f>[1]Calcs_Wat!AF$34</f>
        <v>2502</v>
      </c>
      <c r="AG463" s="117">
        <f>[1]Calcs_Wat!AG$34</f>
        <v>2502</v>
      </c>
      <c r="AH463" s="118">
        <f>[1]Calcs_Wat!AH$34</f>
        <v>2502</v>
      </c>
      <c r="AM463" s="53" cm="1">
        <f t="array" ref="AM463">IF(SUM(ABS(K463:AH463)),1,0)</f>
        <v>1</v>
      </c>
      <c r="AN463" s="53">
        <f>IF(OR(SUBTOTAL(102,AM463)=1,AM463=0),0,1)</f>
        <v>1</v>
      </c>
    </row>
    <row r="464" spans="1:40" s="38" customFormat="1" ht="10.199999999999999" hidden="1" outlineLevel="2" x14ac:dyDescent="0.2">
      <c r="A464" s="35"/>
      <c r="B464" s="108"/>
      <c r="C464" s="109"/>
      <c r="D464" s="115" t="s">
        <v>52</v>
      </c>
      <c r="E464" s="25"/>
      <c r="F464" s="25"/>
      <c r="G464" s="25"/>
      <c r="H464" s="25"/>
      <c r="I464" s="25"/>
      <c r="J464" s="25"/>
      <c r="K464" s="116">
        <f>SUM('[1]Hist&amp;Budget_WC'!AZ$44:AZ$46)</f>
        <v>4223</v>
      </c>
      <c r="L464" s="116">
        <f>SUM('[1]Hist&amp;Budget_WC'!BA$44:BA$46)</f>
        <v>4353</v>
      </c>
      <c r="M464" s="116">
        <f>SUM('[1]Hist&amp;Budget_WC'!BB$44:BB$46)</f>
        <v>3330</v>
      </c>
      <c r="N464" s="117">
        <f>SUM([1]Calcs_Wat!N$35:N$37)</f>
        <v>4820</v>
      </c>
      <c r="O464" s="117">
        <f>SUM([1]Calcs_Wat!O$35:O$37)</f>
        <v>5230</v>
      </c>
      <c r="P464" s="117">
        <f>SUM([1]Calcs_Wat!P$35:P$37)</f>
        <v>5506</v>
      </c>
      <c r="Q464" s="117">
        <f>SUM([1]Calcs_Wat!Q$35:Q$37)</f>
        <v>5775</v>
      </c>
      <c r="R464" s="117">
        <f>SUM([1]Calcs_Wat!R$35:R$37)</f>
        <v>6052</v>
      </c>
      <c r="S464" s="117">
        <f>SUM([1]Calcs_Wat!S$35:S$37)</f>
        <v>6348</v>
      </c>
      <c r="T464" s="117">
        <f>SUM([1]Calcs_Wat!T$35:T$37)</f>
        <v>6659</v>
      </c>
      <c r="U464" s="117">
        <f>SUM([1]Calcs_Wat!U$35:U$37)</f>
        <v>6986</v>
      </c>
      <c r="V464" s="117">
        <f>SUM([1]Calcs_Wat!V$35:V$37)</f>
        <v>7329</v>
      </c>
      <c r="W464" s="117">
        <f>SUM([1]Calcs_Wat!W$35:W$37)</f>
        <v>7689</v>
      </c>
      <c r="X464" s="117">
        <f>SUM([1]Calcs_Wat!X$35:X$37)</f>
        <v>8067</v>
      </c>
      <c r="Y464" s="117">
        <f>SUM([1]Calcs_Wat!Y$35:Y$37)</f>
        <v>8067</v>
      </c>
      <c r="Z464" s="117">
        <f>SUM([1]Calcs_Wat!Z$35:Z$37)</f>
        <v>8067</v>
      </c>
      <c r="AA464" s="117">
        <f>SUM([1]Calcs_Wat!AA$35:AA$37)</f>
        <v>8067</v>
      </c>
      <c r="AB464" s="117">
        <f>SUM([1]Calcs_Wat!AB$35:AB$37)</f>
        <v>8067</v>
      </c>
      <c r="AC464" s="117">
        <f>SUM([1]Calcs_Wat!AC$35:AC$37)</f>
        <v>8067</v>
      </c>
      <c r="AD464" s="117">
        <f>SUM([1]Calcs_Wat!AD$35:AD$37)</f>
        <v>8067</v>
      </c>
      <c r="AE464" s="117">
        <f>SUM([1]Calcs_Wat!AE$35:AE$37)</f>
        <v>8067</v>
      </c>
      <c r="AF464" s="117">
        <f>SUM([1]Calcs_Wat!AF$35:AF$37)</f>
        <v>8067</v>
      </c>
      <c r="AG464" s="117">
        <f>SUM([1]Calcs_Wat!AG$35:AG$37)</f>
        <v>8067</v>
      </c>
      <c r="AH464" s="118">
        <f>SUM([1]Calcs_Wat!AH$35:AH$37)</f>
        <v>8067</v>
      </c>
      <c r="AM464" s="53" cm="1">
        <f t="array" ref="AM464">IF(SUM(ABS(K464:AH464)),1,0)</f>
        <v>1</v>
      </c>
      <c r="AN464" s="53">
        <f t="shared" ref="AN464:AN472" si="77">IF(OR(SUBTOTAL(102,AM464)=1,AM464=0),0,1)</f>
        <v>1</v>
      </c>
    </row>
    <row r="465" spans="1:40" s="38" customFormat="1" ht="10.199999999999999" hidden="1" outlineLevel="2" x14ac:dyDescent="0.2">
      <c r="A465" s="35"/>
      <c r="B465" s="108"/>
      <c r="C465" s="109"/>
      <c r="D465" s="115" t="s">
        <v>53</v>
      </c>
      <c r="E465" s="25"/>
      <c r="F465" s="25"/>
      <c r="G465" s="25"/>
      <c r="H465" s="25"/>
      <c r="I465" s="25"/>
      <c r="J465" s="25"/>
      <c r="K465" s="116">
        <f>'[1]Hist&amp;Budget_WC'!AZ$66</f>
        <v>52</v>
      </c>
      <c r="L465" s="116">
        <f>'[1]Hist&amp;Budget_WC'!BA$66</f>
        <v>87</v>
      </c>
      <c r="M465" s="116">
        <f>'[1]Hist&amp;Budget_WC'!BB$66</f>
        <v>310</v>
      </c>
      <c r="N465" s="117">
        <f>[1]Calcs_Wat!N$57</f>
        <v>85</v>
      </c>
      <c r="O465" s="117">
        <f>[1]Calcs_Wat!O$57</f>
        <v>570</v>
      </c>
      <c r="P465" s="117">
        <f>[1]Calcs_Wat!P$57</f>
        <v>318</v>
      </c>
      <c r="Q465" s="117">
        <f>[1]Calcs_Wat!Q$57</f>
        <v>334</v>
      </c>
      <c r="R465" s="117">
        <f>[1]Calcs_Wat!R$57</f>
        <v>372</v>
      </c>
      <c r="S465" s="117">
        <f>[1]Calcs_Wat!S$57</f>
        <v>383</v>
      </c>
      <c r="T465" s="117">
        <f>[1]Calcs_Wat!T$57</f>
        <v>404</v>
      </c>
      <c r="U465" s="117">
        <f>[1]Calcs_Wat!U$57</f>
        <v>373</v>
      </c>
      <c r="V465" s="117">
        <f>[1]Calcs_Wat!V$57</f>
        <v>332</v>
      </c>
      <c r="W465" s="117">
        <f>[1]Calcs_Wat!W$57</f>
        <v>295</v>
      </c>
      <c r="X465" s="117">
        <f>[1]Calcs_Wat!X$57</f>
        <v>298</v>
      </c>
      <c r="Y465" s="117">
        <f>[1]Calcs_Wat!Y$57</f>
        <v>298</v>
      </c>
      <c r="Z465" s="117">
        <f>[1]Calcs_Wat!Z$57</f>
        <v>298</v>
      </c>
      <c r="AA465" s="117">
        <f>[1]Calcs_Wat!AA$57</f>
        <v>298</v>
      </c>
      <c r="AB465" s="117">
        <f>[1]Calcs_Wat!AB$57</f>
        <v>298</v>
      </c>
      <c r="AC465" s="117">
        <f>[1]Calcs_Wat!AC$57</f>
        <v>298</v>
      </c>
      <c r="AD465" s="117">
        <f>[1]Calcs_Wat!AD$57</f>
        <v>298</v>
      </c>
      <c r="AE465" s="117">
        <f>[1]Calcs_Wat!AE$57</f>
        <v>298</v>
      </c>
      <c r="AF465" s="117">
        <f>[1]Calcs_Wat!AF$57</f>
        <v>298</v>
      </c>
      <c r="AG465" s="117">
        <f>[1]Calcs_Wat!AG$57</f>
        <v>298</v>
      </c>
      <c r="AH465" s="118">
        <f>[1]Calcs_Wat!AH$57</f>
        <v>298</v>
      </c>
      <c r="AM465" s="53" cm="1">
        <f t="array" ref="AM465">IF(SUM(ABS(K465:AH465)),1,0)</f>
        <v>1</v>
      </c>
      <c r="AN465" s="53">
        <f t="shared" si="77"/>
        <v>1</v>
      </c>
    </row>
    <row r="466" spans="1:40" s="38" customFormat="1" ht="10.199999999999999" hidden="1" outlineLevel="2" x14ac:dyDescent="0.2">
      <c r="A466" s="35"/>
      <c r="B466" s="108"/>
      <c r="C466" s="109"/>
      <c r="D466" s="115" t="s">
        <v>54</v>
      </c>
      <c r="E466" s="25"/>
      <c r="F466" s="25"/>
      <c r="G466" s="25"/>
      <c r="H466" s="25"/>
      <c r="I466" s="25"/>
      <c r="J466" s="25"/>
      <c r="K466" s="116">
        <f>SUM('[1]Hist&amp;Budget_WC'!AZ$55:AZ$61,'[1]Hist&amp;Budget_WC'!AZ$67)</f>
        <v>55</v>
      </c>
      <c r="L466" s="116">
        <f>SUM('[1]Hist&amp;Budget_WC'!BA$55:BA$61,'[1]Hist&amp;Budget_WC'!BA$67)</f>
        <v>62</v>
      </c>
      <c r="M466" s="116">
        <f>SUM('[1]Hist&amp;Budget_WC'!BB$55:BB$61,'[1]Hist&amp;Budget_WC'!BB$67)</f>
        <v>52</v>
      </c>
      <c r="N466" s="117">
        <f>SUM([1]Calcs_Wat!N$46:N$52,[1]Calcs_Wat!N$58)</f>
        <v>69</v>
      </c>
      <c r="O466" s="117">
        <f>SUM([1]Calcs_Wat!O$46:O$52,[1]Calcs_Wat!O$58)</f>
        <v>70</v>
      </c>
      <c r="P466" s="117">
        <f>SUM([1]Calcs_Wat!P$46:P$52,[1]Calcs_Wat!P$58)</f>
        <v>72</v>
      </c>
      <c r="Q466" s="117">
        <f>SUM([1]Calcs_Wat!Q$46:Q$52,[1]Calcs_Wat!Q$58)</f>
        <v>75</v>
      </c>
      <c r="R466" s="117">
        <f>SUM([1]Calcs_Wat!R$46:R$52,[1]Calcs_Wat!R$58)</f>
        <v>78</v>
      </c>
      <c r="S466" s="117">
        <f>SUM([1]Calcs_Wat!S$46:S$52,[1]Calcs_Wat!S$58)</f>
        <v>80</v>
      </c>
      <c r="T466" s="117">
        <f>SUM([1]Calcs_Wat!T$46:T$52,[1]Calcs_Wat!T$58)</f>
        <v>83</v>
      </c>
      <c r="U466" s="117">
        <f>SUM([1]Calcs_Wat!U$46:U$52,[1]Calcs_Wat!U$58)</f>
        <v>86</v>
      </c>
      <c r="V466" s="117">
        <f>SUM([1]Calcs_Wat!V$46:V$52,[1]Calcs_Wat!V$58)</f>
        <v>89</v>
      </c>
      <c r="W466" s="117">
        <f>SUM([1]Calcs_Wat!W$46:W$52,[1]Calcs_Wat!W$58)</f>
        <v>92</v>
      </c>
      <c r="X466" s="117">
        <f>SUM([1]Calcs_Wat!X$46:X$52,[1]Calcs_Wat!X$58)</f>
        <v>95</v>
      </c>
      <c r="Y466" s="117">
        <f>SUM([1]Calcs_Wat!Y$46:Y$52,[1]Calcs_Wat!Y$58)</f>
        <v>95</v>
      </c>
      <c r="Z466" s="117">
        <f>SUM([1]Calcs_Wat!Z$46:Z$52,[1]Calcs_Wat!Z$58)</f>
        <v>95</v>
      </c>
      <c r="AA466" s="117">
        <f>SUM([1]Calcs_Wat!AA$46:AA$52,[1]Calcs_Wat!AA$58)</f>
        <v>95</v>
      </c>
      <c r="AB466" s="117">
        <f>SUM([1]Calcs_Wat!AB$46:AB$52,[1]Calcs_Wat!AB$58)</f>
        <v>95</v>
      </c>
      <c r="AC466" s="117">
        <f>SUM([1]Calcs_Wat!AC$46:AC$52,[1]Calcs_Wat!AC$58)</f>
        <v>95</v>
      </c>
      <c r="AD466" s="117">
        <f>SUM([1]Calcs_Wat!AD$46:AD$52,[1]Calcs_Wat!AD$58)</f>
        <v>95</v>
      </c>
      <c r="AE466" s="117">
        <f>SUM([1]Calcs_Wat!AE$46:AE$52,[1]Calcs_Wat!AE$58)</f>
        <v>95</v>
      </c>
      <c r="AF466" s="117">
        <f>SUM([1]Calcs_Wat!AF$46:AF$52,[1]Calcs_Wat!AF$58)</f>
        <v>95</v>
      </c>
      <c r="AG466" s="117">
        <f>SUM([1]Calcs_Wat!AG$46:AG$52,[1]Calcs_Wat!AG$58)</f>
        <v>95</v>
      </c>
      <c r="AH466" s="118">
        <f>SUM([1]Calcs_Wat!AH$46:AH$52,[1]Calcs_Wat!AH$58)</f>
        <v>95</v>
      </c>
      <c r="AM466" s="53" cm="1">
        <f t="array" ref="AM466">IF(SUM(ABS(K466:AH466)),1,0)</f>
        <v>1</v>
      </c>
      <c r="AN466" s="53">
        <f t="shared" si="77"/>
        <v>1</v>
      </c>
    </row>
    <row r="467" spans="1:40" s="38" customFormat="1" ht="10.199999999999999" hidden="1" outlineLevel="2" x14ac:dyDescent="0.2">
      <c r="A467" s="35"/>
      <c r="B467" s="108"/>
      <c r="C467" s="109"/>
      <c r="D467" s="115" t="s">
        <v>55</v>
      </c>
      <c r="E467" s="25"/>
      <c r="F467" s="25"/>
      <c r="G467" s="25"/>
      <c r="H467" s="25"/>
      <c r="I467" s="25"/>
      <c r="J467" s="25"/>
      <c r="K467" s="116">
        <f>SUM('[1]Hist&amp;Budget_WC'!AZ$47:AZ$48,'[1]Hist&amp;Budget_WC'!AZ$53:AZ$54)</f>
        <v>65</v>
      </c>
      <c r="L467" s="116">
        <f>SUM('[1]Hist&amp;Budget_WC'!BA$47:BA$48,'[1]Hist&amp;Budget_WC'!BA$53:BA$54)</f>
        <v>789</v>
      </c>
      <c r="M467" s="116">
        <f>SUM('[1]Hist&amp;Budget_WC'!BB$47:BB$48,'[1]Hist&amp;Budget_WC'!BB$53:BB$54)</f>
        <v>521</v>
      </c>
      <c r="N467" s="117">
        <f>SUM([1]Calcs_Wat!N$38:N$39,[1]Calcs_Wat!N$44:N$45)</f>
        <v>66</v>
      </c>
      <c r="O467" s="117">
        <f>SUM([1]Calcs_Wat!O$38:O$39,[1]Calcs_Wat!O$44:O$45)</f>
        <v>67</v>
      </c>
      <c r="P467" s="117">
        <f>SUM([1]Calcs_Wat!P$38:P$39,[1]Calcs_Wat!P$44:P$45)</f>
        <v>67</v>
      </c>
      <c r="Q467" s="117">
        <f>SUM([1]Calcs_Wat!Q$38:Q$39,[1]Calcs_Wat!Q$44:Q$45)</f>
        <v>67</v>
      </c>
      <c r="R467" s="117">
        <f>SUM([1]Calcs_Wat!R$38:R$39,[1]Calcs_Wat!R$44:R$45)</f>
        <v>67</v>
      </c>
      <c r="S467" s="117">
        <f>SUM([1]Calcs_Wat!S$38:S$39,[1]Calcs_Wat!S$44:S$45)</f>
        <v>67</v>
      </c>
      <c r="T467" s="117">
        <f>SUM([1]Calcs_Wat!T$38:T$39,[1]Calcs_Wat!T$44:T$45)</f>
        <v>67</v>
      </c>
      <c r="U467" s="117">
        <f>SUM([1]Calcs_Wat!U$38:U$39,[1]Calcs_Wat!U$44:U$45)</f>
        <v>67</v>
      </c>
      <c r="V467" s="117">
        <f>SUM([1]Calcs_Wat!V$38:V$39,[1]Calcs_Wat!V$44:V$45)</f>
        <v>67</v>
      </c>
      <c r="W467" s="117">
        <f>SUM([1]Calcs_Wat!W$38:W$39,[1]Calcs_Wat!W$44:W$45)</f>
        <v>67</v>
      </c>
      <c r="X467" s="117">
        <f>SUM([1]Calcs_Wat!X$38:X$39,[1]Calcs_Wat!X$44:X$45)</f>
        <v>67</v>
      </c>
      <c r="Y467" s="117">
        <f>SUM([1]Calcs_Wat!Y$38:Y$39,[1]Calcs_Wat!Y$44:Y$45)</f>
        <v>67</v>
      </c>
      <c r="Z467" s="117">
        <f>SUM([1]Calcs_Wat!Z$38:Z$39,[1]Calcs_Wat!Z$44:Z$45)</f>
        <v>67</v>
      </c>
      <c r="AA467" s="117">
        <f>SUM([1]Calcs_Wat!AA$38:AA$39,[1]Calcs_Wat!AA$44:AA$45)</f>
        <v>67</v>
      </c>
      <c r="AB467" s="117">
        <f>SUM([1]Calcs_Wat!AB$38:AB$39,[1]Calcs_Wat!AB$44:AB$45)</f>
        <v>67</v>
      </c>
      <c r="AC467" s="117">
        <f>SUM([1]Calcs_Wat!AC$38:AC$39,[1]Calcs_Wat!AC$44:AC$45)</f>
        <v>67</v>
      </c>
      <c r="AD467" s="117">
        <f>SUM([1]Calcs_Wat!AD$38:AD$39,[1]Calcs_Wat!AD$44:AD$45)</f>
        <v>67</v>
      </c>
      <c r="AE467" s="117">
        <f>SUM([1]Calcs_Wat!AE$38:AE$39,[1]Calcs_Wat!AE$44:AE$45)</f>
        <v>67</v>
      </c>
      <c r="AF467" s="117">
        <f>SUM([1]Calcs_Wat!AF$38:AF$39,[1]Calcs_Wat!AF$44:AF$45)</f>
        <v>67</v>
      </c>
      <c r="AG467" s="117">
        <f>SUM([1]Calcs_Wat!AG$38:AG$39,[1]Calcs_Wat!AG$44:AG$45)</f>
        <v>67</v>
      </c>
      <c r="AH467" s="118">
        <f>SUM([1]Calcs_Wat!AH$38:AH$39,[1]Calcs_Wat!AH$44:AH$45)</f>
        <v>67</v>
      </c>
      <c r="AM467" s="53" cm="1">
        <f t="array" ref="AM467">IF(SUM(ABS(K467:AH467)),1,0)</f>
        <v>1</v>
      </c>
      <c r="AN467" s="53">
        <f t="shared" si="77"/>
        <v>1</v>
      </c>
    </row>
    <row r="468" spans="1:40" s="38" customFormat="1" ht="10.199999999999999" hidden="1" outlineLevel="2" x14ac:dyDescent="0.2">
      <c r="A468" s="35"/>
      <c r="B468" s="108"/>
      <c r="C468" s="109"/>
      <c r="D468" s="115" t="s">
        <v>56</v>
      </c>
      <c r="E468" s="25"/>
      <c r="F468" s="25"/>
      <c r="G468" s="25"/>
      <c r="H468" s="25"/>
      <c r="I468" s="25"/>
      <c r="J468" s="25"/>
      <c r="K468" s="116">
        <f>SUM('[1]Hist&amp;Budget_WC'!AZ$49:AZ$50,'[1]Hist&amp;Budget_WC'!AZ$52)</f>
        <v>48</v>
      </c>
      <c r="L468" s="116">
        <f>SUM('[1]Hist&amp;Budget_WC'!BA$49:BA$50,'[1]Hist&amp;Budget_WC'!BA$52)</f>
        <v>974</v>
      </c>
      <c r="M468" s="116">
        <f>SUM('[1]Hist&amp;Budget_WC'!BB$49:BB$50,'[1]Hist&amp;Budget_WC'!BB$52)</f>
        <v>158</v>
      </c>
      <c r="N468" s="117">
        <f>SUM([1]Calcs_Wat!N$40:N$41,[1]Calcs_Wat!N$43)</f>
        <v>497</v>
      </c>
      <c r="O468" s="117">
        <f>SUM([1]Calcs_Wat!O$40:O$41,[1]Calcs_Wat!O$43)</f>
        <v>293.7</v>
      </c>
      <c r="P468" s="117">
        <f>SUM([1]Calcs_Wat!P$40:P$41,[1]Calcs_Wat!P$43)</f>
        <v>34</v>
      </c>
      <c r="Q468" s="117">
        <f>SUM([1]Calcs_Wat!Q$40:Q$41,[1]Calcs_Wat!Q$43)</f>
        <v>35</v>
      </c>
      <c r="R468" s="117">
        <f>SUM([1]Calcs_Wat!R$40:R$41,[1]Calcs_Wat!R$43)</f>
        <v>36</v>
      </c>
      <c r="S468" s="117">
        <f>SUM([1]Calcs_Wat!S$40:S$41,[1]Calcs_Wat!S$43)</f>
        <v>1176</v>
      </c>
      <c r="T468" s="117">
        <f>SUM([1]Calcs_Wat!T$40:T$41,[1]Calcs_Wat!T$43)</f>
        <v>1537</v>
      </c>
      <c r="U468" s="117">
        <f>SUM([1]Calcs_Wat!U$40:U$41,[1]Calcs_Wat!U$43)</f>
        <v>4538</v>
      </c>
      <c r="V468" s="117">
        <f>SUM([1]Calcs_Wat!V$40:V$41,[1]Calcs_Wat!V$43)</f>
        <v>5739</v>
      </c>
      <c r="W468" s="117">
        <f>SUM([1]Calcs_Wat!W$40:W$41,[1]Calcs_Wat!W$43)</f>
        <v>5739</v>
      </c>
      <c r="X468" s="117">
        <f>SUM([1]Calcs_Wat!X$40:X$41,[1]Calcs_Wat!X$43)</f>
        <v>4990</v>
      </c>
      <c r="Y468" s="117">
        <f>SUM([1]Calcs_Wat!Y$40:Y$41,[1]Calcs_Wat!Y$43)</f>
        <v>40</v>
      </c>
      <c r="Z468" s="117">
        <f>SUM([1]Calcs_Wat!Z$40:Z$41,[1]Calcs_Wat!Z$43)</f>
        <v>40</v>
      </c>
      <c r="AA468" s="117">
        <f>SUM([1]Calcs_Wat!AA$40:AA$41,[1]Calcs_Wat!AA$43)</f>
        <v>40</v>
      </c>
      <c r="AB468" s="117">
        <f>SUM([1]Calcs_Wat!AB$40:AB$41,[1]Calcs_Wat!AB$43)</f>
        <v>40</v>
      </c>
      <c r="AC468" s="117">
        <f>SUM([1]Calcs_Wat!AC$40:AC$41,[1]Calcs_Wat!AC$43)</f>
        <v>40</v>
      </c>
      <c r="AD468" s="117">
        <f>SUM([1]Calcs_Wat!AD$40:AD$41,[1]Calcs_Wat!AD$43)</f>
        <v>40</v>
      </c>
      <c r="AE468" s="117">
        <f>SUM([1]Calcs_Wat!AE$40:AE$41,[1]Calcs_Wat!AE$43)</f>
        <v>40</v>
      </c>
      <c r="AF468" s="117">
        <f>SUM([1]Calcs_Wat!AF$40:AF$41,[1]Calcs_Wat!AF$43)</f>
        <v>40</v>
      </c>
      <c r="AG468" s="117">
        <f>SUM([1]Calcs_Wat!AG$40:AG$41,[1]Calcs_Wat!AG$43)</f>
        <v>40</v>
      </c>
      <c r="AH468" s="118">
        <f>SUM([1]Calcs_Wat!AH$40:AH$41,[1]Calcs_Wat!AH$43)</f>
        <v>40</v>
      </c>
      <c r="AM468" s="53" cm="1">
        <f t="array" ref="AM468">IF(SUM(ABS(K468:AH468)),1,0)</f>
        <v>1</v>
      </c>
      <c r="AN468" s="53">
        <f t="shared" si="77"/>
        <v>1</v>
      </c>
    </row>
    <row r="469" spans="1:40" s="38" customFormat="1" ht="10.199999999999999" hidden="1" outlineLevel="2" x14ac:dyDescent="0.2">
      <c r="A469" s="35"/>
      <c r="B469" s="108"/>
      <c r="C469" s="109"/>
      <c r="D469" s="115" t="s">
        <v>57</v>
      </c>
      <c r="E469" s="25"/>
      <c r="F469" s="25"/>
      <c r="G469" s="25"/>
      <c r="H469" s="25"/>
      <c r="I469" s="25"/>
      <c r="J469" s="25"/>
      <c r="K469" s="116">
        <f>'[1]Hist&amp;Budget_WC'!AZ$51</f>
        <v>0</v>
      </c>
      <c r="L469" s="116">
        <f>'[1]Hist&amp;Budget_WC'!BA$51</f>
        <v>0</v>
      </c>
      <c r="M469" s="116">
        <f>'[1]Hist&amp;Budget_WC'!BB$51</f>
        <v>0</v>
      </c>
      <c r="N469" s="117">
        <f>[1]Calcs_Wat!N$42</f>
        <v>0</v>
      </c>
      <c r="O469" s="117">
        <f>[1]Calcs_Wat!O$42</f>
        <v>0</v>
      </c>
      <c r="P469" s="117">
        <f>[1]Calcs_Wat!P$42</f>
        <v>0</v>
      </c>
      <c r="Q469" s="117">
        <f>[1]Calcs_Wat!Q$42</f>
        <v>0</v>
      </c>
      <c r="R469" s="117">
        <f>[1]Calcs_Wat!R$42</f>
        <v>0</v>
      </c>
      <c r="S469" s="117">
        <f>[1]Calcs_Wat!S$42</f>
        <v>0</v>
      </c>
      <c r="T469" s="117">
        <f>[1]Calcs_Wat!T$42</f>
        <v>0</v>
      </c>
      <c r="U469" s="117">
        <f>[1]Calcs_Wat!U$42</f>
        <v>0</v>
      </c>
      <c r="V469" s="117">
        <f>[1]Calcs_Wat!V$42</f>
        <v>0</v>
      </c>
      <c r="W469" s="117">
        <f>[1]Calcs_Wat!W$42</f>
        <v>0</v>
      </c>
      <c r="X469" s="117">
        <f>[1]Calcs_Wat!X$42</f>
        <v>0</v>
      </c>
      <c r="Y469" s="117">
        <f>[1]Calcs_Wat!Y$42</f>
        <v>0</v>
      </c>
      <c r="Z469" s="117">
        <f>[1]Calcs_Wat!Z$42</f>
        <v>0</v>
      </c>
      <c r="AA469" s="117">
        <f>[1]Calcs_Wat!AA$42</f>
        <v>0</v>
      </c>
      <c r="AB469" s="117">
        <f>[1]Calcs_Wat!AB$42</f>
        <v>0</v>
      </c>
      <c r="AC469" s="117">
        <f>[1]Calcs_Wat!AC$42</f>
        <v>0</v>
      </c>
      <c r="AD469" s="117">
        <f>[1]Calcs_Wat!AD$42</f>
        <v>0</v>
      </c>
      <c r="AE469" s="117">
        <f>[1]Calcs_Wat!AE$42</f>
        <v>0</v>
      </c>
      <c r="AF469" s="117">
        <f>[1]Calcs_Wat!AF$42</f>
        <v>0</v>
      </c>
      <c r="AG469" s="117">
        <f>[1]Calcs_Wat!AG$42</f>
        <v>0</v>
      </c>
      <c r="AH469" s="118">
        <f>[1]Calcs_Wat!AH$42</f>
        <v>0</v>
      </c>
      <c r="AM469" s="53" cm="1">
        <f t="array" ref="AM469">IF(SUM(ABS(K469:AH469)),1,0)</f>
        <v>0</v>
      </c>
      <c r="AN469" s="53">
        <f t="shared" si="77"/>
        <v>0</v>
      </c>
    </row>
    <row r="470" spans="1:40" s="38" customFormat="1" ht="10.199999999999999" hidden="1" outlineLevel="2" x14ac:dyDescent="0.2">
      <c r="A470" s="35"/>
      <c r="B470" s="108"/>
      <c r="C470" s="109"/>
      <c r="D470" s="115" t="s">
        <v>58</v>
      </c>
      <c r="E470" s="25"/>
      <c r="F470" s="25"/>
      <c r="G470" s="25"/>
      <c r="H470" s="25"/>
      <c r="I470" s="25"/>
      <c r="J470" s="25"/>
      <c r="K470" s="116">
        <f>MAX(0,'[1]Hist&amp;Budget_WC'!AZ$104)+MAX(0,'[1]Hist&amp;Budget_WC'!AZ$105)+MAX(0,'[1]Hist&amp;Budget_WC'!AZ$108)+MAX(0,'[1]Hist&amp;Budget_WC'!AZ$109)+MAX(0,'[1]Hist&amp;Budget_WC'!AZ$110)</f>
        <v>0</v>
      </c>
      <c r="L470" s="116">
        <f>MAX(0,'[1]Hist&amp;Budget_WC'!BA$104)+MAX(0,'[1]Hist&amp;Budget_WC'!BA$105)+MAX(0,'[1]Hist&amp;Budget_WC'!BA$108)+MAX(0,'[1]Hist&amp;Budget_WC'!BA$109)+MAX(0,'[1]Hist&amp;Budget_WC'!BA$110)</f>
        <v>184</v>
      </c>
      <c r="M470" s="116">
        <f>MAX(0,'[1]Hist&amp;Budget_WC'!BB$104)+MAX(0,'[1]Hist&amp;Budget_WC'!BB$105)+MAX(0,'[1]Hist&amp;Budget_WC'!BB$108)+MAX(0,'[1]Hist&amp;Budget_WC'!BB$109)+MAX(0,'[1]Hist&amp;Budget_WC'!BB$110)</f>
        <v>0</v>
      </c>
      <c r="N470" s="117">
        <f>MAX(0,[1]Calcs_Wat!N$94)+MAX(0,[1]Calcs_Wat!N$95)+MAX(0,[1]Calcs_Wat!N$98)+MAX(0,[1]Calcs_Wat!N$99)+MAX(0,[1]Calcs_Wat!N$100)</f>
        <v>0</v>
      </c>
      <c r="O470" s="117">
        <f>MAX(0,[1]Calcs_Wat!O$94)+MAX(0,[1]Calcs_Wat!O$95)+MAX(0,[1]Calcs_Wat!O$98)+MAX(0,[1]Calcs_Wat!O$99)+MAX(0,[1]Calcs_Wat!O$100)</f>
        <v>0</v>
      </c>
      <c r="P470" s="117">
        <f>MAX(0,[1]Calcs_Wat!P$94)+MAX(0,[1]Calcs_Wat!P$95)+MAX(0,[1]Calcs_Wat!P$98)+MAX(0,[1]Calcs_Wat!P$99)+MAX(0,[1]Calcs_Wat!P$100)</f>
        <v>0</v>
      </c>
      <c r="Q470" s="117">
        <f>MAX(0,[1]Calcs_Wat!Q$94)+MAX(0,[1]Calcs_Wat!Q$95)+MAX(0,[1]Calcs_Wat!Q$98)+MAX(0,[1]Calcs_Wat!Q$99)+MAX(0,[1]Calcs_Wat!Q$100)</f>
        <v>0</v>
      </c>
      <c r="R470" s="117">
        <f>MAX(0,[1]Calcs_Wat!R$94)+MAX(0,[1]Calcs_Wat!R$95)+MAX(0,[1]Calcs_Wat!R$98)+MAX(0,[1]Calcs_Wat!R$99)+MAX(0,[1]Calcs_Wat!R$100)</f>
        <v>0</v>
      </c>
      <c r="S470" s="117">
        <f>MAX(0,[1]Calcs_Wat!S$94)+MAX(0,[1]Calcs_Wat!S$95)+MAX(0,[1]Calcs_Wat!S$98)+MAX(0,[1]Calcs_Wat!S$99)+MAX(0,[1]Calcs_Wat!S$100)</f>
        <v>0</v>
      </c>
      <c r="T470" s="117">
        <f>MAX(0,[1]Calcs_Wat!T$94)+MAX(0,[1]Calcs_Wat!T$95)+MAX(0,[1]Calcs_Wat!T$98)+MAX(0,[1]Calcs_Wat!T$99)+MAX(0,[1]Calcs_Wat!T$100)</f>
        <v>0</v>
      </c>
      <c r="U470" s="117">
        <f>MAX(0,[1]Calcs_Wat!U$94)+MAX(0,[1]Calcs_Wat!U$95)+MAX(0,[1]Calcs_Wat!U$98)+MAX(0,[1]Calcs_Wat!U$99)+MAX(0,[1]Calcs_Wat!U$100)</f>
        <v>0</v>
      </c>
      <c r="V470" s="117">
        <f>MAX(0,[1]Calcs_Wat!V$94)+MAX(0,[1]Calcs_Wat!V$95)+MAX(0,[1]Calcs_Wat!V$98)+MAX(0,[1]Calcs_Wat!V$99)+MAX(0,[1]Calcs_Wat!V$100)</f>
        <v>0</v>
      </c>
      <c r="W470" s="117">
        <f>MAX(0,[1]Calcs_Wat!W$94)+MAX(0,[1]Calcs_Wat!W$95)+MAX(0,[1]Calcs_Wat!W$98)+MAX(0,[1]Calcs_Wat!W$99)+MAX(0,[1]Calcs_Wat!W$100)</f>
        <v>0</v>
      </c>
      <c r="X470" s="117">
        <f>MAX(0,[1]Calcs_Wat!X$94)+MAX(0,[1]Calcs_Wat!X$95)+MAX(0,[1]Calcs_Wat!X$98)+MAX(0,[1]Calcs_Wat!X$99)+MAX(0,[1]Calcs_Wat!X$100)</f>
        <v>0</v>
      </c>
      <c r="Y470" s="117">
        <f>MAX(0,[1]Calcs_Wat!Y$94)+MAX(0,[1]Calcs_Wat!Y$95)+MAX(0,[1]Calcs_Wat!Y$98)+MAX(0,[1]Calcs_Wat!Y$99)+MAX(0,[1]Calcs_Wat!Y$100)</f>
        <v>0</v>
      </c>
      <c r="Z470" s="117">
        <f>MAX(0,[1]Calcs_Wat!Z$94)+MAX(0,[1]Calcs_Wat!Z$95)+MAX(0,[1]Calcs_Wat!Z$98)+MAX(0,[1]Calcs_Wat!Z$99)+MAX(0,[1]Calcs_Wat!Z$100)</f>
        <v>0</v>
      </c>
      <c r="AA470" s="117">
        <f>MAX(0,[1]Calcs_Wat!AA$94)+MAX(0,[1]Calcs_Wat!AA$95)+MAX(0,[1]Calcs_Wat!AA$98)+MAX(0,[1]Calcs_Wat!AA$99)+MAX(0,[1]Calcs_Wat!AA$100)</f>
        <v>0</v>
      </c>
      <c r="AB470" s="117">
        <f>MAX(0,[1]Calcs_Wat!AB$94)+MAX(0,[1]Calcs_Wat!AB$95)+MAX(0,[1]Calcs_Wat!AB$98)+MAX(0,[1]Calcs_Wat!AB$99)+MAX(0,[1]Calcs_Wat!AB$100)</f>
        <v>0</v>
      </c>
      <c r="AC470" s="117">
        <f>MAX(0,[1]Calcs_Wat!AC$94)+MAX(0,[1]Calcs_Wat!AC$95)+MAX(0,[1]Calcs_Wat!AC$98)+MAX(0,[1]Calcs_Wat!AC$99)+MAX(0,[1]Calcs_Wat!AC$100)</f>
        <v>0</v>
      </c>
      <c r="AD470" s="117">
        <f>MAX(0,[1]Calcs_Wat!AD$94)+MAX(0,[1]Calcs_Wat!AD$95)+MAX(0,[1]Calcs_Wat!AD$98)+MAX(0,[1]Calcs_Wat!AD$99)+MAX(0,[1]Calcs_Wat!AD$100)</f>
        <v>0</v>
      </c>
      <c r="AE470" s="117">
        <f>MAX(0,[1]Calcs_Wat!AE$94)+MAX(0,[1]Calcs_Wat!AE$95)+MAX(0,[1]Calcs_Wat!AE$98)+MAX(0,[1]Calcs_Wat!AE$99)+MAX(0,[1]Calcs_Wat!AE$100)</f>
        <v>0</v>
      </c>
      <c r="AF470" s="117">
        <f>MAX(0,[1]Calcs_Wat!AF$94)+MAX(0,[1]Calcs_Wat!AF$95)+MAX(0,[1]Calcs_Wat!AF$98)+MAX(0,[1]Calcs_Wat!AF$99)+MAX(0,[1]Calcs_Wat!AF$100)</f>
        <v>0</v>
      </c>
      <c r="AG470" s="117">
        <f>MAX(0,[1]Calcs_Wat!AG$94)+MAX(0,[1]Calcs_Wat!AG$95)+MAX(0,[1]Calcs_Wat!AG$98)+MAX(0,[1]Calcs_Wat!AG$99)+MAX(0,[1]Calcs_Wat!AG$100)</f>
        <v>0</v>
      </c>
      <c r="AH470" s="118">
        <f>MAX(0,[1]Calcs_Wat!AH$94)+MAX(0,[1]Calcs_Wat!AH$95)+MAX(0,[1]Calcs_Wat!AH$98)+MAX(0,[1]Calcs_Wat!AH$99)+MAX(0,[1]Calcs_Wat!AH$100)</f>
        <v>0</v>
      </c>
      <c r="AM470" s="53" cm="1">
        <f t="array" ref="AM470">IF(SUM(ABS(K470:AH470)),1,0)</f>
        <v>1</v>
      </c>
      <c r="AN470" s="53">
        <f t="shared" si="77"/>
        <v>1</v>
      </c>
    </row>
    <row r="471" spans="1:40" s="38" customFormat="1" ht="10.199999999999999" hidden="1" outlineLevel="2" x14ac:dyDescent="0.2">
      <c r="A471" s="35"/>
      <c r="B471" s="108"/>
      <c r="C471" s="109"/>
      <c r="D471" s="115" t="s">
        <v>59</v>
      </c>
      <c r="E471" s="25"/>
      <c r="F471" s="25"/>
      <c r="G471" s="25"/>
      <c r="H471" s="25"/>
      <c r="I471" s="25"/>
      <c r="J471" s="25"/>
      <c r="K471" s="116">
        <f>'[1]Hist&amp;Budget_WC'!AZ$106</f>
        <v>0</v>
      </c>
      <c r="L471" s="116">
        <f>'[1]Hist&amp;Budget_WC'!BA$106</f>
        <v>0</v>
      </c>
      <c r="M471" s="116">
        <f>'[1]Hist&amp;Budget_WC'!BB$106</f>
        <v>0</v>
      </c>
      <c r="N471" s="117">
        <f>[1]Calcs_Wat!N$96</f>
        <v>0</v>
      </c>
      <c r="O471" s="117">
        <f>[1]Calcs_Wat!O$96</f>
        <v>0</v>
      </c>
      <c r="P471" s="117">
        <f>[1]Calcs_Wat!P$96</f>
        <v>0</v>
      </c>
      <c r="Q471" s="117">
        <f>[1]Calcs_Wat!Q$96</f>
        <v>0</v>
      </c>
      <c r="R471" s="117">
        <f>[1]Calcs_Wat!R$96</f>
        <v>0</v>
      </c>
      <c r="S471" s="117">
        <f>[1]Calcs_Wat!S$96</f>
        <v>0</v>
      </c>
      <c r="T471" s="117">
        <f>[1]Calcs_Wat!T$96</f>
        <v>0</v>
      </c>
      <c r="U471" s="117">
        <f>[1]Calcs_Wat!U$96</f>
        <v>0</v>
      </c>
      <c r="V471" s="117">
        <f>[1]Calcs_Wat!V$96</f>
        <v>0</v>
      </c>
      <c r="W471" s="117">
        <f>[1]Calcs_Wat!W$96</f>
        <v>0</v>
      </c>
      <c r="X471" s="117">
        <f>[1]Calcs_Wat!X$96</f>
        <v>0</v>
      </c>
      <c r="Y471" s="117">
        <f>[1]Calcs_Wat!Y$96</f>
        <v>0</v>
      </c>
      <c r="Z471" s="117">
        <f>[1]Calcs_Wat!Z$96</f>
        <v>0</v>
      </c>
      <c r="AA471" s="117">
        <f>[1]Calcs_Wat!AA$96</f>
        <v>0</v>
      </c>
      <c r="AB471" s="117">
        <f>[1]Calcs_Wat!AB$96</f>
        <v>0</v>
      </c>
      <c r="AC471" s="117">
        <f>[1]Calcs_Wat!AC$96</f>
        <v>0</v>
      </c>
      <c r="AD471" s="117">
        <f>[1]Calcs_Wat!AD$96</f>
        <v>0</v>
      </c>
      <c r="AE471" s="117">
        <f>[1]Calcs_Wat!AE$96</f>
        <v>0</v>
      </c>
      <c r="AF471" s="117">
        <f>[1]Calcs_Wat!AF$96</f>
        <v>0</v>
      </c>
      <c r="AG471" s="117">
        <f>[1]Calcs_Wat!AG$96</f>
        <v>0</v>
      </c>
      <c r="AH471" s="118">
        <f>[1]Calcs_Wat!AH$96</f>
        <v>0</v>
      </c>
      <c r="AM471" s="53" cm="1">
        <f t="array" ref="AM471">IF(SUM(ABS(K471:AH471)),1,0)</f>
        <v>0</v>
      </c>
      <c r="AN471" s="53">
        <f t="shared" si="77"/>
        <v>0</v>
      </c>
    </row>
    <row r="472" spans="1:40" s="38" customFormat="1" ht="10.199999999999999" hidden="1" outlineLevel="2" x14ac:dyDescent="0.2">
      <c r="A472" s="35"/>
      <c r="B472" s="108"/>
      <c r="C472" s="109"/>
      <c r="D472" s="115" t="s">
        <v>60</v>
      </c>
      <c r="E472" s="25"/>
      <c r="F472" s="25"/>
      <c r="G472" s="25"/>
      <c r="H472" s="25"/>
      <c r="I472" s="25"/>
      <c r="J472" s="25"/>
      <c r="K472" s="116">
        <f>MAX(0,'[1]Hist&amp;Budget_WC'!AZ$111)</f>
        <v>0</v>
      </c>
      <c r="L472" s="116">
        <f>MAX(0,'[1]Hist&amp;Budget_WC'!BA$111)</f>
        <v>0</v>
      </c>
      <c r="M472" s="116">
        <f>MAX(0,'[1]Hist&amp;Budget_WC'!BB$111)</f>
        <v>0</v>
      </c>
      <c r="N472" s="117">
        <f>MAX(0,[1]Calcs_Wat!N$101)</f>
        <v>0</v>
      </c>
      <c r="O472" s="117">
        <f>MAX(0,[1]Calcs_Wat!O$101)</f>
        <v>0</v>
      </c>
      <c r="P472" s="117">
        <f>MAX(0,[1]Calcs_Wat!P$101)</f>
        <v>0</v>
      </c>
      <c r="Q472" s="117">
        <f>MAX(0,[1]Calcs_Wat!Q$101)</f>
        <v>0</v>
      </c>
      <c r="R472" s="117">
        <f>MAX(0,[1]Calcs_Wat!R$101)</f>
        <v>0</v>
      </c>
      <c r="S472" s="117">
        <f>MAX(0,[1]Calcs_Wat!S$101)</f>
        <v>0</v>
      </c>
      <c r="T472" s="117">
        <f>MAX(0,[1]Calcs_Wat!T$101)</f>
        <v>0</v>
      </c>
      <c r="U472" s="117">
        <f>MAX(0,[1]Calcs_Wat!U$101)</f>
        <v>0</v>
      </c>
      <c r="V472" s="117">
        <f>MAX(0,[1]Calcs_Wat!V$101)</f>
        <v>0</v>
      </c>
      <c r="W472" s="117">
        <f>MAX(0,[1]Calcs_Wat!W$101)</f>
        <v>0</v>
      </c>
      <c r="X472" s="117">
        <f>MAX(0,[1]Calcs_Wat!X$101)</f>
        <v>0</v>
      </c>
      <c r="Y472" s="117">
        <f>MAX(0,[1]Calcs_Wat!Y$101)</f>
        <v>0</v>
      </c>
      <c r="Z472" s="117">
        <f>MAX(0,[1]Calcs_Wat!Z$101)</f>
        <v>0</v>
      </c>
      <c r="AA472" s="117">
        <f>MAX(0,[1]Calcs_Wat!AA$101)</f>
        <v>0</v>
      </c>
      <c r="AB472" s="117">
        <f>MAX(0,[1]Calcs_Wat!AB$101)</f>
        <v>0</v>
      </c>
      <c r="AC472" s="117">
        <f>MAX(0,[1]Calcs_Wat!AC$101)</f>
        <v>0</v>
      </c>
      <c r="AD472" s="117">
        <f>MAX(0,[1]Calcs_Wat!AD$101)</f>
        <v>0</v>
      </c>
      <c r="AE472" s="117">
        <f>MAX(0,[1]Calcs_Wat!AE$101)</f>
        <v>0</v>
      </c>
      <c r="AF472" s="117">
        <f>MAX(0,[1]Calcs_Wat!AF$101)</f>
        <v>0</v>
      </c>
      <c r="AG472" s="117">
        <f>MAX(0,[1]Calcs_Wat!AG$101)</f>
        <v>0</v>
      </c>
      <c r="AH472" s="118">
        <f>MAX(0,[1]Calcs_Wat!AH$101)</f>
        <v>0</v>
      </c>
      <c r="AM472" s="53" cm="1">
        <f t="array" ref="AM472">IF(SUM(ABS(K472:AH472)),1,0)</f>
        <v>0</v>
      </c>
      <c r="AN472" s="53">
        <f t="shared" si="77"/>
        <v>0</v>
      </c>
    </row>
    <row r="473" spans="1:40" s="38" customFormat="1" ht="10.199999999999999" hidden="1" outlineLevel="2" collapsed="1" x14ac:dyDescent="0.2">
      <c r="A473" s="35"/>
      <c r="B473" s="108"/>
      <c r="C473" s="109"/>
      <c r="D473" s="119" t="s">
        <v>61</v>
      </c>
      <c r="E473" s="120"/>
      <c r="F473" s="120"/>
      <c r="G473" s="120"/>
      <c r="H473" s="120"/>
      <c r="I473" s="120"/>
      <c r="J473" s="120"/>
      <c r="K473" s="121">
        <f t="shared" ref="K473:AH473" si="78">SUM(K463:K472)</f>
        <v>5137</v>
      </c>
      <c r="L473" s="121">
        <f t="shared" si="78"/>
        <v>7658</v>
      </c>
      <c r="M473" s="121">
        <f t="shared" si="78"/>
        <v>5810</v>
      </c>
      <c r="N473" s="122">
        <f t="shared" si="78"/>
        <v>6994</v>
      </c>
      <c r="O473" s="122">
        <f t="shared" si="78"/>
        <v>7793.7</v>
      </c>
      <c r="P473" s="122">
        <f t="shared" si="78"/>
        <v>7645</v>
      </c>
      <c r="Q473" s="122">
        <f t="shared" si="78"/>
        <v>8023</v>
      </c>
      <c r="R473" s="122">
        <f t="shared" si="78"/>
        <v>8436</v>
      </c>
      <c r="S473" s="122">
        <f t="shared" si="78"/>
        <v>9984</v>
      </c>
      <c r="T473" s="122">
        <f t="shared" si="78"/>
        <v>10783</v>
      </c>
      <c r="U473" s="122">
        <f t="shared" si="78"/>
        <v>14192</v>
      </c>
      <c r="V473" s="122">
        <f t="shared" si="78"/>
        <v>15812</v>
      </c>
      <c r="W473" s="122">
        <f t="shared" si="78"/>
        <v>16258</v>
      </c>
      <c r="X473" s="122">
        <f t="shared" si="78"/>
        <v>16019</v>
      </c>
      <c r="Y473" s="122">
        <f t="shared" si="78"/>
        <v>11069</v>
      </c>
      <c r="Z473" s="122">
        <f t="shared" si="78"/>
        <v>11069</v>
      </c>
      <c r="AA473" s="122">
        <f t="shared" si="78"/>
        <v>11069</v>
      </c>
      <c r="AB473" s="122">
        <f t="shared" si="78"/>
        <v>11069</v>
      </c>
      <c r="AC473" s="122">
        <f t="shared" si="78"/>
        <v>11069</v>
      </c>
      <c r="AD473" s="122">
        <f t="shared" si="78"/>
        <v>11069</v>
      </c>
      <c r="AE473" s="122">
        <f t="shared" si="78"/>
        <v>11069</v>
      </c>
      <c r="AF473" s="122">
        <f t="shared" si="78"/>
        <v>11069</v>
      </c>
      <c r="AG473" s="122">
        <f t="shared" si="78"/>
        <v>11069</v>
      </c>
      <c r="AH473" s="123">
        <f t="shared" si="78"/>
        <v>11069</v>
      </c>
    </row>
    <row r="474" spans="1:40" s="38" customFormat="1" ht="10.199999999999999" hidden="1" outlineLevel="2" x14ac:dyDescent="0.2">
      <c r="A474" s="35"/>
      <c r="B474" s="108"/>
      <c r="C474" s="109"/>
      <c r="D474" s="110"/>
      <c r="E474" s="25"/>
      <c r="F474" s="25"/>
      <c r="G474" s="25"/>
      <c r="H474" s="25"/>
      <c r="I474" s="25"/>
      <c r="J474" s="25"/>
      <c r="K474" s="111"/>
      <c r="L474" s="111"/>
      <c r="M474" s="111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113"/>
    </row>
    <row r="475" spans="1:40" s="38" customFormat="1" ht="10.199999999999999" hidden="1" outlineLevel="2" x14ac:dyDescent="0.2">
      <c r="A475" s="35"/>
      <c r="B475" s="108"/>
      <c r="C475" s="109"/>
      <c r="D475" s="114" t="s">
        <v>62</v>
      </c>
      <c r="E475" s="25"/>
      <c r="F475" s="25"/>
      <c r="G475" s="25"/>
      <c r="H475" s="25"/>
      <c r="I475" s="25"/>
      <c r="J475" s="25"/>
      <c r="K475" s="111"/>
      <c r="L475" s="111"/>
      <c r="M475" s="111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113"/>
    </row>
    <row r="476" spans="1:40" s="38" customFormat="1" ht="10.199999999999999" hidden="1" outlineLevel="2" x14ac:dyDescent="0.2">
      <c r="A476" s="35"/>
      <c r="B476" s="108"/>
      <c r="C476" s="109"/>
      <c r="D476" s="115" t="s">
        <v>63</v>
      </c>
      <c r="E476" s="25"/>
      <c r="F476" s="25"/>
      <c r="G476" s="25"/>
      <c r="H476" s="25"/>
      <c r="I476" s="25"/>
      <c r="J476" s="25"/>
      <c r="K476" s="116">
        <f>-SUM('[1]Hist&amp;Budget_WC'!AZ$74:AZ$75)</f>
        <v>2245</v>
      </c>
      <c r="L476" s="116">
        <f>-SUM('[1]Hist&amp;Budget_WC'!BA$74:BA$75)</f>
        <v>2373</v>
      </c>
      <c r="M476" s="116">
        <f>-SUM('[1]Hist&amp;Budget_WC'!BB$74:BB$75)</f>
        <v>2446</v>
      </c>
      <c r="N476" s="117">
        <f>-SUM([1]Calcs_Wat!N$65:N$66)</f>
        <v>2945</v>
      </c>
      <c r="O476" s="117">
        <f>-SUM([1]Calcs_Wat!O$65:O$66)</f>
        <v>2622</v>
      </c>
      <c r="P476" s="117">
        <f>-SUM([1]Calcs_Wat!P$65:P$66)</f>
        <v>2597</v>
      </c>
      <c r="Q476" s="117">
        <f>-SUM([1]Calcs_Wat!Q$65:Q$66)</f>
        <v>2660</v>
      </c>
      <c r="R476" s="117">
        <f>-SUM([1]Calcs_Wat!R$65:R$66)</f>
        <v>2740</v>
      </c>
      <c r="S476" s="117">
        <f>-SUM([1]Calcs_Wat!S$65:S$66)</f>
        <v>2822</v>
      </c>
      <c r="T476" s="117">
        <f>-SUM([1]Calcs_Wat!T$65:T$66)</f>
        <v>2908</v>
      </c>
      <c r="U476" s="117">
        <f>-SUM([1]Calcs_Wat!U$65:U$66)</f>
        <v>2997</v>
      </c>
      <c r="V476" s="117">
        <f>-SUM([1]Calcs_Wat!V$65:V$66)</f>
        <v>3089</v>
      </c>
      <c r="W476" s="117">
        <f>-SUM([1]Calcs_Wat!W$65:W$66)</f>
        <v>3185</v>
      </c>
      <c r="X476" s="117">
        <f>-SUM([1]Calcs_Wat!X$65:X$66)</f>
        <v>3283</v>
      </c>
      <c r="Y476" s="117">
        <f>-SUM([1]Calcs_Wat!Y$65:Y$66)</f>
        <v>3283</v>
      </c>
      <c r="Z476" s="117">
        <f>-SUM([1]Calcs_Wat!Z$65:Z$66)</f>
        <v>3283</v>
      </c>
      <c r="AA476" s="117">
        <f>-SUM([1]Calcs_Wat!AA$65:AA$66)</f>
        <v>3283</v>
      </c>
      <c r="AB476" s="117">
        <f>-SUM([1]Calcs_Wat!AB$65:AB$66)</f>
        <v>3283</v>
      </c>
      <c r="AC476" s="117">
        <f>-SUM([1]Calcs_Wat!AC$65:AC$66)</f>
        <v>3283</v>
      </c>
      <c r="AD476" s="117">
        <f>-SUM([1]Calcs_Wat!AD$65:AD$66)</f>
        <v>3283</v>
      </c>
      <c r="AE476" s="117">
        <f>-SUM([1]Calcs_Wat!AE$65:AE$66)</f>
        <v>3283</v>
      </c>
      <c r="AF476" s="117">
        <f>-SUM([1]Calcs_Wat!AF$65:AF$66)</f>
        <v>3283</v>
      </c>
      <c r="AG476" s="117">
        <f>-SUM([1]Calcs_Wat!AG$65:AG$66)</f>
        <v>3283</v>
      </c>
      <c r="AH476" s="118">
        <f>-SUM([1]Calcs_Wat!AH$65:AH$66)</f>
        <v>3283</v>
      </c>
      <c r="AM476" s="53" cm="1">
        <f t="array" ref="AM476">IF(SUM(ABS(K476:AH476)),1,0)</f>
        <v>1</v>
      </c>
      <c r="AN476" s="53">
        <f t="shared" ref="AN476:AN482" si="79">IF(OR(SUBTOTAL(102,AM476)=1,AM476=0),0,1)</f>
        <v>1</v>
      </c>
    </row>
    <row r="477" spans="1:40" s="38" customFormat="1" ht="10.199999999999999" hidden="1" outlineLevel="2" x14ac:dyDescent="0.2">
      <c r="A477" s="35"/>
      <c r="B477" s="108"/>
      <c r="C477" s="109"/>
      <c r="D477" s="115" t="s">
        <v>64</v>
      </c>
      <c r="E477" s="25"/>
      <c r="F477" s="25"/>
      <c r="G477" s="25"/>
      <c r="H477" s="25"/>
      <c r="I477" s="25"/>
      <c r="J477" s="25"/>
      <c r="K477" s="116">
        <f>-SUM('[1]Hist&amp;Budget_WC'!AZ$77,'[1]Hist&amp;Budget_WC'!AZ$86,'[1]Hist&amp;Budget_WC'!AZ$87)</f>
        <v>0</v>
      </c>
      <c r="L477" s="116">
        <f>-SUM('[1]Hist&amp;Budget_WC'!BA$77,'[1]Hist&amp;Budget_WC'!BA$86,'[1]Hist&amp;Budget_WC'!BA$87)</f>
        <v>0</v>
      </c>
      <c r="M477" s="116">
        <f>-SUM('[1]Hist&amp;Budget_WC'!BB$77,'[1]Hist&amp;Budget_WC'!BB$86,'[1]Hist&amp;Budget_WC'!BB$87)</f>
        <v>0</v>
      </c>
      <c r="N477" s="117">
        <f>-SUM([1]Calcs_Wat!N$68,[1]Calcs_Wat!N$77,,[1]Calcs_Wat!N$78)</f>
        <v>161</v>
      </c>
      <c r="O477" s="117">
        <f>-SUM([1]Calcs_Wat!O$68,[1]Calcs_Wat!O$77,,[1]Calcs_Wat!O$78)</f>
        <v>184.95624878896163</v>
      </c>
      <c r="P477" s="117">
        <f>-SUM([1]Calcs_Wat!P$68,[1]Calcs_Wat!P$77,,[1]Calcs_Wat!P$78)</f>
        <v>168.72795428010073</v>
      </c>
      <c r="Q477" s="117">
        <f>-SUM([1]Calcs_Wat!Q$68,[1]Calcs_Wat!Q$77,,[1]Calcs_Wat!Q$78)</f>
        <v>151.62516873733679</v>
      </c>
      <c r="R477" s="117">
        <f>-SUM([1]Calcs_Wat!R$68,[1]Calcs_Wat!R$77,,[1]Calcs_Wat!R$78)</f>
        <v>133.60076862788219</v>
      </c>
      <c r="S477" s="117">
        <f>-SUM([1]Calcs_Wat!S$68,[1]Calcs_Wat!S$77,,[1]Calcs_Wat!S$78)</f>
        <v>114.60509108205909</v>
      </c>
      <c r="T477" s="117">
        <f>-SUM([1]Calcs_Wat!T$68,[1]Calcs_Wat!T$77,,[1]Calcs_Wat!T$78)</f>
        <v>94.585797056533494</v>
      </c>
      <c r="U477" s="117">
        <f>-SUM([1]Calcs_Wat!U$68,[1]Calcs_Wat!U$77,,[1]Calcs_Wat!U$78)</f>
        <v>73.487727123851997</v>
      </c>
      <c r="V477" s="117">
        <f>-SUM([1]Calcs_Wat!V$68,[1]Calcs_Wat!V$77,,[1]Calcs_Wat!V$78)</f>
        <v>51.252749490936509</v>
      </c>
      <c r="W477" s="117">
        <f>-SUM([1]Calcs_Wat!W$68,[1]Calcs_Wat!W$77,,[1]Calcs_Wat!W$78)</f>
        <v>27.819599827780721</v>
      </c>
      <c r="X477" s="117">
        <f>-SUM([1]Calcs_Wat!X$68,[1]Calcs_Wat!X$77,,[1]Calcs_Wat!X$78)</f>
        <v>4.9071700187855392</v>
      </c>
      <c r="Y477" s="117">
        <f>-SUM([1]Calcs_Wat!Y$68,[1]Calcs_Wat!Y$77,,[1]Calcs_Wat!Y$78)</f>
        <v>0</v>
      </c>
      <c r="Z477" s="117">
        <f>-SUM([1]Calcs_Wat!Z$68,[1]Calcs_Wat!Z$77,,[1]Calcs_Wat!Z$78)</f>
        <v>0</v>
      </c>
      <c r="AA477" s="117">
        <f>-SUM([1]Calcs_Wat!AA$68,[1]Calcs_Wat!AA$77,,[1]Calcs_Wat!AA$78)</f>
        <v>0</v>
      </c>
      <c r="AB477" s="117">
        <f>-SUM([1]Calcs_Wat!AB$68,[1]Calcs_Wat!AB$77,,[1]Calcs_Wat!AB$78)</f>
        <v>0</v>
      </c>
      <c r="AC477" s="117">
        <f>-SUM([1]Calcs_Wat!AC$68,[1]Calcs_Wat!AC$77,,[1]Calcs_Wat!AC$78)</f>
        <v>0</v>
      </c>
      <c r="AD477" s="117">
        <f>-SUM([1]Calcs_Wat!AD$68,[1]Calcs_Wat!AD$77,,[1]Calcs_Wat!AD$78)</f>
        <v>0</v>
      </c>
      <c r="AE477" s="117">
        <f>-SUM([1]Calcs_Wat!AE$68,[1]Calcs_Wat!AE$77,,[1]Calcs_Wat!AE$78)</f>
        <v>0</v>
      </c>
      <c r="AF477" s="117">
        <f>-SUM([1]Calcs_Wat!AF$68,[1]Calcs_Wat!AF$77,,[1]Calcs_Wat!AF$78)</f>
        <v>0</v>
      </c>
      <c r="AG477" s="117">
        <f>-SUM([1]Calcs_Wat!AG$68,[1]Calcs_Wat!AG$77,,[1]Calcs_Wat!AG$78)</f>
        <v>0</v>
      </c>
      <c r="AH477" s="118">
        <f>-SUM([1]Calcs_Wat!AH$68,[1]Calcs_Wat!AH$77,,[1]Calcs_Wat!AH$78)</f>
        <v>0</v>
      </c>
      <c r="AM477" s="53" cm="1">
        <f t="array" ref="AM477">IF(SUM(ABS(K477:AH477)),1,0)</f>
        <v>1</v>
      </c>
      <c r="AN477" s="53">
        <f t="shared" si="79"/>
        <v>1</v>
      </c>
    </row>
    <row r="478" spans="1:40" s="38" customFormat="1" ht="10.199999999999999" hidden="1" outlineLevel="2" x14ac:dyDescent="0.2">
      <c r="A478" s="35"/>
      <c r="B478" s="108"/>
      <c r="C478" s="109"/>
      <c r="D478" s="115" t="s">
        <v>65</v>
      </c>
      <c r="E478" s="25"/>
      <c r="F478" s="25"/>
      <c r="G478" s="25"/>
      <c r="H478" s="25"/>
      <c r="I478" s="25"/>
      <c r="J478" s="25"/>
      <c r="K478" s="116">
        <f>-SUM('[1]Hist&amp;Budget_WC'!AZ$76,'[1]Hist&amp;Budget_WC'!AZ$89)</f>
        <v>905</v>
      </c>
      <c r="L478" s="116">
        <f>-SUM('[1]Hist&amp;Budget_WC'!BA$76,'[1]Hist&amp;Budget_WC'!BA$89)</f>
        <v>1146</v>
      </c>
      <c r="M478" s="116">
        <f>-SUM('[1]Hist&amp;Budget_WC'!BB$76,'[1]Hist&amp;Budget_WC'!BB$89)</f>
        <v>1248</v>
      </c>
      <c r="N478" s="117">
        <f>-SUM([1]Calcs_Wat!N$67,[1]Calcs_Wat!N$80)</f>
        <v>2689</v>
      </c>
      <c r="O478" s="117">
        <f>-SUM([1]Calcs_Wat!O$67,[1]Calcs_Wat!O$80)</f>
        <v>2541</v>
      </c>
      <c r="P478" s="117">
        <f>-SUM([1]Calcs_Wat!P$67,[1]Calcs_Wat!P$80)</f>
        <v>2604</v>
      </c>
      <c r="Q478" s="117">
        <f>-SUM([1]Calcs_Wat!Q$67,[1]Calcs_Wat!Q$80)</f>
        <v>2668</v>
      </c>
      <c r="R478" s="117">
        <f>-SUM([1]Calcs_Wat!R$67,[1]Calcs_Wat!R$80)</f>
        <v>2735</v>
      </c>
      <c r="S478" s="117">
        <f>-SUM([1]Calcs_Wat!S$67,[1]Calcs_Wat!S$80)</f>
        <v>2805</v>
      </c>
      <c r="T478" s="117">
        <f>-SUM([1]Calcs_Wat!T$67,[1]Calcs_Wat!T$80)</f>
        <v>2877</v>
      </c>
      <c r="U478" s="117">
        <f>-SUM([1]Calcs_Wat!U$67,[1]Calcs_Wat!U$80)</f>
        <v>2952</v>
      </c>
      <c r="V478" s="117">
        <f>-SUM([1]Calcs_Wat!V$67,[1]Calcs_Wat!V$80)</f>
        <v>3028</v>
      </c>
      <c r="W478" s="117">
        <f>-SUM([1]Calcs_Wat!W$67,[1]Calcs_Wat!W$80)</f>
        <v>3108</v>
      </c>
      <c r="X478" s="117">
        <f>-SUM([1]Calcs_Wat!X$67,[1]Calcs_Wat!X$80)</f>
        <v>3190</v>
      </c>
      <c r="Y478" s="117">
        <f>-SUM([1]Calcs_Wat!Y$67,[1]Calcs_Wat!Y$80)</f>
        <v>3190</v>
      </c>
      <c r="Z478" s="117">
        <f>-SUM([1]Calcs_Wat!Z$67,[1]Calcs_Wat!Z$80)</f>
        <v>3190</v>
      </c>
      <c r="AA478" s="117">
        <f>-SUM([1]Calcs_Wat!AA$67,[1]Calcs_Wat!AA$80)</f>
        <v>3190</v>
      </c>
      <c r="AB478" s="117">
        <f>-SUM([1]Calcs_Wat!AB$67,[1]Calcs_Wat!AB$80)</f>
        <v>3190</v>
      </c>
      <c r="AC478" s="117">
        <f>-SUM([1]Calcs_Wat!AC$67,[1]Calcs_Wat!AC$80)</f>
        <v>3190</v>
      </c>
      <c r="AD478" s="117">
        <f>-SUM([1]Calcs_Wat!AD$67,[1]Calcs_Wat!AD$80)</f>
        <v>3190</v>
      </c>
      <c r="AE478" s="117">
        <f>-SUM([1]Calcs_Wat!AE$67,[1]Calcs_Wat!AE$80)</f>
        <v>3190</v>
      </c>
      <c r="AF478" s="117">
        <f>-SUM([1]Calcs_Wat!AF$67,[1]Calcs_Wat!AF$80)</f>
        <v>3190</v>
      </c>
      <c r="AG478" s="117">
        <f>-SUM([1]Calcs_Wat!AG$67,[1]Calcs_Wat!AG$80)</f>
        <v>3190</v>
      </c>
      <c r="AH478" s="118">
        <f>-SUM([1]Calcs_Wat!AH$67,[1]Calcs_Wat!AH$80)</f>
        <v>3190</v>
      </c>
      <c r="AM478" s="53" cm="1">
        <f t="array" ref="AM478">IF(SUM(ABS(K478:AH478)),1,0)</f>
        <v>1</v>
      </c>
      <c r="AN478" s="53">
        <f t="shared" si="79"/>
        <v>1</v>
      </c>
    </row>
    <row r="479" spans="1:40" s="38" customFormat="1" ht="10.199999999999999" hidden="1" outlineLevel="2" x14ac:dyDescent="0.2">
      <c r="A479" s="35"/>
      <c r="B479" s="108"/>
      <c r="C479" s="109"/>
      <c r="D479" s="115" t="s">
        <v>66</v>
      </c>
      <c r="E479" s="25"/>
      <c r="F479" s="25"/>
      <c r="G479" s="25"/>
      <c r="H479" s="25"/>
      <c r="I479" s="25"/>
      <c r="J479" s="25"/>
      <c r="K479" s="116">
        <f>-SUM('[1]Hist&amp;Budget_WC'!AZ$79:AZ$81)</f>
        <v>1112</v>
      </c>
      <c r="L479" s="116">
        <f>-SUM('[1]Hist&amp;Budget_WC'!BA$79:BA$81)</f>
        <v>1140</v>
      </c>
      <c r="M479" s="116">
        <f>-SUM('[1]Hist&amp;Budget_WC'!BB$79:BB$81)</f>
        <v>1551</v>
      </c>
      <c r="N479" s="117">
        <f>-SUM([1]Calcs_Wat!N$70:N$72)</f>
        <v>1707</v>
      </c>
      <c r="O479" s="117">
        <f>-SUM([1]Calcs_Wat!O$70:O$72)</f>
        <v>1736.9</v>
      </c>
      <c r="P479" s="117">
        <f>-SUM([1]Calcs_Wat!P$70:P$72)</f>
        <v>1771.9333333333334</v>
      </c>
      <c r="Q479" s="117">
        <f>-SUM([1]Calcs_Wat!Q$70:Q$72)</f>
        <v>1797.6666666666667</v>
      </c>
      <c r="R479" s="117">
        <f>-SUM([1]Calcs_Wat!R$70:R$72)</f>
        <v>1828.0666666666666</v>
      </c>
      <c r="S479" s="117">
        <f>-SUM([1]Calcs_Wat!S$70:S$72)</f>
        <v>1929.1333333333332</v>
      </c>
      <c r="T479" s="117">
        <f>-SUM([1]Calcs_Wat!T$70:T$72)</f>
        <v>2042.9</v>
      </c>
      <c r="U479" s="117">
        <f>-SUM([1]Calcs_Wat!U$70:U$72)</f>
        <v>2312.5</v>
      </c>
      <c r="V479" s="117">
        <f>-SUM([1]Calcs_Wat!V$70:V$72)</f>
        <v>2647.4333333333334</v>
      </c>
      <c r="W479" s="117">
        <f>-SUM([1]Calcs_Wat!W$70:W$72)</f>
        <v>2990.7333333333336</v>
      </c>
      <c r="X479" s="117">
        <f>-SUM([1]Calcs_Wat!X$70:X$72)</f>
        <v>3288.0333333333333</v>
      </c>
      <c r="Y479" s="117">
        <f>-SUM([1]Calcs_Wat!Y$70:Y$72)</f>
        <v>2156.4043448659927</v>
      </c>
      <c r="Z479" s="117">
        <f>-SUM([1]Calcs_Wat!Z$70:Z$72)</f>
        <v>2156.4043448659927</v>
      </c>
      <c r="AA479" s="117">
        <f>-SUM([1]Calcs_Wat!AA$70:AA$72)</f>
        <v>2156.4043448659927</v>
      </c>
      <c r="AB479" s="117">
        <f>-SUM([1]Calcs_Wat!AB$70:AB$72)</f>
        <v>2156.4043448659927</v>
      </c>
      <c r="AC479" s="117">
        <f>-SUM([1]Calcs_Wat!AC$70:AC$72)</f>
        <v>2156.4043448659927</v>
      </c>
      <c r="AD479" s="117">
        <f>-SUM([1]Calcs_Wat!AD$70:AD$72)</f>
        <v>2156.4043448659927</v>
      </c>
      <c r="AE479" s="117">
        <f>-SUM([1]Calcs_Wat!AE$70:AE$72)</f>
        <v>2156.4043448659927</v>
      </c>
      <c r="AF479" s="117">
        <f>-SUM([1]Calcs_Wat!AF$70:AF$72)</f>
        <v>2156.4043448659927</v>
      </c>
      <c r="AG479" s="117">
        <f>-SUM([1]Calcs_Wat!AG$70:AG$72)</f>
        <v>2156.4043448659927</v>
      </c>
      <c r="AH479" s="118">
        <f>-SUM([1]Calcs_Wat!AH$70:AH$72)</f>
        <v>2156.4043448659927</v>
      </c>
      <c r="AM479" s="53" cm="1">
        <f t="array" ref="AM479">IF(SUM(ABS(K479:AH479)),1,0)</f>
        <v>1</v>
      </c>
      <c r="AN479" s="53">
        <f t="shared" si="79"/>
        <v>1</v>
      </c>
    </row>
    <row r="480" spans="1:40" s="38" customFormat="1" ht="10.199999999999999" hidden="1" outlineLevel="2" x14ac:dyDescent="0.2">
      <c r="A480" s="35"/>
      <c r="B480" s="108"/>
      <c r="C480" s="109"/>
      <c r="D480" s="115" t="s">
        <v>67</v>
      </c>
      <c r="E480" s="25"/>
      <c r="F480" s="25"/>
      <c r="G480" s="25"/>
      <c r="H480" s="25"/>
      <c r="I480" s="25"/>
      <c r="J480" s="25"/>
      <c r="K480" s="116">
        <f>-(MIN(0,'[1]Hist&amp;Budget_WC'!AZ$104)+MIN(0,'[1]Hist&amp;Budget_WC'!AZ$105)+MIN(0,'[1]Hist&amp;Budget_WC'!AZ$108)+MIN(0,'[1]Hist&amp;Budget_WC'!AZ$109)+MIN(0,'[1]Hist&amp;Budget_WC'!AZ$110))</f>
        <v>91</v>
      </c>
      <c r="L480" s="116">
        <f>-(MIN(0,'[1]Hist&amp;Budget_WC'!BA$104)+MIN(0,'[1]Hist&amp;Budget_WC'!BA$105)+MIN(0,'[1]Hist&amp;Budget_WC'!BA$108)+MIN(0,'[1]Hist&amp;Budget_WC'!BA$109)+MIN(0,'[1]Hist&amp;Budget_WC'!BA$110))</f>
        <v>0</v>
      </c>
      <c r="M480" s="116">
        <f>-(MIN(0,'[1]Hist&amp;Budget_WC'!BB$104)+MIN(0,'[1]Hist&amp;Budget_WC'!BB$105)+MIN(0,'[1]Hist&amp;Budget_WC'!BB$108)+MIN(0,'[1]Hist&amp;Budget_WC'!BB$109)+MIN(0,'[1]Hist&amp;Budget_WC'!BB$110))</f>
        <v>174</v>
      </c>
      <c r="N480" s="117">
        <f>-(MIN(0,[1]Calcs_Wat!N$94)+MIN(0,[1]Calcs_Wat!N$95)+MIN(0,[1]Calcs_Wat!N$98)+MIN(0,[1]Calcs_Wat!N$99)+MIN(0,[1]Calcs_Wat!N$100))</f>
        <v>0</v>
      </c>
      <c r="O480" s="117">
        <f>-(MIN(0,[1]Calcs_Wat!O$94)+MIN(0,[1]Calcs_Wat!O$95)+MIN(0,[1]Calcs_Wat!O$98)+MIN(0,[1]Calcs_Wat!O$99)+MIN(0,[1]Calcs_Wat!O$100))</f>
        <v>0</v>
      </c>
      <c r="P480" s="117">
        <f>-(MIN(0,[1]Calcs_Wat!P$94)+MIN(0,[1]Calcs_Wat!P$95)+MIN(0,[1]Calcs_Wat!P$98)+MIN(0,[1]Calcs_Wat!P$99)+MIN(0,[1]Calcs_Wat!P$100))</f>
        <v>0</v>
      </c>
      <c r="Q480" s="117">
        <f>-(MIN(0,[1]Calcs_Wat!Q$94)+MIN(0,[1]Calcs_Wat!Q$95)+MIN(0,[1]Calcs_Wat!Q$98)+MIN(0,[1]Calcs_Wat!Q$99)+MIN(0,[1]Calcs_Wat!Q$100))</f>
        <v>0</v>
      </c>
      <c r="R480" s="117">
        <f>-(MIN(0,[1]Calcs_Wat!R$94)+MIN(0,[1]Calcs_Wat!R$95)+MIN(0,[1]Calcs_Wat!R$98)+MIN(0,[1]Calcs_Wat!R$99)+MIN(0,[1]Calcs_Wat!R$100))</f>
        <v>0</v>
      </c>
      <c r="S480" s="117">
        <f>-(MIN(0,[1]Calcs_Wat!S$94)+MIN(0,[1]Calcs_Wat!S$95)+MIN(0,[1]Calcs_Wat!S$98)+MIN(0,[1]Calcs_Wat!S$99)+MIN(0,[1]Calcs_Wat!S$100))</f>
        <v>0</v>
      </c>
      <c r="T480" s="117">
        <f>-(MIN(0,[1]Calcs_Wat!T$94)+MIN(0,[1]Calcs_Wat!T$95)+MIN(0,[1]Calcs_Wat!T$98)+MIN(0,[1]Calcs_Wat!T$99)+MIN(0,[1]Calcs_Wat!T$100))</f>
        <v>0</v>
      </c>
      <c r="U480" s="117">
        <f>-(MIN(0,[1]Calcs_Wat!U$94)+MIN(0,[1]Calcs_Wat!U$95)+MIN(0,[1]Calcs_Wat!U$98)+MIN(0,[1]Calcs_Wat!U$99)+MIN(0,[1]Calcs_Wat!U$100))</f>
        <v>0</v>
      </c>
      <c r="V480" s="117">
        <f>-(MIN(0,[1]Calcs_Wat!V$94)+MIN(0,[1]Calcs_Wat!V$95)+MIN(0,[1]Calcs_Wat!V$98)+MIN(0,[1]Calcs_Wat!V$99)+MIN(0,[1]Calcs_Wat!V$100))</f>
        <v>0</v>
      </c>
      <c r="W480" s="117">
        <f>-(MIN(0,[1]Calcs_Wat!W$94)+MIN(0,[1]Calcs_Wat!W$95)+MIN(0,[1]Calcs_Wat!W$98)+MIN(0,[1]Calcs_Wat!W$99)+MIN(0,[1]Calcs_Wat!W$100))</f>
        <v>0</v>
      </c>
      <c r="X480" s="117">
        <f>-(MIN(0,[1]Calcs_Wat!X$94)+MIN(0,[1]Calcs_Wat!X$95)+MIN(0,[1]Calcs_Wat!X$98)+MIN(0,[1]Calcs_Wat!X$99)+MIN(0,[1]Calcs_Wat!X$100))</f>
        <v>0</v>
      </c>
      <c r="Y480" s="117">
        <f>-(MIN(0,[1]Calcs_Wat!Y$94)+MIN(0,[1]Calcs_Wat!Y$95)+MIN(0,[1]Calcs_Wat!Y$98)+MIN(0,[1]Calcs_Wat!Y$99)+MIN(0,[1]Calcs_Wat!Y$100))</f>
        <v>0</v>
      </c>
      <c r="Z480" s="117">
        <f>-(MIN(0,[1]Calcs_Wat!Z$94)+MIN(0,[1]Calcs_Wat!Z$95)+MIN(0,[1]Calcs_Wat!Z$98)+MIN(0,[1]Calcs_Wat!Z$99)+MIN(0,[1]Calcs_Wat!Z$100))</f>
        <v>0</v>
      </c>
      <c r="AA480" s="117">
        <f>-(MIN(0,[1]Calcs_Wat!AA$94)+MIN(0,[1]Calcs_Wat!AA$95)+MIN(0,[1]Calcs_Wat!AA$98)+MIN(0,[1]Calcs_Wat!AA$99)+MIN(0,[1]Calcs_Wat!AA$100))</f>
        <v>0</v>
      </c>
      <c r="AB480" s="117">
        <f>-(MIN(0,[1]Calcs_Wat!AB$94)+MIN(0,[1]Calcs_Wat!AB$95)+MIN(0,[1]Calcs_Wat!AB$98)+MIN(0,[1]Calcs_Wat!AB$99)+MIN(0,[1]Calcs_Wat!AB$100))</f>
        <v>0</v>
      </c>
      <c r="AC480" s="117">
        <f>-(MIN(0,[1]Calcs_Wat!AC$94)+MIN(0,[1]Calcs_Wat!AC$95)+MIN(0,[1]Calcs_Wat!AC$98)+MIN(0,[1]Calcs_Wat!AC$99)+MIN(0,[1]Calcs_Wat!AC$100))</f>
        <v>0</v>
      </c>
      <c r="AD480" s="117">
        <f>-(MIN(0,[1]Calcs_Wat!AD$94)+MIN(0,[1]Calcs_Wat!AD$95)+MIN(0,[1]Calcs_Wat!AD$98)+MIN(0,[1]Calcs_Wat!AD$99)+MIN(0,[1]Calcs_Wat!AD$100))</f>
        <v>0</v>
      </c>
      <c r="AE480" s="117">
        <f>-(MIN(0,[1]Calcs_Wat!AE$94)+MIN(0,[1]Calcs_Wat!AE$95)+MIN(0,[1]Calcs_Wat!AE$98)+MIN(0,[1]Calcs_Wat!AE$99)+MIN(0,[1]Calcs_Wat!AE$100))</f>
        <v>0</v>
      </c>
      <c r="AF480" s="117">
        <f>-(MIN(0,[1]Calcs_Wat!AF$94)+MIN(0,[1]Calcs_Wat!AF$95)+MIN(0,[1]Calcs_Wat!AF$98)+MIN(0,[1]Calcs_Wat!AF$99)+MIN(0,[1]Calcs_Wat!AF$100))</f>
        <v>0</v>
      </c>
      <c r="AG480" s="117">
        <f>-(MIN(0,[1]Calcs_Wat!AG$94)+MIN(0,[1]Calcs_Wat!AG$95)+MIN(0,[1]Calcs_Wat!AG$98)+MIN(0,[1]Calcs_Wat!AG$99)+MIN(0,[1]Calcs_Wat!AG$100))</f>
        <v>0</v>
      </c>
      <c r="AH480" s="118">
        <f>-(MIN(0,[1]Calcs_Wat!AH$94)+MIN(0,[1]Calcs_Wat!AH$95)+MIN(0,[1]Calcs_Wat!AH$98)+MIN(0,[1]Calcs_Wat!AH$99)+MIN(0,[1]Calcs_Wat!AH$100))</f>
        <v>0</v>
      </c>
      <c r="AM480" s="53" cm="1">
        <f t="array" ref="AM480">IF(SUM(ABS(K480:AH480)),1,0)</f>
        <v>1</v>
      </c>
      <c r="AN480" s="53">
        <f t="shared" si="79"/>
        <v>1</v>
      </c>
    </row>
    <row r="481" spans="1:40" s="38" customFormat="1" ht="10.199999999999999" hidden="1" outlineLevel="2" x14ac:dyDescent="0.2">
      <c r="A481" s="35"/>
      <c r="B481" s="108"/>
      <c r="C481" s="109"/>
      <c r="D481" s="115" t="s">
        <v>68</v>
      </c>
      <c r="E481" s="25"/>
      <c r="F481" s="25"/>
      <c r="G481" s="25"/>
      <c r="H481" s="25"/>
      <c r="I481" s="25"/>
      <c r="J481" s="25"/>
      <c r="K481" s="116">
        <f>-MIN(0,'[1]Hist&amp;Budget_WC'!AZ$111)</f>
        <v>0</v>
      </c>
      <c r="L481" s="116">
        <f>-MIN(0,'[1]Hist&amp;Budget_WC'!BA$111)</f>
        <v>0</v>
      </c>
      <c r="M481" s="116">
        <f>-MIN(0,'[1]Hist&amp;Budget_WC'!BB$111)</f>
        <v>0</v>
      </c>
      <c r="N481" s="117">
        <f>-MIN(0,[1]Calcs_Wat!N$101)</f>
        <v>0</v>
      </c>
      <c r="O481" s="117">
        <f>-MIN(0,[1]Calcs_Wat!O$101)</f>
        <v>0</v>
      </c>
      <c r="P481" s="117">
        <f>-MIN(0,[1]Calcs_Wat!P$101)</f>
        <v>0</v>
      </c>
      <c r="Q481" s="117">
        <f>-MIN(0,[1]Calcs_Wat!Q$101)</f>
        <v>0</v>
      </c>
      <c r="R481" s="117">
        <f>-MIN(0,[1]Calcs_Wat!R$101)</f>
        <v>0</v>
      </c>
      <c r="S481" s="117">
        <f>-MIN(0,[1]Calcs_Wat!S$101)</f>
        <v>0</v>
      </c>
      <c r="T481" s="117">
        <f>-MIN(0,[1]Calcs_Wat!T$101)</f>
        <v>0</v>
      </c>
      <c r="U481" s="117">
        <f>-MIN(0,[1]Calcs_Wat!U$101)</f>
        <v>0</v>
      </c>
      <c r="V481" s="117">
        <f>-MIN(0,[1]Calcs_Wat!V$101)</f>
        <v>0</v>
      </c>
      <c r="W481" s="117">
        <f>-MIN(0,[1]Calcs_Wat!W$101)</f>
        <v>0</v>
      </c>
      <c r="X481" s="117">
        <f>-MIN(0,[1]Calcs_Wat!X$101)</f>
        <v>0</v>
      </c>
      <c r="Y481" s="117">
        <f>-MIN(0,[1]Calcs_Wat!Y$101)</f>
        <v>0</v>
      </c>
      <c r="Z481" s="117">
        <f>-MIN(0,[1]Calcs_Wat!Z$101)</f>
        <v>0</v>
      </c>
      <c r="AA481" s="117">
        <f>-MIN(0,[1]Calcs_Wat!AA$101)</f>
        <v>0</v>
      </c>
      <c r="AB481" s="117">
        <f>-MIN(0,[1]Calcs_Wat!AB$101)</f>
        <v>0</v>
      </c>
      <c r="AC481" s="117">
        <f>-MIN(0,[1]Calcs_Wat!AC$101)</f>
        <v>0</v>
      </c>
      <c r="AD481" s="117">
        <f>-MIN(0,[1]Calcs_Wat!AD$101)</f>
        <v>0</v>
      </c>
      <c r="AE481" s="117">
        <f>-MIN(0,[1]Calcs_Wat!AE$101)</f>
        <v>0</v>
      </c>
      <c r="AF481" s="117">
        <f>-MIN(0,[1]Calcs_Wat!AF$101)</f>
        <v>0</v>
      </c>
      <c r="AG481" s="117">
        <f>-MIN(0,[1]Calcs_Wat!AG$101)</f>
        <v>0</v>
      </c>
      <c r="AH481" s="118">
        <f>-MIN(0,[1]Calcs_Wat!AH$101)</f>
        <v>0</v>
      </c>
      <c r="AM481" s="53" cm="1">
        <f t="array" ref="AM481">IF(SUM(ABS(K481:AH481)),1,0)</f>
        <v>0</v>
      </c>
      <c r="AN481" s="53">
        <f t="shared" si="79"/>
        <v>0</v>
      </c>
    </row>
    <row r="482" spans="1:40" s="38" customFormat="1" ht="10.199999999999999" hidden="1" outlineLevel="2" x14ac:dyDescent="0.2">
      <c r="A482" s="35"/>
      <c r="B482" s="108"/>
      <c r="C482" s="109"/>
      <c r="D482" s="115" t="s">
        <v>69</v>
      </c>
      <c r="E482" s="25"/>
      <c r="F482" s="25"/>
      <c r="G482" s="25"/>
      <c r="H482" s="25"/>
      <c r="I482" s="25"/>
      <c r="J482" s="25"/>
      <c r="K482" s="116">
        <f>-SUM('[1]Hist&amp;Budget_WC'!AZ$78,'[1]Hist&amp;Budget_WC'!AZ$82:AZ$85,'[1]Hist&amp;Budget_WC'!AZ$88,'[1]Hist&amp;Budget_WC'!AZ$90:AZ$96,'[1]Hist&amp;Budget_WC'!AZ$107,'[1]Hist&amp;Budget_WC'!AZ$112:AZ$117)</f>
        <v>345</v>
      </c>
      <c r="L482" s="116">
        <f>-SUM('[1]Hist&amp;Budget_WC'!BA$78,'[1]Hist&amp;Budget_WC'!BA$82:BA$85,'[1]Hist&amp;Budget_WC'!BA$88,'[1]Hist&amp;Budget_WC'!BA$90:BA$96,'[1]Hist&amp;Budget_WC'!BA$107,'[1]Hist&amp;Budget_WC'!BA$112:BA$117)</f>
        <v>249</v>
      </c>
      <c r="M482" s="116">
        <f>-SUM('[1]Hist&amp;Budget_WC'!BB$78,'[1]Hist&amp;Budget_WC'!BB$82:BB$85,'[1]Hist&amp;Budget_WC'!BB$88,'[1]Hist&amp;Budget_WC'!BB$90:BB$96,'[1]Hist&amp;Budget_WC'!BB$107,'[1]Hist&amp;Budget_WC'!BB$112:BB$117)</f>
        <v>0</v>
      </c>
      <c r="N482" s="117">
        <f>-SUM([1]Calcs_Wat!N$69,[1]Calcs_Wat!N$73:N$76,[1]Calcs_Wat!N$79,[1]Calcs_Wat!N$81:N$87,[1]Calcs_Wat!N$97,[1]Calcs_Wat!N$102:N$107)</f>
        <v>0</v>
      </c>
      <c r="O482" s="117">
        <f>-SUM([1]Calcs_Wat!O$69,[1]Calcs_Wat!O$73:O$76,[1]Calcs_Wat!O$79,[1]Calcs_Wat!O$81:O$87,[1]Calcs_Wat!O$97,[1]Calcs_Wat!O$102:O$107)</f>
        <v>0</v>
      </c>
      <c r="P482" s="117">
        <f>-SUM([1]Calcs_Wat!P$69,[1]Calcs_Wat!P$73:P$76,[1]Calcs_Wat!P$79,[1]Calcs_Wat!P$81:P$87,[1]Calcs_Wat!P$97,[1]Calcs_Wat!P$102:P$107)</f>
        <v>0</v>
      </c>
      <c r="Q482" s="117">
        <f>-SUM([1]Calcs_Wat!Q$69,[1]Calcs_Wat!Q$73:Q$76,[1]Calcs_Wat!Q$79,[1]Calcs_Wat!Q$81:Q$87,[1]Calcs_Wat!Q$97,[1]Calcs_Wat!Q$102:Q$107)</f>
        <v>0</v>
      </c>
      <c r="R482" s="117">
        <f>-SUM([1]Calcs_Wat!R$69,[1]Calcs_Wat!R$73:R$76,[1]Calcs_Wat!R$79,[1]Calcs_Wat!R$81:R$87,[1]Calcs_Wat!R$97,[1]Calcs_Wat!R$102:R$107)</f>
        <v>0</v>
      </c>
      <c r="S482" s="117">
        <f>-SUM([1]Calcs_Wat!S$69,[1]Calcs_Wat!S$73:S$76,[1]Calcs_Wat!S$79,[1]Calcs_Wat!S$81:S$87,[1]Calcs_Wat!S$97,[1]Calcs_Wat!S$102:S$107)</f>
        <v>0</v>
      </c>
      <c r="T482" s="117">
        <f>-SUM([1]Calcs_Wat!T$69,[1]Calcs_Wat!T$73:T$76,[1]Calcs_Wat!T$79,[1]Calcs_Wat!T$81:T$87,[1]Calcs_Wat!T$97,[1]Calcs_Wat!T$102:T$107)</f>
        <v>0</v>
      </c>
      <c r="U482" s="117">
        <f>-SUM([1]Calcs_Wat!U$69,[1]Calcs_Wat!U$73:U$76,[1]Calcs_Wat!U$79,[1]Calcs_Wat!U$81:U$87,[1]Calcs_Wat!U$97,[1]Calcs_Wat!U$102:U$107)</f>
        <v>0</v>
      </c>
      <c r="V482" s="117">
        <f>-SUM([1]Calcs_Wat!V$69,[1]Calcs_Wat!V$73:V$76,[1]Calcs_Wat!V$79,[1]Calcs_Wat!V$81:V$87,[1]Calcs_Wat!V$97,[1]Calcs_Wat!V$102:V$107)</f>
        <v>0</v>
      </c>
      <c r="W482" s="117">
        <f>-SUM([1]Calcs_Wat!W$69,[1]Calcs_Wat!W$73:W$76,[1]Calcs_Wat!W$79,[1]Calcs_Wat!W$81:W$87,[1]Calcs_Wat!W$97,[1]Calcs_Wat!W$102:W$107)</f>
        <v>0</v>
      </c>
      <c r="X482" s="117">
        <f>-SUM([1]Calcs_Wat!X$69,[1]Calcs_Wat!X$73:X$76,[1]Calcs_Wat!X$79,[1]Calcs_Wat!X$81:X$87,[1]Calcs_Wat!X$97,[1]Calcs_Wat!X$102:X$107)</f>
        <v>0</v>
      </c>
      <c r="Y482" s="117">
        <f>-SUM([1]Calcs_Wat!Y$69,[1]Calcs_Wat!Y$73:Y$76,[1]Calcs_Wat!Y$79,[1]Calcs_Wat!Y$81:Y$87,[1]Calcs_Wat!Y$97,[1]Calcs_Wat!Y$102:Y$107)</f>
        <v>0</v>
      </c>
      <c r="Z482" s="117">
        <f>-SUM([1]Calcs_Wat!Z$69,[1]Calcs_Wat!Z$73:Z$76,[1]Calcs_Wat!Z$79,[1]Calcs_Wat!Z$81:Z$87,[1]Calcs_Wat!Z$97,[1]Calcs_Wat!Z$102:Z$107)</f>
        <v>0</v>
      </c>
      <c r="AA482" s="117">
        <f>-SUM([1]Calcs_Wat!AA$69,[1]Calcs_Wat!AA$73:AA$76,[1]Calcs_Wat!AA$79,[1]Calcs_Wat!AA$81:AA$87,[1]Calcs_Wat!AA$97,[1]Calcs_Wat!AA$102:AA$107)</f>
        <v>0</v>
      </c>
      <c r="AB482" s="117">
        <f>-SUM([1]Calcs_Wat!AB$69,[1]Calcs_Wat!AB$73:AB$76,[1]Calcs_Wat!AB$79,[1]Calcs_Wat!AB$81:AB$87,[1]Calcs_Wat!AB$97,[1]Calcs_Wat!AB$102:AB$107)</f>
        <v>0</v>
      </c>
      <c r="AC482" s="117">
        <f>-SUM([1]Calcs_Wat!AC$69,[1]Calcs_Wat!AC$73:AC$76,[1]Calcs_Wat!AC$79,[1]Calcs_Wat!AC$81:AC$87,[1]Calcs_Wat!AC$97,[1]Calcs_Wat!AC$102:AC$107)</f>
        <v>0</v>
      </c>
      <c r="AD482" s="117">
        <f>-SUM([1]Calcs_Wat!AD$69,[1]Calcs_Wat!AD$73:AD$76,[1]Calcs_Wat!AD$79,[1]Calcs_Wat!AD$81:AD$87,[1]Calcs_Wat!AD$97,[1]Calcs_Wat!AD$102:AD$107)</f>
        <v>0</v>
      </c>
      <c r="AE482" s="117">
        <f>-SUM([1]Calcs_Wat!AE$69,[1]Calcs_Wat!AE$73:AE$76,[1]Calcs_Wat!AE$79,[1]Calcs_Wat!AE$81:AE$87,[1]Calcs_Wat!AE$97,[1]Calcs_Wat!AE$102:AE$107)</f>
        <v>0</v>
      </c>
      <c r="AF482" s="117">
        <f>-SUM([1]Calcs_Wat!AF$69,[1]Calcs_Wat!AF$73:AF$76,[1]Calcs_Wat!AF$79,[1]Calcs_Wat!AF$81:AF$87,[1]Calcs_Wat!AF$97,[1]Calcs_Wat!AF$102:AF$107)</f>
        <v>0</v>
      </c>
      <c r="AG482" s="117">
        <f>-SUM([1]Calcs_Wat!AG$69,[1]Calcs_Wat!AG$73:AG$76,[1]Calcs_Wat!AG$79,[1]Calcs_Wat!AG$81:AG$87,[1]Calcs_Wat!AG$97,[1]Calcs_Wat!AG$102:AG$107)</f>
        <v>0</v>
      </c>
      <c r="AH482" s="118">
        <f>-SUM([1]Calcs_Wat!AH$69,[1]Calcs_Wat!AH$73:AH$76,[1]Calcs_Wat!AH$79,[1]Calcs_Wat!AH$81:AH$87,[1]Calcs_Wat!AH$97,[1]Calcs_Wat!AH$102:AH$107)</f>
        <v>0</v>
      </c>
      <c r="AM482" s="53" cm="1">
        <f t="array" ref="AM482">IF(SUM(ABS(K482:AH482)),1,0)</f>
        <v>1</v>
      </c>
      <c r="AN482" s="53">
        <f t="shared" si="79"/>
        <v>1</v>
      </c>
    </row>
    <row r="483" spans="1:40" s="38" customFormat="1" ht="10.199999999999999" hidden="1" outlineLevel="2" collapsed="1" x14ac:dyDescent="0.2">
      <c r="A483" s="35"/>
      <c r="B483" s="108"/>
      <c r="C483" s="109"/>
      <c r="D483" s="119" t="s">
        <v>70</v>
      </c>
      <c r="E483" s="120"/>
      <c r="F483" s="120"/>
      <c r="G483" s="120"/>
      <c r="H483" s="120"/>
      <c r="I483" s="120"/>
      <c r="J483" s="120"/>
      <c r="K483" s="121">
        <f t="shared" ref="K483:AH483" si="80">SUM(K476:K482)</f>
        <v>4698</v>
      </c>
      <c r="L483" s="121">
        <f t="shared" si="80"/>
        <v>4908</v>
      </c>
      <c r="M483" s="121">
        <f t="shared" si="80"/>
        <v>5419</v>
      </c>
      <c r="N483" s="122">
        <f t="shared" si="80"/>
        <v>7502</v>
      </c>
      <c r="O483" s="122">
        <f t="shared" si="80"/>
        <v>7084.8562487889612</v>
      </c>
      <c r="P483" s="122">
        <f t="shared" si="80"/>
        <v>7141.6612876134341</v>
      </c>
      <c r="Q483" s="122">
        <f t="shared" si="80"/>
        <v>7277.2918354040039</v>
      </c>
      <c r="R483" s="122">
        <f t="shared" si="80"/>
        <v>7436.6674352945493</v>
      </c>
      <c r="S483" s="122">
        <f t="shared" si="80"/>
        <v>7670.7384244153927</v>
      </c>
      <c r="T483" s="122">
        <f t="shared" si="80"/>
        <v>7922.4857970565336</v>
      </c>
      <c r="U483" s="122">
        <f t="shared" si="80"/>
        <v>8334.9877271238511</v>
      </c>
      <c r="V483" s="122">
        <f t="shared" si="80"/>
        <v>8815.6860828242698</v>
      </c>
      <c r="W483" s="122">
        <f t="shared" si="80"/>
        <v>9311.5529331611142</v>
      </c>
      <c r="X483" s="122">
        <f t="shared" si="80"/>
        <v>9765.940503352118</v>
      </c>
      <c r="Y483" s="122">
        <f t="shared" si="80"/>
        <v>8629.4043448659922</v>
      </c>
      <c r="Z483" s="122">
        <f t="shared" si="80"/>
        <v>8629.4043448659922</v>
      </c>
      <c r="AA483" s="122">
        <f t="shared" si="80"/>
        <v>8629.4043448659922</v>
      </c>
      <c r="AB483" s="122">
        <f t="shared" si="80"/>
        <v>8629.4043448659922</v>
      </c>
      <c r="AC483" s="122">
        <f t="shared" si="80"/>
        <v>8629.4043448659922</v>
      </c>
      <c r="AD483" s="122">
        <f t="shared" si="80"/>
        <v>8629.4043448659922</v>
      </c>
      <c r="AE483" s="122">
        <f t="shared" si="80"/>
        <v>8629.4043448659922</v>
      </c>
      <c r="AF483" s="122">
        <f t="shared" si="80"/>
        <v>8629.4043448659922</v>
      </c>
      <c r="AG483" s="122">
        <f t="shared" si="80"/>
        <v>8629.4043448659922</v>
      </c>
      <c r="AH483" s="123">
        <f t="shared" si="80"/>
        <v>8629.4043448659922</v>
      </c>
    </row>
    <row r="484" spans="1:40" s="38" customFormat="1" ht="10.199999999999999" hidden="1" outlineLevel="2" x14ac:dyDescent="0.2">
      <c r="A484" s="35"/>
      <c r="B484" s="108"/>
      <c r="C484" s="109"/>
      <c r="D484" s="115"/>
      <c r="E484" s="25"/>
      <c r="F484" s="25"/>
      <c r="G484" s="25"/>
      <c r="H484" s="25"/>
      <c r="I484" s="25"/>
      <c r="J484" s="25"/>
      <c r="K484" s="116"/>
      <c r="L484" s="116"/>
      <c r="M484" s="116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D484" s="117"/>
      <c r="AE484" s="117"/>
      <c r="AF484" s="117"/>
      <c r="AG484" s="117"/>
      <c r="AH484" s="118"/>
    </row>
    <row r="485" spans="1:40" s="38" customFormat="1" ht="10.8" hidden="1" outlineLevel="2" thickBot="1" x14ac:dyDescent="0.25">
      <c r="A485" s="35"/>
      <c r="B485" s="108"/>
      <c r="C485" s="109"/>
      <c r="D485" s="125" t="s">
        <v>71</v>
      </c>
      <c r="E485" s="126"/>
      <c r="F485" s="126"/>
      <c r="G485" s="126"/>
      <c r="H485" s="126"/>
      <c r="I485" s="126"/>
      <c r="J485" s="126"/>
      <c r="K485" s="127">
        <f t="shared" ref="K485:AH485" si="81">K473-K483</f>
        <v>439</v>
      </c>
      <c r="L485" s="127">
        <f t="shared" si="81"/>
        <v>2750</v>
      </c>
      <c r="M485" s="127">
        <f t="shared" si="81"/>
        <v>391</v>
      </c>
      <c r="N485" s="128">
        <f t="shared" si="81"/>
        <v>-508</v>
      </c>
      <c r="O485" s="128">
        <f t="shared" si="81"/>
        <v>708.84375121103858</v>
      </c>
      <c r="P485" s="128">
        <f t="shared" si="81"/>
        <v>503.33871238656593</v>
      </c>
      <c r="Q485" s="128">
        <f t="shared" si="81"/>
        <v>745.7081645959961</v>
      </c>
      <c r="R485" s="128">
        <f t="shared" si="81"/>
        <v>999.33256470545075</v>
      </c>
      <c r="S485" s="128">
        <f t="shared" si="81"/>
        <v>2313.2615755846073</v>
      </c>
      <c r="T485" s="128">
        <f t="shared" si="81"/>
        <v>2860.5142029434664</v>
      </c>
      <c r="U485" s="128">
        <f t="shared" si="81"/>
        <v>5857.0122728761489</v>
      </c>
      <c r="V485" s="128">
        <f t="shared" si="81"/>
        <v>6996.3139171757302</v>
      </c>
      <c r="W485" s="128">
        <f t="shared" si="81"/>
        <v>6946.4470668388858</v>
      </c>
      <c r="X485" s="128">
        <f t="shared" si="81"/>
        <v>6253.059496647882</v>
      </c>
      <c r="Y485" s="128">
        <f t="shared" si="81"/>
        <v>2439.5956551340078</v>
      </c>
      <c r="Z485" s="128">
        <f t="shared" si="81"/>
        <v>2439.5956551340078</v>
      </c>
      <c r="AA485" s="128">
        <f t="shared" si="81"/>
        <v>2439.5956551340078</v>
      </c>
      <c r="AB485" s="128">
        <f t="shared" si="81"/>
        <v>2439.5956551340078</v>
      </c>
      <c r="AC485" s="128">
        <f t="shared" si="81"/>
        <v>2439.5956551340078</v>
      </c>
      <c r="AD485" s="128">
        <f t="shared" si="81"/>
        <v>2439.5956551340078</v>
      </c>
      <c r="AE485" s="128">
        <f t="shared" si="81"/>
        <v>2439.5956551340078</v>
      </c>
      <c r="AF485" s="128">
        <f t="shared" si="81"/>
        <v>2439.5956551340078</v>
      </c>
      <c r="AG485" s="128">
        <f t="shared" si="81"/>
        <v>2439.5956551340078</v>
      </c>
      <c r="AH485" s="129">
        <f t="shared" si="81"/>
        <v>2439.5956551340078</v>
      </c>
    </row>
    <row r="486" spans="1:40" s="38" customFormat="1" ht="10.8" hidden="1" outlineLevel="2" thickTop="1" x14ac:dyDescent="0.2">
      <c r="A486" s="35"/>
      <c r="B486" s="108"/>
      <c r="C486" s="109"/>
      <c r="D486" s="130"/>
      <c r="E486" s="25"/>
      <c r="F486" s="25"/>
      <c r="G486" s="25"/>
      <c r="H486" s="25"/>
      <c r="I486" s="25"/>
      <c r="J486" s="25"/>
      <c r="K486" s="116"/>
      <c r="L486" s="116"/>
      <c r="M486" s="116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D486" s="117"/>
      <c r="AE486" s="117"/>
      <c r="AF486" s="117"/>
      <c r="AG486" s="117"/>
      <c r="AH486" s="118"/>
    </row>
    <row r="487" spans="1:40" s="38" customFormat="1" ht="21" hidden="1" outlineLevel="2" thickBot="1" x14ac:dyDescent="0.25">
      <c r="A487" s="35"/>
      <c r="B487" s="108"/>
      <c r="C487" s="109"/>
      <c r="D487" s="131" t="s">
        <v>72</v>
      </c>
      <c r="E487" s="132"/>
      <c r="F487" s="132"/>
      <c r="G487" s="132"/>
      <c r="H487" s="132"/>
      <c r="I487" s="132"/>
      <c r="J487" s="132"/>
      <c r="K487" s="133">
        <f t="shared" ref="K487:AH487" si="82">K485-SUM(K468:K469)</f>
        <v>391</v>
      </c>
      <c r="L487" s="133">
        <f t="shared" si="82"/>
        <v>1776</v>
      </c>
      <c r="M487" s="133">
        <f t="shared" si="82"/>
        <v>233</v>
      </c>
      <c r="N487" s="134">
        <f t="shared" si="82"/>
        <v>-1005</v>
      </c>
      <c r="O487" s="134">
        <f t="shared" si="82"/>
        <v>415.14375121103859</v>
      </c>
      <c r="P487" s="134">
        <f t="shared" si="82"/>
        <v>469.33871238656593</v>
      </c>
      <c r="Q487" s="134">
        <f t="shared" si="82"/>
        <v>710.7081645959961</v>
      </c>
      <c r="R487" s="134">
        <f t="shared" si="82"/>
        <v>963.33256470545075</v>
      </c>
      <c r="S487" s="134">
        <f t="shared" si="82"/>
        <v>1137.2615755846073</v>
      </c>
      <c r="T487" s="134">
        <f t="shared" si="82"/>
        <v>1323.5142029434664</v>
      </c>
      <c r="U487" s="134">
        <f t="shared" si="82"/>
        <v>1319.0122728761489</v>
      </c>
      <c r="V487" s="134">
        <f t="shared" si="82"/>
        <v>1257.3139171757302</v>
      </c>
      <c r="W487" s="134">
        <f t="shared" si="82"/>
        <v>1207.4470668388858</v>
      </c>
      <c r="X487" s="134">
        <f t="shared" si="82"/>
        <v>1263.059496647882</v>
      </c>
      <c r="Y487" s="134">
        <f t="shared" si="82"/>
        <v>2399.5956551340078</v>
      </c>
      <c r="Z487" s="134">
        <f t="shared" si="82"/>
        <v>2399.5956551340078</v>
      </c>
      <c r="AA487" s="134">
        <f t="shared" si="82"/>
        <v>2399.5956551340078</v>
      </c>
      <c r="AB487" s="134">
        <f t="shared" si="82"/>
        <v>2399.5956551340078</v>
      </c>
      <c r="AC487" s="134">
        <f t="shared" si="82"/>
        <v>2399.5956551340078</v>
      </c>
      <c r="AD487" s="134">
        <f t="shared" si="82"/>
        <v>2399.5956551340078</v>
      </c>
      <c r="AE487" s="134">
        <f t="shared" si="82"/>
        <v>2399.5956551340078</v>
      </c>
      <c r="AF487" s="134">
        <f t="shared" si="82"/>
        <v>2399.5956551340078</v>
      </c>
      <c r="AG487" s="134">
        <f t="shared" si="82"/>
        <v>2399.5956551340078</v>
      </c>
      <c r="AH487" s="135">
        <f t="shared" si="82"/>
        <v>2399.5956551340078</v>
      </c>
    </row>
    <row r="488" spans="1:40" s="38" customFormat="1" ht="10.199999999999999" hidden="1" outlineLevel="2" x14ac:dyDescent="0.2">
      <c r="A488" s="35"/>
      <c r="B488" s="108"/>
      <c r="C488" s="136"/>
      <c r="D488" s="56"/>
      <c r="E488" s="25"/>
      <c r="F488" s="25"/>
      <c r="G488" s="25"/>
      <c r="H488" s="25"/>
      <c r="I488" s="25"/>
      <c r="J488" s="25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</row>
    <row r="489" spans="1:40" s="38" customFormat="1" ht="10.199999999999999" hidden="1" outlineLevel="2" x14ac:dyDescent="0.2">
      <c r="A489" s="137"/>
      <c r="B489" s="108"/>
      <c r="C489" s="109"/>
      <c r="D489" s="138" t="s">
        <v>75</v>
      </c>
      <c r="E489" s="25"/>
      <c r="F489" s="25"/>
      <c r="G489" s="25"/>
      <c r="H489" s="25"/>
      <c r="I489" s="25"/>
      <c r="J489" s="25"/>
      <c r="K489" s="25"/>
      <c r="L489" s="117">
        <f>SUM([1]Calcs_Wat!L$1291:L$1293)</f>
        <v>2840</v>
      </c>
      <c r="M489" s="117">
        <f>SUM([1]Calcs_Wat!M$1291:M$1293)</f>
        <v>4858</v>
      </c>
      <c r="N489" s="117">
        <f>SUM([1]Calcs_Wat!N$1291:N$1293)</f>
        <v>-77</v>
      </c>
      <c r="O489" s="117">
        <f>SUM([1]Calcs_Wat!O$1291:O$1293)</f>
        <v>0</v>
      </c>
      <c r="P489" s="117">
        <f>SUM([1]Calcs_Wat!P$1291:P$1293)</f>
        <v>0</v>
      </c>
      <c r="Q489" s="117">
        <f>SUM([1]Calcs_Wat!Q$1291:Q$1293)</f>
        <v>0</v>
      </c>
      <c r="R489" s="117">
        <f>SUM([1]Calcs_Wat!R$1291:R$1293)</f>
        <v>0</v>
      </c>
      <c r="S489" s="117">
        <f>SUM([1]Calcs_Wat!S$1291:S$1293)</f>
        <v>0</v>
      </c>
      <c r="T489" s="117">
        <f>SUM([1]Calcs_Wat!T$1291:T$1293)</f>
        <v>0</v>
      </c>
      <c r="U489" s="117">
        <f>SUM([1]Calcs_Wat!U$1291:U$1293)</f>
        <v>0</v>
      </c>
      <c r="V489" s="117">
        <f>SUM([1]Calcs_Wat!V$1291:V$1293)</f>
        <v>0</v>
      </c>
      <c r="W489" s="117">
        <f>SUM([1]Calcs_Wat!W$1291:W$1293)</f>
        <v>0</v>
      </c>
      <c r="X489" s="117">
        <f>SUM([1]Calcs_Wat!X$1291:X$1293)</f>
        <v>0</v>
      </c>
      <c r="Y489" s="117">
        <f>SUM([1]Calcs_Wat!Y$1291:Y$1293)</f>
        <v>0</v>
      </c>
      <c r="Z489" s="117">
        <f>SUM([1]Calcs_Wat!Z$1291:Z$1293)</f>
        <v>0</v>
      </c>
      <c r="AA489" s="117">
        <f>SUM([1]Calcs_Wat!AA$1291:AA$1293)</f>
        <v>0</v>
      </c>
      <c r="AB489" s="117">
        <f>SUM([1]Calcs_Wat!AB$1291:AB$1293)</f>
        <v>0</v>
      </c>
      <c r="AC489" s="117">
        <f>SUM([1]Calcs_Wat!AC$1291:AC$1293)</f>
        <v>0</v>
      </c>
      <c r="AD489" s="117">
        <f>SUM([1]Calcs_Wat!AD$1291:AD$1293)</f>
        <v>0</v>
      </c>
      <c r="AE489" s="117">
        <f>SUM([1]Calcs_Wat!AE$1291:AE$1293)</f>
        <v>0</v>
      </c>
      <c r="AF489" s="117">
        <f>SUM([1]Calcs_Wat!AF$1291:AF$1293)</f>
        <v>0</v>
      </c>
      <c r="AG489" s="117">
        <f>SUM([1]Calcs_Wat!AG$1291:AG$1293)</f>
        <v>0</v>
      </c>
      <c r="AH489" s="117">
        <f>SUM([1]Calcs_Wat!AH$1291:AH$1293)</f>
        <v>0</v>
      </c>
    </row>
    <row r="490" spans="1:40" s="38" customFormat="1" ht="12" hidden="1" outlineLevel="2" x14ac:dyDescent="0.25">
      <c r="A490" s="35"/>
      <c r="B490" s="40"/>
      <c r="C490" s="41"/>
      <c r="D490" s="144"/>
      <c r="E490" s="85"/>
      <c r="F490" s="85"/>
      <c r="G490" s="85"/>
      <c r="H490" s="85"/>
      <c r="I490" s="85"/>
      <c r="J490" s="85"/>
      <c r="K490" s="8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</row>
    <row r="491" spans="1:40" s="38" customFormat="1" ht="10.199999999999999" hidden="1" outlineLevel="3" x14ac:dyDescent="0.2">
      <c r="A491" s="35"/>
      <c r="B491" s="108"/>
      <c r="C491" s="136"/>
      <c r="D491" s="141" t="s">
        <v>76</v>
      </c>
      <c r="E491" s="142">
        <f>SUM(K491:AH491)</f>
        <v>0</v>
      </c>
      <c r="F491" s="25"/>
      <c r="G491" s="25"/>
      <c r="H491" s="25"/>
      <c r="I491" s="25"/>
      <c r="J491" s="25"/>
      <c r="K491" s="143">
        <f>IF(ROUND(K485-'[1]Hist&amp;Budget_WC'!AZ$121,0)&lt;&gt;0,1,0)</f>
        <v>0</v>
      </c>
      <c r="L491" s="143">
        <f>IF(ROUND(L485-'[1]Hist&amp;Budget_WC'!BA$121,0)&lt;&gt;0,1,0)</f>
        <v>0</v>
      </c>
      <c r="M491" s="143">
        <f>IF(ROUND(M485-'[1]Hist&amp;Budget_WC'!BB$121,0)&lt;&gt;0,1,0)</f>
        <v>0</v>
      </c>
      <c r="N491" s="143">
        <f>IF(ROUND(N485-[1]Calcs_Wat!N$111,0)&lt;&gt;0,1,0)</f>
        <v>0</v>
      </c>
      <c r="O491" s="143">
        <f>IF(ROUND(O485-[1]Calcs_Wat!O$111,0)&lt;&gt;0,1,0)</f>
        <v>0</v>
      </c>
      <c r="P491" s="143">
        <f>IF(ROUND(P485-[1]Calcs_Wat!P$111,0)&lt;&gt;0,1,0)</f>
        <v>0</v>
      </c>
      <c r="Q491" s="143">
        <f>IF(ROUND(Q485-[1]Calcs_Wat!Q$111,0)&lt;&gt;0,1,0)</f>
        <v>0</v>
      </c>
      <c r="R491" s="143">
        <f>IF(ROUND(R485-[1]Calcs_Wat!R$111,0)&lt;&gt;0,1,0)</f>
        <v>0</v>
      </c>
      <c r="S491" s="143">
        <f>IF(ROUND(S485-[1]Calcs_Wat!S$111,0)&lt;&gt;0,1,0)</f>
        <v>0</v>
      </c>
      <c r="T491" s="143">
        <f>IF(ROUND(T485-[1]Calcs_Wat!T$111,0)&lt;&gt;0,1,0)</f>
        <v>0</v>
      </c>
      <c r="U491" s="143">
        <f>IF(ROUND(U485-[1]Calcs_Wat!U$111,0)&lt;&gt;0,1,0)</f>
        <v>0</v>
      </c>
      <c r="V491" s="143">
        <f>IF(ROUND(V485-[1]Calcs_Wat!V$111,0)&lt;&gt;0,1,0)</f>
        <v>0</v>
      </c>
      <c r="W491" s="143">
        <f>IF(ROUND(W485-[1]Calcs_Wat!W$111,0)&lt;&gt;0,1,0)</f>
        <v>0</v>
      </c>
      <c r="X491" s="143">
        <f>IF(ROUND(X485-[1]Calcs_Wat!X$111,0)&lt;&gt;0,1,0)</f>
        <v>0</v>
      </c>
      <c r="Y491" s="143">
        <f>IF(ROUND(Y485-[1]Calcs_Wat!Y$111,0)&lt;&gt;0,1,0)</f>
        <v>0</v>
      </c>
      <c r="Z491" s="143">
        <f>IF(ROUND(Z485-[1]Calcs_Wat!Z$111,0)&lt;&gt;0,1,0)</f>
        <v>0</v>
      </c>
      <c r="AA491" s="143">
        <f>IF(ROUND(AA485-[1]Calcs_Wat!AA$111,0)&lt;&gt;0,1,0)</f>
        <v>0</v>
      </c>
      <c r="AB491" s="143">
        <f>IF(ROUND(AB485-[1]Calcs_Wat!AB$111,0)&lt;&gt;0,1,0)</f>
        <v>0</v>
      </c>
      <c r="AC491" s="143">
        <f>IF(ROUND(AC485-[1]Calcs_Wat!AC$111,0)&lt;&gt;0,1,0)</f>
        <v>0</v>
      </c>
      <c r="AD491" s="143">
        <f>IF(ROUND(AD485-[1]Calcs_Wat!AD$111,0)&lt;&gt;0,1,0)</f>
        <v>0</v>
      </c>
      <c r="AE491" s="143">
        <f>IF(ROUND(AE485-[1]Calcs_Wat!AE$111,0)&lt;&gt;0,1,0)</f>
        <v>0</v>
      </c>
      <c r="AF491" s="143">
        <f>IF(ROUND(AF485-[1]Calcs_Wat!AF$111,0)&lt;&gt;0,1,0)</f>
        <v>0</v>
      </c>
      <c r="AG491" s="143">
        <f>IF(ROUND(AG485-[1]Calcs_Wat!AG$111,0)&lt;&gt;0,1,0)</f>
        <v>0</v>
      </c>
      <c r="AH491" s="143">
        <f>IF(ROUND(AH485-[1]Calcs_Wat!AH$111,0)&lt;&gt;0,1,0)</f>
        <v>0</v>
      </c>
    </row>
    <row r="492" spans="1:40" s="38" customFormat="1" ht="12" hidden="1" outlineLevel="2" collapsed="1" x14ac:dyDescent="0.25">
      <c r="A492" s="35"/>
      <c r="B492" s="40"/>
      <c r="C492" s="41"/>
      <c r="D492" s="144"/>
      <c r="E492" s="85"/>
      <c r="F492" s="85"/>
      <c r="G492" s="85"/>
      <c r="H492" s="85"/>
      <c r="I492" s="85"/>
      <c r="J492" s="85"/>
      <c r="K492" s="8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</row>
    <row r="493" spans="1:40" s="38" customFormat="1" ht="12" hidden="1" outlineLevel="1" x14ac:dyDescent="0.25">
      <c r="A493" s="35"/>
      <c r="B493" s="40"/>
      <c r="C493" s="41"/>
      <c r="D493" s="139"/>
      <c r="E493" s="85"/>
      <c r="F493" s="85"/>
      <c r="G493" s="85"/>
      <c r="H493" s="85"/>
      <c r="I493" s="85"/>
      <c r="J493" s="85"/>
      <c r="K493" s="8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</row>
    <row r="494" spans="1:40" s="38" customFormat="1" ht="12" hidden="1" outlineLevel="2" x14ac:dyDescent="0.2">
      <c r="A494" s="35"/>
      <c r="B494" s="40">
        <f ca="1">MAX($A$7:B493)+Sbsxn</f>
        <v>2305.0200000000004</v>
      </c>
      <c r="C494" s="41" t="str">
        <f>BSC</f>
        <v>Balance Sheet</v>
      </c>
      <c r="D494" s="56"/>
      <c r="E494" s="25"/>
      <c r="F494" s="25"/>
      <c r="G494" s="25"/>
      <c r="H494" s="25"/>
      <c r="I494" s="25"/>
      <c r="J494" s="25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</row>
    <row r="495" spans="1:40" s="38" customFormat="1" ht="12.6" hidden="1" outlineLevel="2" thickBot="1" x14ac:dyDescent="0.3">
      <c r="A495" s="35"/>
      <c r="B495" s="40"/>
      <c r="C495" s="54"/>
      <c r="D495" s="56"/>
      <c r="E495" s="25"/>
      <c r="F495" s="25"/>
      <c r="G495" s="25"/>
      <c r="H495" s="25"/>
      <c r="I495" s="25"/>
      <c r="J495" s="25"/>
      <c r="L495" s="57"/>
      <c r="M495" s="57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</row>
    <row r="496" spans="1:40" s="80" customFormat="1" ht="13.35" hidden="1" customHeight="1" outlineLevel="2" x14ac:dyDescent="0.25">
      <c r="A496" s="76"/>
      <c r="B496" s="40"/>
      <c r="C496" s="54"/>
      <c r="D496" s="77" t="str">
        <f>MdlClient&amp;" Long Term Financial Plan "&amp;$E$39</f>
        <v>Federation Council Long Term Financial Plan 2023/24 - 2033/34</v>
      </c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9"/>
      <c r="AM496" s="38"/>
      <c r="AN496" s="38"/>
    </row>
    <row r="497" spans="1:40" s="80" customFormat="1" ht="13.35" hidden="1" customHeight="1" outlineLevel="2" thickBot="1" x14ac:dyDescent="0.3">
      <c r="A497" s="76"/>
      <c r="B497" s="40"/>
      <c r="C497" s="54"/>
      <c r="D497" s="81" t="str">
        <f>B452&amp;" - Balance Sheet Projections"</f>
        <v>Water - Balance Sheet Projections</v>
      </c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3"/>
      <c r="AM497" s="38"/>
      <c r="AN497" s="38"/>
    </row>
    <row r="498" spans="1:40" s="80" customFormat="1" ht="12.6" hidden="1" outlineLevel="2" thickBot="1" x14ac:dyDescent="0.3">
      <c r="A498" s="76"/>
      <c r="B498" s="40"/>
      <c r="C498" s="54"/>
      <c r="D498" s="84"/>
      <c r="E498" s="85"/>
      <c r="F498" s="85"/>
      <c r="G498" s="85"/>
      <c r="H498" s="85"/>
      <c r="I498" s="85"/>
      <c r="J498" s="85"/>
      <c r="K498" s="86" t="s">
        <v>45</v>
      </c>
      <c r="L498" s="86" t="s">
        <v>45</v>
      </c>
      <c r="M498" s="86" t="s">
        <v>45</v>
      </c>
      <c r="N498" s="87" t="s">
        <v>46</v>
      </c>
      <c r="O498" s="88" t="s">
        <v>47</v>
      </c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90"/>
    </row>
    <row r="499" spans="1:40" s="80" customFormat="1" ht="12" hidden="1" outlineLevel="2" x14ac:dyDescent="0.25">
      <c r="A499" s="76"/>
      <c r="B499" s="40"/>
      <c r="C499" s="54"/>
      <c r="D499" s="91" t="s">
        <v>48</v>
      </c>
      <c r="E499" s="92"/>
      <c r="F499" s="92"/>
      <c r="G499" s="92"/>
      <c r="H499" s="92"/>
      <c r="I499" s="92"/>
      <c r="J499" s="93"/>
      <c r="K499" s="95">
        <f>YEAR(K$29)</f>
        <v>2021</v>
      </c>
      <c r="L499" s="95">
        <f t="shared" ref="L499:AH499" si="83">YEAR(L$29)</f>
        <v>2022</v>
      </c>
      <c r="M499" s="95">
        <f t="shared" si="83"/>
        <v>2023</v>
      </c>
      <c r="N499" s="96">
        <f t="shared" si="83"/>
        <v>2024</v>
      </c>
      <c r="O499" s="97">
        <f t="shared" si="83"/>
        <v>2025</v>
      </c>
      <c r="P499" s="98">
        <f t="shared" si="83"/>
        <v>2026</v>
      </c>
      <c r="Q499" s="98">
        <f t="shared" si="83"/>
        <v>2027</v>
      </c>
      <c r="R499" s="98">
        <f t="shared" si="83"/>
        <v>2028</v>
      </c>
      <c r="S499" s="98">
        <f t="shared" si="83"/>
        <v>2029</v>
      </c>
      <c r="T499" s="98">
        <f t="shared" si="83"/>
        <v>2030</v>
      </c>
      <c r="U499" s="98">
        <f t="shared" si="83"/>
        <v>2031</v>
      </c>
      <c r="V499" s="98">
        <f t="shared" si="83"/>
        <v>2032</v>
      </c>
      <c r="W499" s="98">
        <f t="shared" si="83"/>
        <v>2033</v>
      </c>
      <c r="X499" s="98">
        <f t="shared" si="83"/>
        <v>2034</v>
      </c>
      <c r="Y499" s="98">
        <f t="shared" si="83"/>
        <v>2035</v>
      </c>
      <c r="Z499" s="98">
        <f t="shared" si="83"/>
        <v>2036</v>
      </c>
      <c r="AA499" s="98">
        <f t="shared" si="83"/>
        <v>2037</v>
      </c>
      <c r="AB499" s="98">
        <f t="shared" si="83"/>
        <v>2038</v>
      </c>
      <c r="AC499" s="98">
        <f t="shared" si="83"/>
        <v>2039</v>
      </c>
      <c r="AD499" s="98">
        <f t="shared" si="83"/>
        <v>2040</v>
      </c>
      <c r="AE499" s="98">
        <f t="shared" si="83"/>
        <v>2041</v>
      </c>
      <c r="AF499" s="98">
        <f t="shared" si="83"/>
        <v>2042</v>
      </c>
      <c r="AG499" s="98">
        <f t="shared" si="83"/>
        <v>2043</v>
      </c>
      <c r="AH499" s="99">
        <f t="shared" si="83"/>
        <v>2044</v>
      </c>
    </row>
    <row r="500" spans="1:40" s="80" customFormat="1" ht="12.6" hidden="1" outlineLevel="2" thickBot="1" x14ac:dyDescent="0.3">
      <c r="A500" s="76"/>
      <c r="B500" s="40"/>
      <c r="C500" s="54"/>
      <c r="D500" s="145"/>
      <c r="E500" s="101"/>
      <c r="F500" s="101"/>
      <c r="G500" s="101"/>
      <c r="H500" s="101"/>
      <c r="I500" s="101"/>
      <c r="J500" s="102"/>
      <c r="K500" s="103" t="s">
        <v>49</v>
      </c>
      <c r="L500" s="103" t="str">
        <f>$K$62</f>
        <v>$000s</v>
      </c>
      <c r="M500" s="103" t="str">
        <f t="shared" ref="M500:AH500" si="84">$K$62</f>
        <v>$000s</v>
      </c>
      <c r="N500" s="104" t="str">
        <f t="shared" si="84"/>
        <v>$000s</v>
      </c>
      <c r="O500" s="105" t="str">
        <f t="shared" si="84"/>
        <v>$000s</v>
      </c>
      <c r="P500" s="106" t="str">
        <f t="shared" si="84"/>
        <v>$000s</v>
      </c>
      <c r="Q500" s="106" t="str">
        <f t="shared" si="84"/>
        <v>$000s</v>
      </c>
      <c r="R500" s="106" t="str">
        <f t="shared" si="84"/>
        <v>$000s</v>
      </c>
      <c r="S500" s="106" t="str">
        <f t="shared" si="84"/>
        <v>$000s</v>
      </c>
      <c r="T500" s="106" t="str">
        <f t="shared" si="84"/>
        <v>$000s</v>
      </c>
      <c r="U500" s="106" t="str">
        <f t="shared" si="84"/>
        <v>$000s</v>
      </c>
      <c r="V500" s="106" t="str">
        <f t="shared" si="84"/>
        <v>$000s</v>
      </c>
      <c r="W500" s="106" t="str">
        <f t="shared" si="84"/>
        <v>$000s</v>
      </c>
      <c r="X500" s="106" t="str">
        <f t="shared" si="84"/>
        <v>$000s</v>
      </c>
      <c r="Y500" s="106" t="str">
        <f t="shared" si="84"/>
        <v>$000s</v>
      </c>
      <c r="Z500" s="106" t="str">
        <f t="shared" si="84"/>
        <v>$000s</v>
      </c>
      <c r="AA500" s="106" t="str">
        <f t="shared" si="84"/>
        <v>$000s</v>
      </c>
      <c r="AB500" s="106" t="str">
        <f t="shared" si="84"/>
        <v>$000s</v>
      </c>
      <c r="AC500" s="106" t="str">
        <f t="shared" si="84"/>
        <v>$000s</v>
      </c>
      <c r="AD500" s="106" t="str">
        <f t="shared" si="84"/>
        <v>$000s</v>
      </c>
      <c r="AE500" s="106" t="str">
        <f t="shared" si="84"/>
        <v>$000s</v>
      </c>
      <c r="AF500" s="106" t="str">
        <f t="shared" si="84"/>
        <v>$000s</v>
      </c>
      <c r="AG500" s="106" t="str">
        <f t="shared" si="84"/>
        <v>$000s</v>
      </c>
      <c r="AH500" s="107" t="str">
        <f t="shared" si="84"/>
        <v>$000s</v>
      </c>
    </row>
    <row r="501" spans="1:40" s="38" customFormat="1" ht="12" hidden="1" outlineLevel="2" x14ac:dyDescent="0.25">
      <c r="A501" s="35"/>
      <c r="B501" s="108"/>
      <c r="C501" s="109"/>
      <c r="D501" s="110"/>
      <c r="E501" s="25"/>
      <c r="F501" s="25"/>
      <c r="G501" s="25"/>
      <c r="H501" s="25"/>
      <c r="I501" s="25"/>
      <c r="J501" s="25"/>
      <c r="K501" s="111"/>
      <c r="L501" s="112"/>
      <c r="M501" s="112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113"/>
      <c r="AM501" s="80"/>
      <c r="AN501" s="80"/>
    </row>
    <row r="502" spans="1:40" s="38" customFormat="1" ht="12" hidden="1" outlineLevel="2" x14ac:dyDescent="0.25">
      <c r="A502" s="35"/>
      <c r="B502" s="108"/>
      <c r="C502" s="109"/>
      <c r="D502" s="146" t="s">
        <v>78</v>
      </c>
      <c r="E502" s="25"/>
      <c r="F502" s="25"/>
      <c r="G502" s="25"/>
      <c r="H502" s="25"/>
      <c r="I502" s="25"/>
      <c r="J502" s="25"/>
      <c r="K502" s="111"/>
      <c r="L502" s="112"/>
      <c r="M502" s="112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113"/>
      <c r="AM502" s="80"/>
      <c r="AN502" s="80"/>
    </row>
    <row r="503" spans="1:40" s="38" customFormat="1" ht="10.199999999999999" hidden="1" outlineLevel="2" x14ac:dyDescent="0.2">
      <c r="A503" s="35"/>
      <c r="B503" s="108"/>
      <c r="C503" s="109"/>
      <c r="D503" s="147" t="s">
        <v>79</v>
      </c>
      <c r="E503" s="25"/>
      <c r="F503" s="25"/>
      <c r="G503" s="25"/>
      <c r="H503" s="25"/>
      <c r="I503" s="25"/>
      <c r="J503" s="25"/>
      <c r="K503" s="116">
        <f>'[1]Hist&amp;Budget_WC'!AZ$130</f>
        <v>3179</v>
      </c>
      <c r="L503" s="116">
        <f>'[1]Hist&amp;Budget_WC'!BA$130</f>
        <v>4196</v>
      </c>
      <c r="M503" s="116">
        <f>'[1]Hist&amp;Budget_WC'!BB$130</f>
        <v>5708</v>
      </c>
      <c r="N503" s="117">
        <f>[1]Calcs_Wat!N$118</f>
        <v>12556</v>
      </c>
      <c r="O503" s="117">
        <f>[1]Calcs_Wat!O$118</f>
        <v>8391.8843325745111</v>
      </c>
      <c r="P503" s="117">
        <f>[1]Calcs_Wat!P$118</f>
        <v>9208.9235966558699</v>
      </c>
      <c r="Q503" s="117">
        <f>[1]Calcs_Wat!Q$118</f>
        <v>10490.4997100523</v>
      </c>
      <c r="R503" s="117">
        <f>[1]Calcs_Wat!R$118</f>
        <v>11886.786896882368</v>
      </c>
      <c r="S503" s="117">
        <f>[1]Calcs_Wat!S$118</f>
        <v>12545.111251913646</v>
      </c>
      <c r="T503" s="117">
        <f>[1]Calcs_Wat!T$118</f>
        <v>13494.727913255278</v>
      </c>
      <c r="U503" s="117">
        <f>[1]Calcs_Wat!U$118</f>
        <v>12961.143341720199</v>
      </c>
      <c r="V503" s="117">
        <f>[1]Calcs_Wat!V$118</f>
        <v>12104.234285568007</v>
      </c>
      <c r="W503" s="117">
        <f>[1]Calcs_Wat!W$118</f>
        <v>11348.732006869217</v>
      </c>
      <c r="X503" s="117">
        <f>[1]Calcs_Wat!X$118</f>
        <v>11696.419922332201</v>
      </c>
      <c r="Y503" s="117">
        <f>[1]Calcs_Wat!Y$118</f>
        <v>4875.9669945120449</v>
      </c>
      <c r="Z503" s="117">
        <f>[1]Calcs_Wat!Z$118</f>
        <v>9013.2356673168961</v>
      </c>
      <c r="AA503" s="117">
        <f>[1]Calcs_Wat!AA$118</f>
        <v>13148.766994512045</v>
      </c>
      <c r="AB503" s="117">
        <f>[1]Calcs_Wat!AB$118</f>
        <v>17285.166994512045</v>
      </c>
      <c r="AC503" s="117">
        <f>[1]Calcs_Wat!AC$118</f>
        <v>21421.566994512043</v>
      </c>
      <c r="AD503" s="117">
        <f>[1]Calcs_Wat!AD$118</f>
        <v>25558.835667316893</v>
      </c>
      <c r="AE503" s="117">
        <f>[1]Calcs_Wat!AE$118</f>
        <v>29694.366994512045</v>
      </c>
      <c r="AF503" s="117">
        <f>[1]Calcs_Wat!AF$118</f>
        <v>33830.766994512043</v>
      </c>
      <c r="AG503" s="117">
        <f>[1]Calcs_Wat!AG$118</f>
        <v>37967.166994512045</v>
      </c>
      <c r="AH503" s="118">
        <f>[1]Calcs_Wat!AH$118</f>
        <v>42104.435667316895</v>
      </c>
    </row>
    <row r="504" spans="1:40" s="38" customFormat="1" ht="10.199999999999999" hidden="1" outlineLevel="2" x14ac:dyDescent="0.2">
      <c r="A504" s="35"/>
      <c r="B504" s="108"/>
      <c r="C504" s="109"/>
      <c r="D504" s="147" t="s">
        <v>80</v>
      </c>
      <c r="E504" s="25"/>
      <c r="F504" s="25"/>
      <c r="G504" s="25"/>
      <c r="H504" s="25"/>
      <c r="I504" s="25"/>
      <c r="J504" s="25"/>
      <c r="K504" s="116">
        <f>'[1]Hist&amp;Budget_WC'!AZ$136</f>
        <v>7000</v>
      </c>
      <c r="L504" s="116">
        <f>'[1]Hist&amp;Budget_WC'!BA$136</f>
        <v>5744</v>
      </c>
      <c r="M504" s="116">
        <f>'[1]Hist&amp;Budget_WC'!BB$136</f>
        <v>5242</v>
      </c>
      <c r="N504" s="117">
        <f>[1]Calcs_Wat!N$124</f>
        <v>0</v>
      </c>
      <c r="O504" s="117">
        <f>[1]Calcs_Wat!O$124</f>
        <v>0</v>
      </c>
      <c r="P504" s="117">
        <f>[1]Calcs_Wat!P$124</f>
        <v>0</v>
      </c>
      <c r="Q504" s="117">
        <f>[1]Calcs_Wat!Q$124</f>
        <v>0</v>
      </c>
      <c r="R504" s="117">
        <f>[1]Calcs_Wat!R$124</f>
        <v>0</v>
      </c>
      <c r="S504" s="117">
        <f>[1]Calcs_Wat!S$124</f>
        <v>0</v>
      </c>
      <c r="T504" s="117">
        <f>[1]Calcs_Wat!T$124</f>
        <v>0</v>
      </c>
      <c r="U504" s="117">
        <f>[1]Calcs_Wat!U$124</f>
        <v>0</v>
      </c>
      <c r="V504" s="117">
        <f>[1]Calcs_Wat!V$124</f>
        <v>0</v>
      </c>
      <c r="W504" s="117">
        <f>[1]Calcs_Wat!W$124</f>
        <v>0</v>
      </c>
      <c r="X504" s="117">
        <f>[1]Calcs_Wat!X$124</f>
        <v>0</v>
      </c>
      <c r="Y504" s="117">
        <f>[1]Calcs_Wat!Y$124</f>
        <v>0</v>
      </c>
      <c r="Z504" s="117">
        <f>[1]Calcs_Wat!Z$124</f>
        <v>0</v>
      </c>
      <c r="AA504" s="117">
        <f>[1]Calcs_Wat!AA$124</f>
        <v>0</v>
      </c>
      <c r="AB504" s="117">
        <f>[1]Calcs_Wat!AB$124</f>
        <v>0</v>
      </c>
      <c r="AC504" s="117">
        <f>[1]Calcs_Wat!AC$124</f>
        <v>0</v>
      </c>
      <c r="AD504" s="117">
        <f>[1]Calcs_Wat!AD$124</f>
        <v>0</v>
      </c>
      <c r="AE504" s="117">
        <f>[1]Calcs_Wat!AE$124</f>
        <v>0</v>
      </c>
      <c r="AF504" s="117">
        <f>[1]Calcs_Wat!AF$124</f>
        <v>0</v>
      </c>
      <c r="AG504" s="117">
        <f>[1]Calcs_Wat!AG$124</f>
        <v>0</v>
      </c>
      <c r="AH504" s="118">
        <f>[1]Calcs_Wat!AH$124</f>
        <v>0</v>
      </c>
    </row>
    <row r="505" spans="1:40" s="38" customFormat="1" ht="10.199999999999999" hidden="1" outlineLevel="2" x14ac:dyDescent="0.2">
      <c r="A505" s="35"/>
      <c r="B505" s="108"/>
      <c r="C505" s="109"/>
      <c r="D505" s="148" t="s">
        <v>81</v>
      </c>
      <c r="E505" s="25"/>
      <c r="F505" s="25"/>
      <c r="G505" s="25"/>
      <c r="H505" s="25"/>
      <c r="I505" s="25"/>
      <c r="J505" s="25"/>
      <c r="K505" s="116">
        <f>SUM('[1]Hist&amp;Budget_WC'!AZ$131:AZ$132)</f>
        <v>1529</v>
      </c>
      <c r="L505" s="116">
        <f>SUM('[1]Hist&amp;Budget_WC'!BA$131:BA$132)</f>
        <v>2173</v>
      </c>
      <c r="M505" s="116">
        <f>SUM('[1]Hist&amp;Budget_WC'!BB$131:BB$132)</f>
        <v>2000</v>
      </c>
      <c r="N505" s="117">
        <f>SUM([1]Calcs_Wat!N$119:N$120)</f>
        <v>606</v>
      </c>
      <c r="O505" s="117">
        <f>SUM([1]Calcs_Wat!O$119:O$120)</f>
        <v>593.72876712328764</v>
      </c>
      <c r="P505" s="117">
        <f>SUM([1]Calcs_Wat!P$119:P$120)</f>
        <v>602.21917808219177</v>
      </c>
      <c r="Q505" s="117">
        <f>SUM([1]Calcs_Wat!Q$119:Q$120)</f>
        <v>631.97260273972597</v>
      </c>
      <c r="R505" s="117">
        <f>SUM([1]Calcs_Wat!R$119:R$120)</f>
        <v>660.98360655737702</v>
      </c>
      <c r="S505" s="117">
        <f>SUM([1]Calcs_Wat!S$119:S$120)</f>
        <v>789.1232876712329</v>
      </c>
      <c r="T505" s="117">
        <f>SUM([1]Calcs_Wat!T$119:T$120)</f>
        <v>853.06849315068496</v>
      </c>
      <c r="U505" s="117">
        <f>SUM([1]Calcs_Wat!U$119:U$120)</f>
        <v>1135.8082191780823</v>
      </c>
      <c r="V505" s="117">
        <f>SUM([1]Calcs_Wat!V$119:V$120)</f>
        <v>1268.8524590163934</v>
      </c>
      <c r="W505" s="117">
        <f>SUM([1]Calcs_Wat!W$119:W$120)</f>
        <v>1312.027397260274</v>
      </c>
      <c r="X505" s="117">
        <f>SUM([1]Calcs_Wat!X$119:X$120)</f>
        <v>1292.1369863013699</v>
      </c>
      <c r="Y505" s="117">
        <f>SUM([1]Calcs_Wat!Y$119:Y$120)</f>
        <v>885.28767123287673</v>
      </c>
      <c r="Z505" s="117">
        <f>SUM([1]Calcs_Wat!Z$119:Z$120)</f>
        <v>882.86885245901635</v>
      </c>
      <c r="AA505" s="117">
        <f>SUM([1]Calcs_Wat!AA$119:AA$120)</f>
        <v>885.28767123287673</v>
      </c>
      <c r="AB505" s="117">
        <f>SUM([1]Calcs_Wat!AB$119:AB$120)</f>
        <v>885.28767123287673</v>
      </c>
      <c r="AC505" s="117">
        <f>SUM([1]Calcs_Wat!AC$119:AC$120)</f>
        <v>885.28767123287673</v>
      </c>
      <c r="AD505" s="117">
        <f>SUM([1]Calcs_Wat!AD$119:AD$120)</f>
        <v>882.86885245901635</v>
      </c>
      <c r="AE505" s="117">
        <f>SUM([1]Calcs_Wat!AE$119:AE$120)</f>
        <v>885.28767123287673</v>
      </c>
      <c r="AF505" s="117">
        <f>SUM([1]Calcs_Wat!AF$119:AF$120)</f>
        <v>885.28767123287673</v>
      </c>
      <c r="AG505" s="117">
        <f>SUM([1]Calcs_Wat!AG$119:AG$120)</f>
        <v>885.28767123287673</v>
      </c>
      <c r="AH505" s="118">
        <f>SUM([1]Calcs_Wat!AH$119:AH$120)</f>
        <v>882.86885245901635</v>
      </c>
      <c r="AM505" s="53" cm="1">
        <f t="array" ref="AM505">IF(SUM(ABS(K505:AH505)),1,0)</f>
        <v>1</v>
      </c>
      <c r="AN505" s="53">
        <f>IF(OR(SUBTOTAL(102,AM505)=1,AM505=0),0,1)</f>
        <v>1</v>
      </c>
    </row>
    <row r="506" spans="1:40" s="38" customFormat="1" ht="10.199999999999999" hidden="1" outlineLevel="2" x14ac:dyDescent="0.2">
      <c r="A506" s="35"/>
      <c r="B506" s="108"/>
      <c r="C506" s="109"/>
      <c r="D506" s="148" t="s">
        <v>82</v>
      </c>
      <c r="E506" s="25"/>
      <c r="F506" s="25"/>
      <c r="G506" s="25"/>
      <c r="H506" s="25"/>
      <c r="I506" s="25"/>
      <c r="J506" s="25"/>
      <c r="K506" s="116">
        <f>'[1]Hist&amp;Budget_WC'!AZ$133</f>
        <v>0</v>
      </c>
      <c r="L506" s="116">
        <f>'[1]Hist&amp;Budget_WC'!BA$133</f>
        <v>0</v>
      </c>
      <c r="M506" s="116">
        <f>'[1]Hist&amp;Budget_WC'!BB$133</f>
        <v>0</v>
      </c>
      <c r="N506" s="117">
        <f>[1]Calcs_Wat!N$121</f>
        <v>0</v>
      </c>
      <c r="O506" s="117">
        <f>[1]Calcs_Wat!O$121</f>
        <v>0</v>
      </c>
      <c r="P506" s="117">
        <f>[1]Calcs_Wat!P$121</f>
        <v>0</v>
      </c>
      <c r="Q506" s="117">
        <f>[1]Calcs_Wat!Q$121</f>
        <v>0</v>
      </c>
      <c r="R506" s="117">
        <f>[1]Calcs_Wat!R$121</f>
        <v>0</v>
      </c>
      <c r="S506" s="117">
        <f>[1]Calcs_Wat!S$121</f>
        <v>0</v>
      </c>
      <c r="T506" s="117">
        <f>[1]Calcs_Wat!T$121</f>
        <v>0</v>
      </c>
      <c r="U506" s="117">
        <f>[1]Calcs_Wat!U$121</f>
        <v>0</v>
      </c>
      <c r="V506" s="117">
        <f>[1]Calcs_Wat!V$121</f>
        <v>0</v>
      </c>
      <c r="W506" s="117">
        <f>[1]Calcs_Wat!W$121</f>
        <v>0</v>
      </c>
      <c r="X506" s="117">
        <f>[1]Calcs_Wat!X$121</f>
        <v>0</v>
      </c>
      <c r="Y506" s="117">
        <f>[1]Calcs_Wat!Y$121</f>
        <v>0</v>
      </c>
      <c r="Z506" s="117">
        <f>[1]Calcs_Wat!Z$121</f>
        <v>0</v>
      </c>
      <c r="AA506" s="117">
        <f>[1]Calcs_Wat!AA$121</f>
        <v>0</v>
      </c>
      <c r="AB506" s="117">
        <f>[1]Calcs_Wat!AB$121</f>
        <v>0</v>
      </c>
      <c r="AC506" s="117">
        <f>[1]Calcs_Wat!AC$121</f>
        <v>0</v>
      </c>
      <c r="AD506" s="117">
        <f>[1]Calcs_Wat!AD$121</f>
        <v>0</v>
      </c>
      <c r="AE506" s="117">
        <f>[1]Calcs_Wat!AE$121</f>
        <v>0</v>
      </c>
      <c r="AF506" s="117">
        <f>[1]Calcs_Wat!AF$121</f>
        <v>0</v>
      </c>
      <c r="AG506" s="117">
        <f>[1]Calcs_Wat!AG$121</f>
        <v>0</v>
      </c>
      <c r="AH506" s="118">
        <f>[1]Calcs_Wat!AH$121</f>
        <v>0</v>
      </c>
      <c r="AM506" s="53" cm="1">
        <f t="array" ref="AM506">IF(SUM(ABS(K506:AH506)),1,0)</f>
        <v>0</v>
      </c>
      <c r="AN506" s="53">
        <f>IF(OR(SUBTOTAL(102,AM506)=1,AM506=0),0,1)</f>
        <v>0</v>
      </c>
    </row>
    <row r="507" spans="1:40" s="38" customFormat="1" ht="10.199999999999999" hidden="1" outlineLevel="2" x14ac:dyDescent="0.2">
      <c r="A507" s="35"/>
      <c r="B507" s="108"/>
      <c r="C507" s="109"/>
      <c r="D507" s="149" t="s">
        <v>83</v>
      </c>
      <c r="E507" s="25"/>
      <c r="F507" s="25"/>
      <c r="G507" s="25"/>
      <c r="H507" s="25"/>
      <c r="I507" s="25"/>
      <c r="J507" s="25"/>
      <c r="K507" s="116">
        <f>SUM('[1]Hist&amp;Budget_WC'!AZ$134:AZ$135,'[1]Hist&amp;Budget_WC'!AZ$137:AZ$138)</f>
        <v>0</v>
      </c>
      <c r="L507" s="116">
        <f>SUM('[1]Hist&amp;Budget_WC'!BA$134:BA$135,'[1]Hist&amp;Budget_WC'!BA$137:BA$138)</f>
        <v>0</v>
      </c>
      <c r="M507" s="116">
        <f>SUM('[1]Hist&amp;Budget_WC'!BB$134:BB$135,'[1]Hist&amp;Budget_WC'!BB$137:BB$138)</f>
        <v>0</v>
      </c>
      <c r="N507" s="117">
        <f>SUM([1]Calcs_Wat!N$122:N$123,[1]Calcs_Wat!N$125:N$126)</f>
        <v>0</v>
      </c>
      <c r="O507" s="117">
        <f>SUM([1]Calcs_Wat!O$122:O$123,[1]Calcs_Wat!O$125:O$126)</f>
        <v>0</v>
      </c>
      <c r="P507" s="117">
        <f>SUM([1]Calcs_Wat!P$122:P$123,[1]Calcs_Wat!P$125:P$126)</f>
        <v>0</v>
      </c>
      <c r="Q507" s="117">
        <f>SUM([1]Calcs_Wat!Q$122:Q$123,[1]Calcs_Wat!Q$125:Q$126)</f>
        <v>0</v>
      </c>
      <c r="R507" s="117">
        <f>SUM([1]Calcs_Wat!R$122:R$123,[1]Calcs_Wat!R$125:R$126)</f>
        <v>0</v>
      </c>
      <c r="S507" s="117">
        <f>SUM([1]Calcs_Wat!S$122:S$123,[1]Calcs_Wat!S$125:S$126)</f>
        <v>0</v>
      </c>
      <c r="T507" s="117">
        <f>SUM([1]Calcs_Wat!T$122:T$123,[1]Calcs_Wat!T$125:T$126)</f>
        <v>0</v>
      </c>
      <c r="U507" s="117">
        <f>SUM([1]Calcs_Wat!U$122:U$123,[1]Calcs_Wat!U$125:U$126)</f>
        <v>0</v>
      </c>
      <c r="V507" s="117">
        <f>SUM([1]Calcs_Wat!V$122:V$123,[1]Calcs_Wat!V$125:V$126)</f>
        <v>0</v>
      </c>
      <c r="W507" s="117">
        <f>SUM([1]Calcs_Wat!W$122:W$123,[1]Calcs_Wat!W$125:W$126)</f>
        <v>0</v>
      </c>
      <c r="X507" s="117">
        <f>SUM([1]Calcs_Wat!X$122:X$123,[1]Calcs_Wat!X$125:X$126)</f>
        <v>0</v>
      </c>
      <c r="Y507" s="117">
        <f>SUM([1]Calcs_Wat!Y$122:Y$123,[1]Calcs_Wat!Y$125:Y$126)</f>
        <v>0</v>
      </c>
      <c r="Z507" s="117">
        <f>SUM([1]Calcs_Wat!Z$122:Z$123,[1]Calcs_Wat!Z$125:Z$126)</f>
        <v>0</v>
      </c>
      <c r="AA507" s="117">
        <f>SUM([1]Calcs_Wat!AA$122:AA$123,[1]Calcs_Wat!AA$125:AA$126)</f>
        <v>0</v>
      </c>
      <c r="AB507" s="117">
        <f>SUM([1]Calcs_Wat!AB$122:AB$123,[1]Calcs_Wat!AB$125:AB$126)</f>
        <v>0</v>
      </c>
      <c r="AC507" s="117">
        <f>SUM([1]Calcs_Wat!AC$122:AC$123,[1]Calcs_Wat!AC$125:AC$126)</f>
        <v>0</v>
      </c>
      <c r="AD507" s="117">
        <f>SUM([1]Calcs_Wat!AD$122:AD$123,[1]Calcs_Wat!AD$125:AD$126)</f>
        <v>0</v>
      </c>
      <c r="AE507" s="117">
        <f>SUM([1]Calcs_Wat!AE$122:AE$123,[1]Calcs_Wat!AE$125:AE$126)</f>
        <v>0</v>
      </c>
      <c r="AF507" s="117">
        <f>SUM([1]Calcs_Wat!AF$122:AF$123,[1]Calcs_Wat!AF$125:AF$126)</f>
        <v>0</v>
      </c>
      <c r="AG507" s="117">
        <f>SUM([1]Calcs_Wat!AG$122:AG$123,[1]Calcs_Wat!AG$125:AG$126)</f>
        <v>0</v>
      </c>
      <c r="AH507" s="118">
        <f>SUM([1]Calcs_Wat!AH$122:AH$123,[1]Calcs_Wat!AH$125:AH$126)</f>
        <v>0</v>
      </c>
      <c r="AM507" s="53" cm="1">
        <f t="array" ref="AM507">IF(SUM(ABS(K507:AH507)),1,0)</f>
        <v>0</v>
      </c>
      <c r="AN507" s="53">
        <f>IF(OR(SUBTOTAL(102,AM507)=1,AM507=0),0,1)</f>
        <v>0</v>
      </c>
    </row>
    <row r="508" spans="1:40" s="38" customFormat="1" ht="10.199999999999999" hidden="1" outlineLevel="2" x14ac:dyDescent="0.2">
      <c r="A508" s="35"/>
      <c r="B508" s="108"/>
      <c r="C508" s="109"/>
      <c r="D508" s="150" t="s">
        <v>84</v>
      </c>
      <c r="E508" s="120"/>
      <c r="F508" s="120"/>
      <c r="G508" s="120"/>
      <c r="H508" s="120"/>
      <c r="I508" s="120"/>
      <c r="J508" s="120"/>
      <c r="K508" s="121">
        <f t="shared" ref="K508:AH508" si="85">SUM(K503:K507)</f>
        <v>11708</v>
      </c>
      <c r="L508" s="121">
        <f t="shared" si="85"/>
        <v>12113</v>
      </c>
      <c r="M508" s="121">
        <f t="shared" si="85"/>
        <v>12950</v>
      </c>
      <c r="N508" s="122">
        <f t="shared" si="85"/>
        <v>13162</v>
      </c>
      <c r="O508" s="122">
        <f t="shared" si="85"/>
        <v>8985.613099697799</v>
      </c>
      <c r="P508" s="122">
        <f t="shared" si="85"/>
        <v>9811.1427747380621</v>
      </c>
      <c r="Q508" s="122">
        <f t="shared" si="85"/>
        <v>11122.472312792026</v>
      </c>
      <c r="R508" s="122">
        <f t="shared" si="85"/>
        <v>12547.770503439744</v>
      </c>
      <c r="S508" s="122">
        <f t="shared" si="85"/>
        <v>13334.234539584879</v>
      </c>
      <c r="T508" s="122">
        <f t="shared" si="85"/>
        <v>14347.796406405963</v>
      </c>
      <c r="U508" s="122">
        <f t="shared" si="85"/>
        <v>14096.95156089828</v>
      </c>
      <c r="V508" s="122">
        <f t="shared" si="85"/>
        <v>13373.086744584401</v>
      </c>
      <c r="W508" s="122">
        <f t="shared" si="85"/>
        <v>12660.759404129491</v>
      </c>
      <c r="X508" s="122">
        <f t="shared" si="85"/>
        <v>12988.556908633571</v>
      </c>
      <c r="Y508" s="122">
        <f t="shared" si="85"/>
        <v>5761.254665744922</v>
      </c>
      <c r="Z508" s="122">
        <f t="shared" si="85"/>
        <v>9896.1045197759122</v>
      </c>
      <c r="AA508" s="122">
        <f t="shared" si="85"/>
        <v>14034.054665744921</v>
      </c>
      <c r="AB508" s="122">
        <f t="shared" si="85"/>
        <v>18170.454665744921</v>
      </c>
      <c r="AC508" s="122">
        <f t="shared" si="85"/>
        <v>22306.854665744919</v>
      </c>
      <c r="AD508" s="122">
        <f t="shared" si="85"/>
        <v>26441.704519775911</v>
      </c>
      <c r="AE508" s="122">
        <f t="shared" si="85"/>
        <v>30579.654665744922</v>
      </c>
      <c r="AF508" s="122">
        <f t="shared" si="85"/>
        <v>34716.054665744923</v>
      </c>
      <c r="AG508" s="122">
        <f t="shared" si="85"/>
        <v>38852.454665744925</v>
      </c>
      <c r="AH508" s="123">
        <f t="shared" si="85"/>
        <v>42987.304519775913</v>
      </c>
      <c r="AM508" s="53" cm="1">
        <f t="array" ref="AM508">IF(SUM(ABS(K508:AH508)),1,0)</f>
        <v>1</v>
      </c>
      <c r="AN508" s="53">
        <f>IF(OR(SUBTOTAL(102,AM508)=1,AM508=0),0,1)</f>
        <v>1</v>
      </c>
    </row>
    <row r="509" spans="1:40" ht="12.75" hidden="1" customHeight="1" outlineLevel="2" x14ac:dyDescent="0.2">
      <c r="A509" s="35"/>
      <c r="B509" s="151"/>
      <c r="C509" s="152"/>
      <c r="D509" s="153"/>
      <c r="E509" s="154"/>
      <c r="F509" s="154"/>
      <c r="G509" s="154"/>
      <c r="H509" s="154"/>
      <c r="I509" s="154"/>
      <c r="J509" s="154"/>
      <c r="K509" s="116"/>
      <c r="L509" s="116"/>
      <c r="M509" s="116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6"/>
      <c r="AM509" s="53" cm="1">
        <f t="array" ref="AM509">IF(SUM(ABS(K509:AH509)),1,0)</f>
        <v>0</v>
      </c>
      <c r="AN509" s="53">
        <f>IF(OR(SUBTOTAL(102,AM509)=1,AM509=0),0,1)</f>
        <v>0</v>
      </c>
    </row>
    <row r="510" spans="1:40" ht="12.75" hidden="1" customHeight="1" outlineLevel="2" collapsed="1" x14ac:dyDescent="0.2">
      <c r="A510" s="35"/>
      <c r="B510" s="108"/>
      <c r="C510" s="152"/>
      <c r="D510" s="153" t="s">
        <v>85</v>
      </c>
      <c r="E510" s="154"/>
      <c r="F510" s="154"/>
      <c r="G510" s="154"/>
      <c r="H510" s="154"/>
      <c r="I510" s="154"/>
      <c r="J510" s="154"/>
      <c r="K510" s="116"/>
      <c r="L510" s="116"/>
      <c r="M510" s="116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6"/>
      <c r="AM510" s="38"/>
      <c r="AN510" s="38"/>
    </row>
    <row r="511" spans="1:40" ht="12.75" hidden="1" customHeight="1" outlineLevel="2" x14ac:dyDescent="0.2">
      <c r="A511" s="35"/>
      <c r="B511" s="151"/>
      <c r="C511" s="152"/>
      <c r="D511" s="147" t="s">
        <v>79</v>
      </c>
      <c r="E511" s="154"/>
      <c r="F511" s="154"/>
      <c r="G511" s="154"/>
      <c r="H511" s="154"/>
      <c r="I511" s="154"/>
      <c r="J511" s="154"/>
      <c r="K511" s="116">
        <f>'[1]Hist&amp;Budget_WC'!AZ$143</f>
        <v>0</v>
      </c>
      <c r="L511" s="116">
        <f>'[1]Hist&amp;Budget_WC'!BA$143</f>
        <v>0</v>
      </c>
      <c r="M511" s="116">
        <f>'[1]Hist&amp;Budget_WC'!BB$143</f>
        <v>0</v>
      </c>
      <c r="N511" s="117">
        <f>[1]Calcs_Wat!N$131</f>
        <v>0</v>
      </c>
      <c r="O511" s="117">
        <f>[1]Calcs_Wat!O$131</f>
        <v>932.4315925082791</v>
      </c>
      <c r="P511" s="117">
        <f>[1]Calcs_Wat!P$131</f>
        <v>1023.2137329617634</v>
      </c>
      <c r="Q511" s="117">
        <f>[1]Calcs_Wat!Q$131</f>
        <v>1165.6110788946999</v>
      </c>
      <c r="R511" s="117">
        <f>[1]Calcs_Wat!R$131</f>
        <v>1320.7540996535963</v>
      </c>
      <c r="S511" s="117">
        <f>[1]Calcs_Wat!S$131</f>
        <v>1393.9012502126275</v>
      </c>
      <c r="T511" s="117">
        <f>[1]Calcs_Wat!T$131</f>
        <v>1499.4142125839198</v>
      </c>
      <c r="U511" s="117">
        <f>[1]Calcs_Wat!U$131</f>
        <v>1440.1270379689111</v>
      </c>
      <c r="V511" s="117">
        <f>[1]Calcs_Wat!V$131</f>
        <v>1344.9149206186676</v>
      </c>
      <c r="W511" s="117">
        <f>[1]Calcs_Wat!W$131</f>
        <v>1260.9702229854686</v>
      </c>
      <c r="X511" s="117">
        <f>[1]Calcs_Wat!X$131</f>
        <v>1299.6022135924668</v>
      </c>
      <c r="Y511" s="117">
        <f>[1]Calcs_Wat!Y$131</f>
        <v>541.77411050133833</v>
      </c>
      <c r="Z511" s="117">
        <f>[1]Calcs_Wat!Z$131</f>
        <v>1001.4706297018773</v>
      </c>
      <c r="AA511" s="117">
        <f>[1]Calcs_Wat!AA$131</f>
        <v>1460.9741105013384</v>
      </c>
      <c r="AB511" s="117">
        <f>[1]Calcs_Wat!AB$131</f>
        <v>1920.5741105013383</v>
      </c>
      <c r="AC511" s="117">
        <f>[1]Calcs_Wat!AC$131</f>
        <v>2380.1741105013384</v>
      </c>
      <c r="AD511" s="117">
        <f>[1]Calcs_Wat!AD$131</f>
        <v>2839.8706297018771</v>
      </c>
      <c r="AE511" s="117">
        <f>[1]Calcs_Wat!AE$131</f>
        <v>3299.3741105013382</v>
      </c>
      <c r="AF511" s="117">
        <f>[1]Calcs_Wat!AF$131</f>
        <v>3758.9741105013381</v>
      </c>
      <c r="AG511" s="117">
        <f>[1]Calcs_Wat!AG$131</f>
        <v>4218.5741105013385</v>
      </c>
      <c r="AH511" s="118">
        <f>[1]Calcs_Wat!AH$131</f>
        <v>4678.2706297018767</v>
      </c>
    </row>
    <row r="512" spans="1:40" ht="12.75" hidden="1" customHeight="1" outlineLevel="2" x14ac:dyDescent="0.2">
      <c r="A512" s="35"/>
      <c r="B512" s="151"/>
      <c r="C512" s="152"/>
      <c r="D512" s="147" t="s">
        <v>80</v>
      </c>
      <c r="E512" s="154"/>
      <c r="F512" s="154"/>
      <c r="G512" s="154"/>
      <c r="H512" s="154"/>
      <c r="I512" s="154"/>
      <c r="J512" s="154"/>
      <c r="K512" s="116">
        <f>'[1]Hist&amp;Budget_WC'!AZ$150</f>
        <v>0</v>
      </c>
      <c r="L512" s="116">
        <f>'[1]Hist&amp;Budget_WC'!BA$150</f>
        <v>1042</v>
      </c>
      <c r="M512" s="116">
        <f>'[1]Hist&amp;Budget_WC'!BB$150</f>
        <v>1044</v>
      </c>
      <c r="N512" s="117">
        <f>[1]Calcs_Wat!N$138</f>
        <v>0</v>
      </c>
      <c r="O512" s="117">
        <f>[1]Calcs_Wat!O$138</f>
        <v>0</v>
      </c>
      <c r="P512" s="117">
        <f>[1]Calcs_Wat!P$138</f>
        <v>0</v>
      </c>
      <c r="Q512" s="117">
        <f>[1]Calcs_Wat!Q$138</f>
        <v>0</v>
      </c>
      <c r="R512" s="117">
        <f>[1]Calcs_Wat!R$138</f>
        <v>0</v>
      </c>
      <c r="S512" s="117">
        <f>[1]Calcs_Wat!S$138</f>
        <v>0</v>
      </c>
      <c r="T512" s="117">
        <f>[1]Calcs_Wat!T$138</f>
        <v>0</v>
      </c>
      <c r="U512" s="117">
        <f>[1]Calcs_Wat!U$138</f>
        <v>0</v>
      </c>
      <c r="V512" s="117">
        <f>[1]Calcs_Wat!V$138</f>
        <v>0</v>
      </c>
      <c r="W512" s="117">
        <f>[1]Calcs_Wat!W$138</f>
        <v>0</v>
      </c>
      <c r="X512" s="117">
        <f>[1]Calcs_Wat!X$138</f>
        <v>0</v>
      </c>
      <c r="Y512" s="117">
        <f>[1]Calcs_Wat!Y$138</f>
        <v>0</v>
      </c>
      <c r="Z512" s="117">
        <f>[1]Calcs_Wat!Z$138</f>
        <v>0</v>
      </c>
      <c r="AA512" s="117">
        <f>[1]Calcs_Wat!AA$138</f>
        <v>0</v>
      </c>
      <c r="AB512" s="117">
        <f>[1]Calcs_Wat!AB$138</f>
        <v>0</v>
      </c>
      <c r="AC512" s="117">
        <f>[1]Calcs_Wat!AC$138</f>
        <v>0</v>
      </c>
      <c r="AD512" s="117">
        <f>[1]Calcs_Wat!AD$138</f>
        <v>0</v>
      </c>
      <c r="AE512" s="117">
        <f>[1]Calcs_Wat!AE$138</f>
        <v>0</v>
      </c>
      <c r="AF512" s="117">
        <f>[1]Calcs_Wat!AF$138</f>
        <v>0</v>
      </c>
      <c r="AG512" s="117">
        <f>[1]Calcs_Wat!AG$138</f>
        <v>0</v>
      </c>
      <c r="AH512" s="118">
        <f>[1]Calcs_Wat!AH$138</f>
        <v>0</v>
      </c>
    </row>
    <row r="513" spans="1:40" ht="12.75" hidden="1" customHeight="1" outlineLevel="2" x14ac:dyDescent="0.2">
      <c r="A513" s="35"/>
      <c r="B513" s="151"/>
      <c r="C513" s="152"/>
      <c r="D513" s="148" t="s">
        <v>81</v>
      </c>
      <c r="E513" s="154"/>
      <c r="F513" s="154"/>
      <c r="G513" s="154"/>
      <c r="H513" s="154"/>
      <c r="I513" s="154"/>
      <c r="J513" s="154"/>
      <c r="K513" s="116">
        <f>'[1]Hist&amp;Budget_WC'!AZ$149</f>
        <v>0</v>
      </c>
      <c r="L513" s="116">
        <f>'[1]Hist&amp;Budget_WC'!BA$149</f>
        <v>0</v>
      </c>
      <c r="M513" s="116">
        <f>'[1]Hist&amp;Budget_WC'!BB$149</f>
        <v>0</v>
      </c>
      <c r="N513" s="117">
        <f>[1]Calcs_Wat!N$137</f>
        <v>0</v>
      </c>
      <c r="O513" s="117">
        <f>[1]Calcs_Wat!O$137</f>
        <v>0</v>
      </c>
      <c r="P513" s="117">
        <f>[1]Calcs_Wat!P$137</f>
        <v>0</v>
      </c>
      <c r="Q513" s="117">
        <f>[1]Calcs_Wat!Q$137</f>
        <v>0</v>
      </c>
      <c r="R513" s="117">
        <f>[1]Calcs_Wat!R$137</f>
        <v>0</v>
      </c>
      <c r="S513" s="117">
        <f>[1]Calcs_Wat!S$137</f>
        <v>0</v>
      </c>
      <c r="T513" s="117">
        <f>[1]Calcs_Wat!T$137</f>
        <v>0</v>
      </c>
      <c r="U513" s="117">
        <f>[1]Calcs_Wat!U$137</f>
        <v>0</v>
      </c>
      <c r="V513" s="117">
        <f>[1]Calcs_Wat!V$137</f>
        <v>0</v>
      </c>
      <c r="W513" s="117">
        <f>[1]Calcs_Wat!W$137</f>
        <v>0</v>
      </c>
      <c r="X513" s="117">
        <f>[1]Calcs_Wat!X$137</f>
        <v>0</v>
      </c>
      <c r="Y513" s="117">
        <f>[1]Calcs_Wat!Y$137</f>
        <v>0</v>
      </c>
      <c r="Z513" s="117">
        <f>[1]Calcs_Wat!Z$137</f>
        <v>0</v>
      </c>
      <c r="AA513" s="117">
        <f>[1]Calcs_Wat!AA$137</f>
        <v>0</v>
      </c>
      <c r="AB513" s="117">
        <f>[1]Calcs_Wat!AB$137</f>
        <v>0</v>
      </c>
      <c r="AC513" s="117">
        <f>[1]Calcs_Wat!AC$137</f>
        <v>0</v>
      </c>
      <c r="AD513" s="117">
        <f>[1]Calcs_Wat!AD$137</f>
        <v>0</v>
      </c>
      <c r="AE513" s="117">
        <f>[1]Calcs_Wat!AE$137</f>
        <v>0</v>
      </c>
      <c r="AF513" s="117">
        <f>[1]Calcs_Wat!AF$137</f>
        <v>0</v>
      </c>
      <c r="AG513" s="117">
        <f>[1]Calcs_Wat!AG$137</f>
        <v>0</v>
      </c>
      <c r="AH513" s="118">
        <f>[1]Calcs_Wat!AH$137</f>
        <v>0</v>
      </c>
      <c r="AM513" s="53" cm="1">
        <f t="array" ref="AM513">IF(SUM(ABS(K513:AH513)),1,0)</f>
        <v>0</v>
      </c>
      <c r="AN513" s="53">
        <f t="shared" ref="AN513:AN518" si="86">IF(OR(SUBTOTAL(102,AM513)=1,AM513=0),0,1)</f>
        <v>0</v>
      </c>
    </row>
    <row r="514" spans="1:40" ht="12.75" hidden="1" customHeight="1" outlineLevel="2" x14ac:dyDescent="0.2">
      <c r="A514" s="35"/>
      <c r="B514" s="151"/>
      <c r="C514" s="152"/>
      <c r="D514" s="147" t="s">
        <v>86</v>
      </c>
      <c r="E514" s="154"/>
      <c r="F514" s="154"/>
      <c r="G514" s="154"/>
      <c r="H514" s="154"/>
      <c r="I514" s="154"/>
      <c r="J514" s="154"/>
      <c r="K514" s="116">
        <f>SUM('[1]Hist&amp;Budget_WC'!AZ$145:AZ$146)</f>
        <v>42409</v>
      </c>
      <c r="L514" s="116">
        <f>SUM('[1]Hist&amp;Budget_WC'!BA$145:BA$146)</f>
        <v>46159</v>
      </c>
      <c r="M514" s="116">
        <f>SUM('[1]Hist&amp;Budget_WC'!BB$145:BB$146)</f>
        <v>50569</v>
      </c>
      <c r="N514" s="117">
        <f>SUM([1]Calcs_Wat!N$133:N$134)</f>
        <v>55282</v>
      </c>
      <c r="O514" s="117">
        <f>SUM([1]Calcs_Wat!O$133:O$134)</f>
        <v>59122.1</v>
      </c>
      <c r="P514" s="117">
        <f>SUM([1]Calcs_Wat!P$133:P$134)</f>
        <v>58401.166666666664</v>
      </c>
      <c r="Q514" s="117">
        <f>SUM([1]Calcs_Wat!Q$133:Q$134)</f>
        <v>57375.5</v>
      </c>
      <c r="R514" s="117">
        <f>SUM([1]Calcs_Wat!R$133:R$134)</f>
        <v>56459.433333333334</v>
      </c>
      <c r="S514" s="117">
        <f>SUM([1]Calcs_Wat!S$133:S$134)</f>
        <v>57562.3</v>
      </c>
      <c r="T514" s="117">
        <f>SUM([1]Calcs_Wat!T$133:T$134)</f>
        <v>58932.4</v>
      </c>
      <c r="U514" s="117">
        <f>SUM([1]Calcs_Wat!U$133:U$134)</f>
        <v>64707.9</v>
      </c>
      <c r="V514" s="117">
        <f>SUM([1]Calcs_Wat!V$133:V$134)</f>
        <v>72108.466666666674</v>
      </c>
      <c r="W514" s="117">
        <f>SUM([1]Calcs_Wat!W$133:W$134)</f>
        <v>79416.733333333337</v>
      </c>
      <c r="X514" s="117">
        <f>SUM([1]Calcs_Wat!X$133:X$134)</f>
        <v>85047.700000000012</v>
      </c>
      <c r="Y514" s="117">
        <f>SUM([1]Calcs_Wat!Y$133:Y$134)</f>
        <v>95472.426001113781</v>
      </c>
      <c r="Z514" s="117">
        <f>SUM([1]Calcs_Wat!Z$133:Z$134)</f>
        <v>93316.021656247787</v>
      </c>
      <c r="AA514" s="117">
        <f>SUM([1]Calcs_Wat!AA$133:AA$134)</f>
        <v>91159.617311381793</v>
      </c>
      <c r="AB514" s="117">
        <f>SUM([1]Calcs_Wat!AB$133:AB$134)</f>
        <v>89003.212966515799</v>
      </c>
      <c r="AC514" s="117">
        <f>SUM([1]Calcs_Wat!AC$133:AC$134)</f>
        <v>86846.808621649805</v>
      </c>
      <c r="AD514" s="117">
        <f>SUM([1]Calcs_Wat!AD$133:AD$134)</f>
        <v>84690.404276783811</v>
      </c>
      <c r="AE514" s="117">
        <f>SUM([1]Calcs_Wat!AE$133:AE$134)</f>
        <v>82533.999931917817</v>
      </c>
      <c r="AF514" s="117">
        <f>SUM([1]Calcs_Wat!AF$133:AF$134)</f>
        <v>80377.595587051823</v>
      </c>
      <c r="AG514" s="117">
        <f>SUM([1]Calcs_Wat!AG$133:AG$134)</f>
        <v>78221.191242185829</v>
      </c>
      <c r="AH514" s="118">
        <f>SUM([1]Calcs_Wat!AH$133:AH$134)</f>
        <v>76064.786897319835</v>
      </c>
      <c r="AM514" s="53" cm="1">
        <f t="array" ref="AM514">IF(SUM(ABS(K514:AH514)),1,0)</f>
        <v>1</v>
      </c>
      <c r="AN514" s="53">
        <f t="shared" si="86"/>
        <v>1</v>
      </c>
    </row>
    <row r="515" spans="1:40" ht="12.75" hidden="1" customHeight="1" outlineLevel="2" x14ac:dyDescent="0.2">
      <c r="A515" s="35"/>
      <c r="B515" s="151"/>
      <c r="C515" s="152"/>
      <c r="D515" s="147" t="s">
        <v>87</v>
      </c>
      <c r="E515" s="154"/>
      <c r="F515" s="154"/>
      <c r="G515" s="154"/>
      <c r="H515" s="154"/>
      <c r="I515" s="154"/>
      <c r="J515" s="154"/>
      <c r="K515" s="116">
        <f>'[1]Hist&amp;Budget_WC'!AZ$147</f>
        <v>0</v>
      </c>
      <c r="L515" s="116">
        <f>'[1]Hist&amp;Budget_WC'!BA$147</f>
        <v>0</v>
      </c>
      <c r="M515" s="116">
        <f>'[1]Hist&amp;Budget_WC'!BB$147</f>
        <v>0</v>
      </c>
      <c r="N515" s="117">
        <f>[1]Calcs_Wat!N$135</f>
        <v>0</v>
      </c>
      <c r="O515" s="117">
        <f>[1]Calcs_Wat!O$135</f>
        <v>0</v>
      </c>
      <c r="P515" s="117">
        <f>[1]Calcs_Wat!P$135</f>
        <v>0</v>
      </c>
      <c r="Q515" s="117">
        <f>[1]Calcs_Wat!Q$135</f>
        <v>0</v>
      </c>
      <c r="R515" s="117">
        <f>[1]Calcs_Wat!R$135</f>
        <v>0</v>
      </c>
      <c r="S515" s="117">
        <f>[1]Calcs_Wat!S$135</f>
        <v>0</v>
      </c>
      <c r="T515" s="117">
        <f>[1]Calcs_Wat!T$135</f>
        <v>0</v>
      </c>
      <c r="U515" s="117">
        <f>[1]Calcs_Wat!U$135</f>
        <v>0</v>
      </c>
      <c r="V515" s="117">
        <f>[1]Calcs_Wat!V$135</f>
        <v>0</v>
      </c>
      <c r="W515" s="117">
        <f>[1]Calcs_Wat!W$135</f>
        <v>0</v>
      </c>
      <c r="X515" s="117">
        <f>[1]Calcs_Wat!X$135</f>
        <v>0</v>
      </c>
      <c r="Y515" s="117">
        <f>[1]Calcs_Wat!Y$135</f>
        <v>0</v>
      </c>
      <c r="Z515" s="117">
        <f>[1]Calcs_Wat!Z$135</f>
        <v>0</v>
      </c>
      <c r="AA515" s="117">
        <f>[1]Calcs_Wat!AA$135</f>
        <v>0</v>
      </c>
      <c r="AB515" s="117">
        <f>[1]Calcs_Wat!AB$135</f>
        <v>0</v>
      </c>
      <c r="AC515" s="117">
        <f>[1]Calcs_Wat!AC$135</f>
        <v>0</v>
      </c>
      <c r="AD515" s="117">
        <f>[1]Calcs_Wat!AD$135</f>
        <v>0</v>
      </c>
      <c r="AE515" s="117">
        <f>[1]Calcs_Wat!AE$135</f>
        <v>0</v>
      </c>
      <c r="AF515" s="117">
        <f>[1]Calcs_Wat!AF$135</f>
        <v>0</v>
      </c>
      <c r="AG515" s="117">
        <f>[1]Calcs_Wat!AG$135</f>
        <v>0</v>
      </c>
      <c r="AH515" s="118">
        <f>[1]Calcs_Wat!AH$135</f>
        <v>0</v>
      </c>
      <c r="AM515" s="53" cm="1">
        <f t="array" ref="AM515">IF(SUM(ABS(K515:AH515)),1,0)</f>
        <v>0</v>
      </c>
      <c r="AN515" s="53">
        <f t="shared" si="86"/>
        <v>0</v>
      </c>
    </row>
    <row r="516" spans="1:40" ht="12.75" hidden="1" customHeight="1" outlineLevel="2" x14ac:dyDescent="0.2">
      <c r="A516" s="35"/>
      <c r="B516" s="151"/>
      <c r="C516" s="152"/>
      <c r="D516" s="147" t="s">
        <v>88</v>
      </c>
      <c r="E516" s="154"/>
      <c r="F516" s="154"/>
      <c r="G516" s="154"/>
      <c r="H516" s="154"/>
      <c r="I516" s="154"/>
      <c r="J516" s="154"/>
      <c r="K516" s="116">
        <f>SUM('[1]Hist&amp;Budget_WC'!AZ$144,'[1]Hist&amp;Budget_WC'!AZ$148,'[1]Hist&amp;Budget_WC'!AZ$151:AZ$152)</f>
        <v>0</v>
      </c>
      <c r="L516" s="116">
        <f>SUM('[1]Hist&amp;Budget_WC'!BA$144,'[1]Hist&amp;Budget_WC'!BA$148,'[1]Hist&amp;Budget_WC'!BA$151:BA$152)</f>
        <v>0</v>
      </c>
      <c r="M516" s="116">
        <f>SUM('[1]Hist&amp;Budget_WC'!BB$144,'[1]Hist&amp;Budget_WC'!BB$148,'[1]Hist&amp;Budget_WC'!BB$151:BB$152)</f>
        <v>0</v>
      </c>
      <c r="N516" s="117">
        <f>SUM([1]Calcs_Wat!N$132,[1]Calcs_Wat!N$136,[1]Calcs_Wat!N$139:N$140)</f>
        <v>0</v>
      </c>
      <c r="O516" s="117">
        <f>SUM([1]Calcs_Wat!O$132,[1]Calcs_Wat!O$136,[1]Calcs_Wat!O$139:O$140)</f>
        <v>0</v>
      </c>
      <c r="P516" s="117">
        <f>SUM([1]Calcs_Wat!P$132,[1]Calcs_Wat!P$136,[1]Calcs_Wat!P$139:P$140)</f>
        <v>0</v>
      </c>
      <c r="Q516" s="117">
        <f>SUM([1]Calcs_Wat!Q$132,[1]Calcs_Wat!Q$136,[1]Calcs_Wat!Q$139:Q$140)</f>
        <v>0</v>
      </c>
      <c r="R516" s="117">
        <f>SUM([1]Calcs_Wat!R$132,[1]Calcs_Wat!R$136,[1]Calcs_Wat!R$139:R$140)</f>
        <v>0</v>
      </c>
      <c r="S516" s="117">
        <f>SUM([1]Calcs_Wat!S$132,[1]Calcs_Wat!S$136,[1]Calcs_Wat!S$139:S$140)</f>
        <v>0</v>
      </c>
      <c r="T516" s="117">
        <f>SUM([1]Calcs_Wat!T$132,[1]Calcs_Wat!T$136,[1]Calcs_Wat!T$139:T$140)</f>
        <v>0</v>
      </c>
      <c r="U516" s="117">
        <f>SUM([1]Calcs_Wat!U$132,[1]Calcs_Wat!U$136,[1]Calcs_Wat!U$139:U$140)</f>
        <v>0</v>
      </c>
      <c r="V516" s="117">
        <f>SUM([1]Calcs_Wat!V$132,[1]Calcs_Wat!V$136,[1]Calcs_Wat!V$139:V$140)</f>
        <v>0</v>
      </c>
      <c r="W516" s="117">
        <f>SUM([1]Calcs_Wat!W$132,[1]Calcs_Wat!W$136,[1]Calcs_Wat!W$139:W$140)</f>
        <v>0</v>
      </c>
      <c r="X516" s="117">
        <f>SUM([1]Calcs_Wat!X$132,[1]Calcs_Wat!X$136,[1]Calcs_Wat!X$139:X$140)</f>
        <v>0</v>
      </c>
      <c r="Y516" s="117">
        <f>SUM([1]Calcs_Wat!Y$132,[1]Calcs_Wat!Y$136,[1]Calcs_Wat!Y$139:Y$140)</f>
        <v>0</v>
      </c>
      <c r="Z516" s="117">
        <f>SUM([1]Calcs_Wat!Z$132,[1]Calcs_Wat!Z$136,[1]Calcs_Wat!Z$139:Z$140)</f>
        <v>0</v>
      </c>
      <c r="AA516" s="117">
        <f>SUM([1]Calcs_Wat!AA$132,[1]Calcs_Wat!AA$136,[1]Calcs_Wat!AA$139:AA$140)</f>
        <v>0</v>
      </c>
      <c r="AB516" s="117">
        <f>SUM([1]Calcs_Wat!AB$132,[1]Calcs_Wat!AB$136,[1]Calcs_Wat!AB$139:AB$140)</f>
        <v>0</v>
      </c>
      <c r="AC516" s="117">
        <f>SUM([1]Calcs_Wat!AC$132,[1]Calcs_Wat!AC$136,[1]Calcs_Wat!AC$139:AC$140)</f>
        <v>0</v>
      </c>
      <c r="AD516" s="117">
        <f>SUM([1]Calcs_Wat!AD$132,[1]Calcs_Wat!AD$136,[1]Calcs_Wat!AD$139:AD$140)</f>
        <v>0</v>
      </c>
      <c r="AE516" s="117">
        <f>SUM([1]Calcs_Wat!AE$132,[1]Calcs_Wat!AE$136,[1]Calcs_Wat!AE$139:AE$140)</f>
        <v>0</v>
      </c>
      <c r="AF516" s="117">
        <f>SUM([1]Calcs_Wat!AF$132,[1]Calcs_Wat!AF$136,[1]Calcs_Wat!AF$139:AF$140)</f>
        <v>0</v>
      </c>
      <c r="AG516" s="117">
        <f>SUM([1]Calcs_Wat!AG$132,[1]Calcs_Wat!AG$136,[1]Calcs_Wat!AG$139:AG$140)</f>
        <v>0</v>
      </c>
      <c r="AH516" s="118">
        <f>SUM([1]Calcs_Wat!AH$132,[1]Calcs_Wat!AH$136,[1]Calcs_Wat!AH$139:AH$140)</f>
        <v>0</v>
      </c>
      <c r="AM516" s="53" cm="1">
        <f t="array" ref="AM516">IF(SUM(ABS(K516:AH516)),1,0)</f>
        <v>0</v>
      </c>
      <c r="AN516" s="53">
        <f t="shared" si="86"/>
        <v>0</v>
      </c>
    </row>
    <row r="517" spans="1:40" ht="12.75" hidden="1" customHeight="1" outlineLevel="2" x14ac:dyDescent="0.2">
      <c r="A517" s="35"/>
      <c r="B517" s="151"/>
      <c r="C517" s="152"/>
      <c r="D517" s="150" t="s">
        <v>89</v>
      </c>
      <c r="E517" s="157"/>
      <c r="F517" s="157"/>
      <c r="G517" s="157"/>
      <c r="H517" s="157"/>
      <c r="I517" s="157"/>
      <c r="J517" s="157"/>
      <c r="K517" s="121">
        <f t="shared" ref="K517:AH517" si="87">SUM(K511:K516)</f>
        <v>42409</v>
      </c>
      <c r="L517" s="121">
        <f t="shared" si="87"/>
        <v>47201</v>
      </c>
      <c r="M517" s="121">
        <f t="shared" si="87"/>
        <v>51613</v>
      </c>
      <c r="N517" s="122">
        <f t="shared" si="87"/>
        <v>55282</v>
      </c>
      <c r="O517" s="122">
        <f t="shared" si="87"/>
        <v>60054.531592508276</v>
      </c>
      <c r="P517" s="122">
        <f t="shared" si="87"/>
        <v>59424.380399628426</v>
      </c>
      <c r="Q517" s="122">
        <f t="shared" si="87"/>
        <v>58541.111078894697</v>
      </c>
      <c r="R517" s="122">
        <f t="shared" si="87"/>
        <v>57780.187432986932</v>
      </c>
      <c r="S517" s="122">
        <f t="shared" si="87"/>
        <v>58956.201250212631</v>
      </c>
      <c r="T517" s="122">
        <f t="shared" si="87"/>
        <v>60431.814212583922</v>
      </c>
      <c r="U517" s="122">
        <f t="shared" si="87"/>
        <v>66148.027037968917</v>
      </c>
      <c r="V517" s="122">
        <f t="shared" si="87"/>
        <v>73453.381587285345</v>
      </c>
      <c r="W517" s="122">
        <f t="shared" si="87"/>
        <v>80677.703556318811</v>
      </c>
      <c r="X517" s="122">
        <f t="shared" si="87"/>
        <v>86347.302213592484</v>
      </c>
      <c r="Y517" s="122">
        <f t="shared" si="87"/>
        <v>96014.200111615122</v>
      </c>
      <c r="Z517" s="122">
        <f t="shared" si="87"/>
        <v>94317.492285949658</v>
      </c>
      <c r="AA517" s="122">
        <f t="shared" si="87"/>
        <v>92620.591421883131</v>
      </c>
      <c r="AB517" s="122">
        <f t="shared" si="87"/>
        <v>90923.787077017143</v>
      </c>
      <c r="AC517" s="122">
        <f t="shared" si="87"/>
        <v>89226.98273215114</v>
      </c>
      <c r="AD517" s="122">
        <f t="shared" si="87"/>
        <v>87530.274906485691</v>
      </c>
      <c r="AE517" s="122">
        <f t="shared" si="87"/>
        <v>85833.374042419149</v>
      </c>
      <c r="AF517" s="122">
        <f t="shared" si="87"/>
        <v>84136.569697553161</v>
      </c>
      <c r="AG517" s="122">
        <f t="shared" si="87"/>
        <v>82439.765352687173</v>
      </c>
      <c r="AH517" s="123">
        <f t="shared" si="87"/>
        <v>80743.057527021709</v>
      </c>
      <c r="AM517" s="53" cm="1">
        <f t="array" ref="AM517">IF(SUM(ABS(K517:AH517)),1,0)</f>
        <v>1</v>
      </c>
      <c r="AN517" s="53">
        <f t="shared" si="86"/>
        <v>1</v>
      </c>
    </row>
    <row r="518" spans="1:40" ht="12.75" hidden="1" customHeight="1" outlineLevel="2" thickBot="1" x14ac:dyDescent="0.25">
      <c r="A518" s="35"/>
      <c r="B518" s="151"/>
      <c r="C518" s="152"/>
      <c r="D518" s="158" t="s">
        <v>90</v>
      </c>
      <c r="E518" s="159"/>
      <c r="F518" s="159"/>
      <c r="G518" s="159"/>
      <c r="H518" s="159"/>
      <c r="I518" s="159"/>
      <c r="J518" s="159"/>
      <c r="K518" s="160">
        <f t="shared" ref="K518:AH518" si="88">SUM(K508,K517)</f>
        <v>54117</v>
      </c>
      <c r="L518" s="160">
        <f t="shared" si="88"/>
        <v>59314</v>
      </c>
      <c r="M518" s="160">
        <f t="shared" si="88"/>
        <v>64563</v>
      </c>
      <c r="N518" s="161">
        <f t="shared" si="88"/>
        <v>68444</v>
      </c>
      <c r="O518" s="161">
        <f t="shared" si="88"/>
        <v>69040.144692206071</v>
      </c>
      <c r="P518" s="161">
        <f t="shared" si="88"/>
        <v>69235.523174366492</v>
      </c>
      <c r="Q518" s="161">
        <f t="shared" si="88"/>
        <v>69663.583391686727</v>
      </c>
      <c r="R518" s="161">
        <f t="shared" si="88"/>
        <v>70327.957936426683</v>
      </c>
      <c r="S518" s="161">
        <f t="shared" si="88"/>
        <v>72290.435789797513</v>
      </c>
      <c r="T518" s="161">
        <f t="shared" si="88"/>
        <v>74779.610618989886</v>
      </c>
      <c r="U518" s="161">
        <f t="shared" si="88"/>
        <v>80244.978598867194</v>
      </c>
      <c r="V518" s="161">
        <f t="shared" si="88"/>
        <v>86826.46833186975</v>
      </c>
      <c r="W518" s="161">
        <f t="shared" si="88"/>
        <v>93338.462960448305</v>
      </c>
      <c r="X518" s="161">
        <f t="shared" si="88"/>
        <v>99335.859122226058</v>
      </c>
      <c r="Y518" s="161">
        <f t="shared" si="88"/>
        <v>101775.45477736005</v>
      </c>
      <c r="Z518" s="161">
        <f t="shared" si="88"/>
        <v>104213.59680572557</v>
      </c>
      <c r="AA518" s="161">
        <f t="shared" si="88"/>
        <v>106654.64608762805</v>
      </c>
      <c r="AB518" s="161">
        <f t="shared" si="88"/>
        <v>109094.24174276207</v>
      </c>
      <c r="AC518" s="161">
        <f t="shared" si="88"/>
        <v>111533.83739789606</v>
      </c>
      <c r="AD518" s="161">
        <f t="shared" si="88"/>
        <v>113971.97942626161</v>
      </c>
      <c r="AE518" s="161">
        <f t="shared" si="88"/>
        <v>116413.02870816407</v>
      </c>
      <c r="AF518" s="161">
        <f t="shared" si="88"/>
        <v>118852.62436329809</v>
      </c>
      <c r="AG518" s="161">
        <f t="shared" si="88"/>
        <v>121292.2200184321</v>
      </c>
      <c r="AH518" s="162">
        <f t="shared" si="88"/>
        <v>123730.36204679761</v>
      </c>
      <c r="AM518" s="53" cm="1">
        <f t="array" ref="AM518">IF(SUM(ABS(K518:AH518)),1,0)</f>
        <v>1</v>
      </c>
      <c r="AN518" s="53">
        <f t="shared" si="86"/>
        <v>1</v>
      </c>
    </row>
    <row r="519" spans="1:40" ht="12.75" hidden="1" customHeight="1" outlineLevel="2" collapsed="1" thickTop="1" x14ac:dyDescent="0.2">
      <c r="A519" s="35"/>
      <c r="B519" s="151"/>
      <c r="C519" s="152"/>
      <c r="D519" s="153"/>
      <c r="E519" s="154"/>
      <c r="F519" s="154"/>
      <c r="G519" s="154"/>
      <c r="H519" s="154"/>
      <c r="I519" s="154"/>
      <c r="J519" s="154"/>
      <c r="K519" s="116"/>
      <c r="L519" s="116"/>
      <c r="M519" s="116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6"/>
    </row>
    <row r="520" spans="1:40" ht="12.75" hidden="1" customHeight="1" outlineLevel="2" x14ac:dyDescent="0.2">
      <c r="A520" s="35"/>
      <c r="B520" s="151"/>
      <c r="C520" s="152"/>
      <c r="D520" s="153" t="s">
        <v>91</v>
      </c>
      <c r="E520" s="154"/>
      <c r="F520" s="154"/>
      <c r="G520" s="154"/>
      <c r="H520" s="154"/>
      <c r="I520" s="154"/>
      <c r="J520" s="154"/>
      <c r="K520" s="116"/>
      <c r="L520" s="116"/>
      <c r="M520" s="116"/>
      <c r="N520" s="117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6"/>
    </row>
    <row r="521" spans="1:40" ht="12.75" hidden="1" customHeight="1" outlineLevel="2" x14ac:dyDescent="0.2">
      <c r="A521" s="35"/>
      <c r="B521" s="151"/>
      <c r="C521" s="152"/>
      <c r="D521" s="176" t="s">
        <v>92</v>
      </c>
      <c r="E521" s="154"/>
      <c r="F521" s="154"/>
      <c r="G521" s="154"/>
      <c r="H521" s="154"/>
      <c r="I521" s="154"/>
      <c r="J521" s="154"/>
      <c r="K521" s="116">
        <f>SUM('[1]Hist&amp;Budget_WC'!AZ$159:AZ$160)</f>
        <v>562</v>
      </c>
      <c r="L521" s="116">
        <f>SUM('[1]Hist&amp;Budget_WC'!BA$159:BA$160)</f>
        <v>288</v>
      </c>
      <c r="M521" s="116">
        <f>SUM('[1]Hist&amp;Budget_WC'!BB$159:BB$160)</f>
        <v>287</v>
      </c>
      <c r="N521" s="117">
        <f>SUM([1]Calcs_Wat!N$146:N$147)</f>
        <v>490</v>
      </c>
      <c r="O521" s="117">
        <f>SUM([1]Calcs_Wat!O$146:O$147)</f>
        <v>424.35616438356163</v>
      </c>
      <c r="P521" s="117">
        <f>SUM([1]Calcs_Wat!P$146:P$147)</f>
        <v>427.47945205479454</v>
      </c>
      <c r="Q521" s="117">
        <f>SUM([1]Calcs_Wat!Q$146:Q$147)</f>
        <v>437.91780821917808</v>
      </c>
      <c r="R521" s="117">
        <f>SUM([1]Calcs_Wat!R$146:R$147)</f>
        <v>448.77049180327867</v>
      </c>
      <c r="S521" s="117">
        <f>SUM([1]Calcs_Wat!S$146:S$147)</f>
        <v>462.49315068493149</v>
      </c>
      <c r="T521" s="117">
        <f>SUM([1]Calcs_Wat!T$146:T$147)</f>
        <v>475.47945205479454</v>
      </c>
      <c r="U521" s="117">
        <f>SUM([1]Calcs_Wat!U$146:U$147)</f>
        <v>488.95890410958901</v>
      </c>
      <c r="V521" s="117">
        <f>SUM([1]Calcs_Wat!V$146:V$147)</f>
        <v>501.39344262295083</v>
      </c>
      <c r="W521" s="117">
        <f>SUM([1]Calcs_Wat!W$146:W$147)</f>
        <v>517.23287671232879</v>
      </c>
      <c r="X521" s="117">
        <f>SUM([1]Calcs_Wat!X$146:X$147)</f>
        <v>532.02739726027403</v>
      </c>
      <c r="Y521" s="117">
        <f>SUM([1]Calcs_Wat!Y$146:Y$147)</f>
        <v>532.02739726027403</v>
      </c>
      <c r="Z521" s="117">
        <f>SUM([1]Calcs_Wat!Z$146:Z$147)</f>
        <v>530.57377049180332</v>
      </c>
      <c r="AA521" s="117">
        <f>SUM([1]Calcs_Wat!AA$146:AA$147)</f>
        <v>532.02739726027403</v>
      </c>
      <c r="AB521" s="117">
        <f>SUM([1]Calcs_Wat!AB$146:AB$147)</f>
        <v>532.02739726027403</v>
      </c>
      <c r="AC521" s="117">
        <f>SUM([1]Calcs_Wat!AC$146:AC$147)</f>
        <v>532.02739726027403</v>
      </c>
      <c r="AD521" s="117">
        <f>SUM([1]Calcs_Wat!AD$146:AD$147)</f>
        <v>530.57377049180332</v>
      </c>
      <c r="AE521" s="117">
        <f>SUM([1]Calcs_Wat!AE$146:AE$147)</f>
        <v>532.02739726027403</v>
      </c>
      <c r="AF521" s="117">
        <f>SUM([1]Calcs_Wat!AF$146:AF$147)</f>
        <v>532.02739726027403</v>
      </c>
      <c r="AG521" s="117">
        <f>SUM([1]Calcs_Wat!AG$146:AG$147)</f>
        <v>532.02739726027403</v>
      </c>
      <c r="AH521" s="118">
        <f>SUM([1]Calcs_Wat!AH$146:AH$147)</f>
        <v>530.57377049180332</v>
      </c>
    </row>
    <row r="522" spans="1:40" ht="12.75" hidden="1" customHeight="1" outlineLevel="2" x14ac:dyDescent="0.2">
      <c r="A522" s="35"/>
      <c r="B522" s="151"/>
      <c r="C522" s="152"/>
      <c r="D522" s="245" t="s">
        <v>93</v>
      </c>
      <c r="E522" s="154"/>
      <c r="F522" s="154"/>
      <c r="G522" s="154"/>
      <c r="H522" s="154"/>
      <c r="I522" s="154"/>
      <c r="J522" s="154"/>
      <c r="K522" s="116">
        <f>ROUND('[1]Hist&amp;Budget_WC'!AZ$164,0)</f>
        <v>0</v>
      </c>
      <c r="L522" s="116">
        <f>ROUND('[1]Hist&amp;Budget_WC'!BA$164,0)</f>
        <v>0</v>
      </c>
      <c r="M522" s="116">
        <f>ROUND('[1]Hist&amp;Budget_WC'!BB$164,0)</f>
        <v>0</v>
      </c>
      <c r="N522" s="117">
        <f>ROUND(SUM([1]Calcs_Wat!N$151),0)</f>
        <v>279</v>
      </c>
      <c r="O522" s="117">
        <f>ROUND(SUM([1]Calcs_Wat!O$151),0)</f>
        <v>317</v>
      </c>
      <c r="P522" s="117">
        <f>ROUND(SUM([1]Calcs_Wat!P$151),0)</f>
        <v>334</v>
      </c>
      <c r="Q522" s="117">
        <f>ROUND(SUM([1]Calcs_Wat!Q$151),0)</f>
        <v>353</v>
      </c>
      <c r="R522" s="117">
        <f>ROUND(SUM([1]Calcs_Wat!R$151),0)</f>
        <v>372</v>
      </c>
      <c r="S522" s="117">
        <f>ROUND(SUM([1]Calcs_Wat!S$151),0)</f>
        <v>392</v>
      </c>
      <c r="T522" s="117">
        <f>ROUND(SUM([1]Calcs_Wat!T$151),0)</f>
        <v>413</v>
      </c>
      <c r="U522" s="117">
        <f>ROUND(SUM([1]Calcs_Wat!U$151),0)</f>
        <v>435</v>
      </c>
      <c r="V522" s="117">
        <f>ROUND(SUM([1]Calcs_Wat!V$151),0)</f>
        <v>458</v>
      </c>
      <c r="W522" s="117">
        <f>ROUND(SUM([1]Calcs_Wat!W$151),0)</f>
        <v>279</v>
      </c>
      <c r="X522" s="117">
        <f>ROUND(SUM([1]Calcs_Wat!X$151),0)</f>
        <v>0</v>
      </c>
      <c r="Y522" s="117">
        <f>ROUND(SUM([1]Calcs_Wat!Y$151),0)</f>
        <v>0</v>
      </c>
      <c r="Z522" s="117">
        <f>ROUND(SUM([1]Calcs_Wat!Z$151),0)</f>
        <v>0</v>
      </c>
      <c r="AA522" s="117">
        <f>ROUND(SUM([1]Calcs_Wat!AA$151),0)</f>
        <v>0</v>
      </c>
      <c r="AB522" s="117">
        <f>ROUND(SUM([1]Calcs_Wat!AB$151),0)</f>
        <v>0</v>
      </c>
      <c r="AC522" s="117">
        <f>ROUND(SUM([1]Calcs_Wat!AC$151),0)</f>
        <v>0</v>
      </c>
      <c r="AD522" s="117">
        <f>ROUND(SUM([1]Calcs_Wat!AD$151),0)</f>
        <v>0</v>
      </c>
      <c r="AE522" s="117">
        <f>ROUND(SUM([1]Calcs_Wat!AE$151),0)</f>
        <v>0</v>
      </c>
      <c r="AF522" s="117">
        <f>ROUND(SUM([1]Calcs_Wat!AF$151),0)</f>
        <v>0</v>
      </c>
      <c r="AG522" s="117">
        <f>ROUND(SUM([1]Calcs_Wat!AG$151),0)</f>
        <v>0</v>
      </c>
      <c r="AH522" s="118">
        <f>ROUND(SUM([1]Calcs_Wat!AH$151),0)</f>
        <v>0</v>
      </c>
    </row>
    <row r="523" spans="1:40" ht="12.75" hidden="1" customHeight="1" outlineLevel="2" x14ac:dyDescent="0.2">
      <c r="A523" s="35"/>
      <c r="B523" s="151"/>
      <c r="C523" s="152"/>
      <c r="D523" s="245" t="s">
        <v>94</v>
      </c>
      <c r="E523" s="154"/>
      <c r="F523" s="154"/>
      <c r="G523" s="154"/>
      <c r="H523" s="154"/>
      <c r="I523" s="154"/>
      <c r="J523" s="154"/>
      <c r="K523" s="116">
        <f>ROUND('[1]Hist&amp;Budget_WC'!AZ$165,0)</f>
        <v>0</v>
      </c>
      <c r="L523" s="116">
        <f>ROUND('[1]Hist&amp;Budget_WC'!BA$165,0)</f>
        <v>0</v>
      </c>
      <c r="M523" s="116">
        <f>ROUND('[1]Hist&amp;Budget_WC'!BB$165,0)</f>
        <v>0</v>
      </c>
      <c r="N523" s="117">
        <f>ROUND([1]Calcs_Wat!N$152,0)</f>
        <v>0</v>
      </c>
      <c r="O523" s="117">
        <f>ROUND([1]Calcs_Wat!O$152,0)</f>
        <v>0</v>
      </c>
      <c r="P523" s="117">
        <f>ROUND([1]Calcs_Wat!P$152,0)</f>
        <v>0</v>
      </c>
      <c r="Q523" s="117">
        <f>ROUND([1]Calcs_Wat!Q$152,0)</f>
        <v>0</v>
      </c>
      <c r="R523" s="117">
        <f>ROUND([1]Calcs_Wat!R$152,0)</f>
        <v>0</v>
      </c>
      <c r="S523" s="117">
        <f>ROUND([1]Calcs_Wat!S$152,0)</f>
        <v>0</v>
      </c>
      <c r="T523" s="117">
        <f>ROUND([1]Calcs_Wat!T$152,0)</f>
        <v>0</v>
      </c>
      <c r="U523" s="117">
        <f>ROUND([1]Calcs_Wat!U$152,0)</f>
        <v>0</v>
      </c>
      <c r="V523" s="117">
        <f>ROUND([1]Calcs_Wat!V$152,0)</f>
        <v>0</v>
      </c>
      <c r="W523" s="117">
        <f>ROUND([1]Calcs_Wat!W$152,0)</f>
        <v>0</v>
      </c>
      <c r="X523" s="117">
        <f>ROUND([1]Calcs_Wat!X$152,0)</f>
        <v>0</v>
      </c>
      <c r="Y523" s="117">
        <f>ROUND([1]Calcs_Wat!Y$152,0)</f>
        <v>0</v>
      </c>
      <c r="Z523" s="117">
        <f>ROUND([1]Calcs_Wat!Z$152,0)</f>
        <v>0</v>
      </c>
      <c r="AA523" s="117">
        <f>ROUND([1]Calcs_Wat!AA$152,0)</f>
        <v>0</v>
      </c>
      <c r="AB523" s="117">
        <f>ROUND([1]Calcs_Wat!AB$152,0)</f>
        <v>0</v>
      </c>
      <c r="AC523" s="117">
        <f>ROUND([1]Calcs_Wat!AC$152,0)</f>
        <v>0</v>
      </c>
      <c r="AD523" s="117">
        <f>ROUND([1]Calcs_Wat!AD$152,0)</f>
        <v>0</v>
      </c>
      <c r="AE523" s="117">
        <f>ROUND([1]Calcs_Wat!AE$152,0)</f>
        <v>0</v>
      </c>
      <c r="AF523" s="117">
        <f>ROUND([1]Calcs_Wat!AF$152,0)</f>
        <v>0</v>
      </c>
      <c r="AG523" s="117">
        <f>ROUND([1]Calcs_Wat!AG$152,0)</f>
        <v>0</v>
      </c>
      <c r="AH523" s="118">
        <f>ROUND([1]Calcs_Wat!AH$152,0)</f>
        <v>0</v>
      </c>
      <c r="AM523" s="53" cm="1">
        <f t="array" ref="AM523">IF(SUM(ABS(K523:AH523)),1,0)</f>
        <v>0</v>
      </c>
      <c r="AN523" s="53">
        <f>IF(OR(SUBTOTAL(102,AM523)=1,AM523=0),0,1)</f>
        <v>0</v>
      </c>
    </row>
    <row r="524" spans="1:40" ht="12.75" hidden="1" customHeight="1" outlineLevel="2" x14ac:dyDescent="0.2">
      <c r="A524" s="35"/>
      <c r="B524" s="151"/>
      <c r="C524" s="152"/>
      <c r="D524" s="245" t="s">
        <v>95</v>
      </c>
      <c r="E524" s="154"/>
      <c r="F524" s="154"/>
      <c r="G524" s="154"/>
      <c r="H524" s="154"/>
      <c r="I524" s="154"/>
      <c r="J524" s="154"/>
      <c r="K524" s="116">
        <f>'[1]Hist&amp;Budget_WC'!AZ$162</f>
        <v>0</v>
      </c>
      <c r="L524" s="116">
        <f>'[1]Hist&amp;Budget_WC'!BA$162</f>
        <v>0</v>
      </c>
      <c r="M524" s="116">
        <f>'[1]Hist&amp;Budget_WC'!BB$162</f>
        <v>0</v>
      </c>
      <c r="N524" s="117">
        <f>[1]Calcs_Wat!N$149</f>
        <v>0</v>
      </c>
      <c r="O524" s="117">
        <f>[1]Calcs_Wat!O$149</f>
        <v>0</v>
      </c>
      <c r="P524" s="117">
        <f>[1]Calcs_Wat!P$149</f>
        <v>0</v>
      </c>
      <c r="Q524" s="117">
        <f>[1]Calcs_Wat!Q$149</f>
        <v>0</v>
      </c>
      <c r="R524" s="117">
        <f>[1]Calcs_Wat!R$149</f>
        <v>0</v>
      </c>
      <c r="S524" s="117">
        <f>[1]Calcs_Wat!S$149</f>
        <v>0</v>
      </c>
      <c r="T524" s="117">
        <f>[1]Calcs_Wat!T$149</f>
        <v>0</v>
      </c>
      <c r="U524" s="117">
        <f>[1]Calcs_Wat!U$149</f>
        <v>0</v>
      </c>
      <c r="V524" s="117">
        <f>[1]Calcs_Wat!V$149</f>
        <v>0</v>
      </c>
      <c r="W524" s="117">
        <f>[1]Calcs_Wat!W$149</f>
        <v>0</v>
      </c>
      <c r="X524" s="117">
        <f>[1]Calcs_Wat!X$149</f>
        <v>0</v>
      </c>
      <c r="Y524" s="117">
        <f>[1]Calcs_Wat!Y$149</f>
        <v>0</v>
      </c>
      <c r="Z524" s="117">
        <f>[1]Calcs_Wat!Z$149</f>
        <v>0</v>
      </c>
      <c r="AA524" s="117">
        <f>[1]Calcs_Wat!AA$149</f>
        <v>0</v>
      </c>
      <c r="AB524" s="117">
        <f>[1]Calcs_Wat!AB$149</f>
        <v>0</v>
      </c>
      <c r="AC524" s="117">
        <f>[1]Calcs_Wat!AC$149</f>
        <v>0</v>
      </c>
      <c r="AD524" s="117">
        <f>[1]Calcs_Wat!AD$149</f>
        <v>0</v>
      </c>
      <c r="AE524" s="117">
        <f>[1]Calcs_Wat!AE$149</f>
        <v>0</v>
      </c>
      <c r="AF524" s="117">
        <f>[1]Calcs_Wat!AF$149</f>
        <v>0</v>
      </c>
      <c r="AG524" s="117">
        <f>[1]Calcs_Wat!AG$149</f>
        <v>0</v>
      </c>
      <c r="AH524" s="118">
        <f>[1]Calcs_Wat!AH$149</f>
        <v>0</v>
      </c>
      <c r="AM524" s="53" cm="1">
        <f t="array" ref="AM524">IF(SUM(ABS(K524:AH524)),1,0)</f>
        <v>0</v>
      </c>
      <c r="AN524" s="53">
        <f>IF(OR(SUBTOTAL(102,AM524)=1,AM524=0),0,1)</f>
        <v>0</v>
      </c>
    </row>
    <row r="525" spans="1:40" ht="12.75" hidden="1" customHeight="1" outlineLevel="2" x14ac:dyDescent="0.2">
      <c r="A525" s="35"/>
      <c r="B525" s="151"/>
      <c r="C525" s="152"/>
      <c r="D525" s="246" t="s">
        <v>88</v>
      </c>
      <c r="E525" s="154"/>
      <c r="F525" s="154"/>
      <c r="G525" s="154"/>
      <c r="H525" s="154"/>
      <c r="I525" s="154"/>
      <c r="J525" s="154"/>
      <c r="K525" s="116">
        <f>SUM('[1]Hist&amp;Budget_WC'!AZ$161,'[1]Hist&amp;Budget_WC'!AZ$163)</f>
        <v>0</v>
      </c>
      <c r="L525" s="116">
        <f>SUM('[1]Hist&amp;Budget_WC'!BA$161,'[1]Hist&amp;Budget_WC'!BA$163)</f>
        <v>0</v>
      </c>
      <c r="M525" s="116">
        <f>SUM('[1]Hist&amp;Budget_WC'!BB$161,'[1]Hist&amp;Budget_WC'!BB$163)</f>
        <v>0</v>
      </c>
      <c r="N525" s="117">
        <f>SUM([1]Calcs_Wat!N$148,[1]Calcs_Wat!N$150)</f>
        <v>176</v>
      </c>
      <c r="O525" s="117">
        <f>SUM([1]Calcs_Wat!O$148,[1]Calcs_Wat!O$150)</f>
        <v>176</v>
      </c>
      <c r="P525" s="117">
        <f>SUM([1]Calcs_Wat!P$148,[1]Calcs_Wat!P$150)</f>
        <v>176</v>
      </c>
      <c r="Q525" s="117">
        <f>SUM([1]Calcs_Wat!Q$148,[1]Calcs_Wat!Q$150)</f>
        <v>176</v>
      </c>
      <c r="R525" s="117">
        <f>SUM([1]Calcs_Wat!R$148,[1]Calcs_Wat!R$150)</f>
        <v>176</v>
      </c>
      <c r="S525" s="117">
        <f>SUM([1]Calcs_Wat!S$148,[1]Calcs_Wat!S$150)</f>
        <v>176</v>
      </c>
      <c r="T525" s="117">
        <f>SUM([1]Calcs_Wat!T$148,[1]Calcs_Wat!T$150)</f>
        <v>176</v>
      </c>
      <c r="U525" s="117">
        <f>SUM([1]Calcs_Wat!U$148,[1]Calcs_Wat!U$150)</f>
        <v>176</v>
      </c>
      <c r="V525" s="117">
        <f>SUM([1]Calcs_Wat!V$148,[1]Calcs_Wat!V$150)</f>
        <v>176</v>
      </c>
      <c r="W525" s="117">
        <f>SUM([1]Calcs_Wat!W$148,[1]Calcs_Wat!W$150)</f>
        <v>176</v>
      </c>
      <c r="X525" s="117">
        <f>SUM([1]Calcs_Wat!X$148,[1]Calcs_Wat!X$150)</f>
        <v>176</v>
      </c>
      <c r="Y525" s="117">
        <f>SUM([1]Calcs_Wat!Y$148,[1]Calcs_Wat!Y$150)</f>
        <v>176</v>
      </c>
      <c r="Z525" s="117">
        <f>SUM([1]Calcs_Wat!Z$148,[1]Calcs_Wat!Z$150)</f>
        <v>176</v>
      </c>
      <c r="AA525" s="117">
        <f>SUM([1]Calcs_Wat!AA$148,[1]Calcs_Wat!AA$150)</f>
        <v>176</v>
      </c>
      <c r="AB525" s="117">
        <f>SUM([1]Calcs_Wat!AB$148,[1]Calcs_Wat!AB$150)</f>
        <v>176</v>
      </c>
      <c r="AC525" s="117">
        <f>SUM([1]Calcs_Wat!AC$148,[1]Calcs_Wat!AC$150)</f>
        <v>176</v>
      </c>
      <c r="AD525" s="117">
        <f>SUM([1]Calcs_Wat!AD$148,[1]Calcs_Wat!AD$150)</f>
        <v>176</v>
      </c>
      <c r="AE525" s="117">
        <f>SUM([1]Calcs_Wat!AE$148,[1]Calcs_Wat!AE$150)</f>
        <v>176</v>
      </c>
      <c r="AF525" s="117">
        <f>SUM([1]Calcs_Wat!AF$148,[1]Calcs_Wat!AF$150)</f>
        <v>176</v>
      </c>
      <c r="AG525" s="117">
        <f>SUM([1]Calcs_Wat!AG$148,[1]Calcs_Wat!AG$150)</f>
        <v>176</v>
      </c>
      <c r="AH525" s="118">
        <f>SUM([1]Calcs_Wat!AH$148,[1]Calcs_Wat!AH$150)</f>
        <v>176</v>
      </c>
      <c r="AM525" s="53" cm="1">
        <f t="array" ref="AM525">IF(SUM(ABS(K525:AH525)),1,0)</f>
        <v>1</v>
      </c>
      <c r="AN525" s="53">
        <f>IF(OR(SUBTOTAL(102,AM525)=1,AM525=0),0,1)</f>
        <v>1</v>
      </c>
    </row>
    <row r="526" spans="1:40" ht="12.75" hidden="1" customHeight="1" outlineLevel="2" x14ac:dyDescent="0.2">
      <c r="A526" s="35"/>
      <c r="B526" s="151"/>
      <c r="C526" s="152"/>
      <c r="D526" s="150" t="s">
        <v>96</v>
      </c>
      <c r="E526" s="157"/>
      <c r="F526" s="157"/>
      <c r="G526" s="157"/>
      <c r="H526" s="157"/>
      <c r="I526" s="157"/>
      <c r="J526" s="157"/>
      <c r="K526" s="121">
        <f t="shared" ref="K526:AH526" si="89">SUM(K521:K525)</f>
        <v>562</v>
      </c>
      <c r="L526" s="121">
        <f t="shared" si="89"/>
        <v>288</v>
      </c>
      <c r="M526" s="121">
        <f t="shared" si="89"/>
        <v>287</v>
      </c>
      <c r="N526" s="122">
        <f t="shared" si="89"/>
        <v>945</v>
      </c>
      <c r="O526" s="122">
        <f t="shared" si="89"/>
        <v>917.35616438356169</v>
      </c>
      <c r="P526" s="122">
        <f t="shared" si="89"/>
        <v>937.47945205479459</v>
      </c>
      <c r="Q526" s="122">
        <f t="shared" si="89"/>
        <v>966.91780821917814</v>
      </c>
      <c r="R526" s="122">
        <f t="shared" si="89"/>
        <v>996.77049180327867</v>
      </c>
      <c r="S526" s="122">
        <f t="shared" si="89"/>
        <v>1030.4931506849316</v>
      </c>
      <c r="T526" s="122">
        <f t="shared" si="89"/>
        <v>1064.4794520547946</v>
      </c>
      <c r="U526" s="122">
        <f t="shared" si="89"/>
        <v>1099.958904109589</v>
      </c>
      <c r="V526" s="122">
        <f t="shared" si="89"/>
        <v>1135.3934426229507</v>
      </c>
      <c r="W526" s="122">
        <f t="shared" si="89"/>
        <v>972.23287671232879</v>
      </c>
      <c r="X526" s="122">
        <f t="shared" si="89"/>
        <v>708.02739726027403</v>
      </c>
      <c r="Y526" s="122">
        <f t="shared" si="89"/>
        <v>708.02739726027403</v>
      </c>
      <c r="Z526" s="122">
        <f t="shared" si="89"/>
        <v>706.57377049180332</v>
      </c>
      <c r="AA526" s="122">
        <f t="shared" si="89"/>
        <v>708.02739726027403</v>
      </c>
      <c r="AB526" s="122">
        <f t="shared" si="89"/>
        <v>708.02739726027403</v>
      </c>
      <c r="AC526" s="122">
        <f t="shared" si="89"/>
        <v>708.02739726027403</v>
      </c>
      <c r="AD526" s="122">
        <f t="shared" si="89"/>
        <v>706.57377049180332</v>
      </c>
      <c r="AE526" s="122">
        <f t="shared" si="89"/>
        <v>708.02739726027403</v>
      </c>
      <c r="AF526" s="122">
        <f t="shared" si="89"/>
        <v>708.02739726027403</v>
      </c>
      <c r="AG526" s="122">
        <f t="shared" si="89"/>
        <v>708.02739726027403</v>
      </c>
      <c r="AH526" s="123">
        <f t="shared" si="89"/>
        <v>706.57377049180332</v>
      </c>
      <c r="AM526" s="53" cm="1">
        <f t="array" ref="AM526">IF(SUM(ABS(K526:AH526)),1,0)</f>
        <v>1</v>
      </c>
      <c r="AN526" s="53">
        <f>IF(OR(SUBTOTAL(102,AM526)=1,AM526=0),0,1)</f>
        <v>1</v>
      </c>
    </row>
    <row r="527" spans="1:40" ht="12.75" hidden="1" customHeight="1" outlineLevel="2" collapsed="1" x14ac:dyDescent="0.2">
      <c r="A527" s="35"/>
      <c r="B527" s="151"/>
      <c r="C527" s="152"/>
      <c r="D527" s="153"/>
      <c r="E527" s="154"/>
      <c r="F527" s="154"/>
      <c r="G527" s="154"/>
      <c r="H527" s="154"/>
      <c r="I527" s="154"/>
      <c r="J527" s="154"/>
      <c r="K527" s="116"/>
      <c r="L527" s="116"/>
      <c r="M527" s="116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6"/>
    </row>
    <row r="528" spans="1:40" ht="12.75" hidden="1" customHeight="1" outlineLevel="2" x14ac:dyDescent="0.2">
      <c r="A528" s="35"/>
      <c r="B528" s="151"/>
      <c r="C528" s="152"/>
      <c r="D528" s="153" t="s">
        <v>97</v>
      </c>
      <c r="E528" s="154"/>
      <c r="F528" s="154"/>
      <c r="G528" s="154"/>
      <c r="H528" s="154"/>
      <c r="I528" s="154"/>
      <c r="J528" s="154"/>
      <c r="K528" s="116"/>
      <c r="L528" s="116"/>
      <c r="M528" s="116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6"/>
    </row>
    <row r="529" spans="1:40" ht="12.75" hidden="1" customHeight="1" outlineLevel="2" x14ac:dyDescent="0.2">
      <c r="A529" s="35"/>
      <c r="B529" s="151"/>
      <c r="C529" s="152"/>
      <c r="D529" s="245" t="s">
        <v>92</v>
      </c>
      <c r="E529" s="154"/>
      <c r="F529" s="154"/>
      <c r="G529" s="154"/>
      <c r="H529" s="154"/>
      <c r="I529" s="154"/>
      <c r="J529" s="154"/>
      <c r="K529" s="116">
        <f>'[1]Hist&amp;Budget_WC'!AZ$175</f>
        <v>0</v>
      </c>
      <c r="L529" s="116">
        <f>'[1]Hist&amp;Budget_WC'!BA$175</f>
        <v>0</v>
      </c>
      <c r="M529" s="116">
        <f>'[1]Hist&amp;Budget_WC'!BB$175</f>
        <v>0</v>
      </c>
      <c r="N529" s="117">
        <f>SUM([1]Calcs_Wat!N$161)</f>
        <v>0</v>
      </c>
      <c r="O529" s="117">
        <f>SUM([1]Calcs_Wat!O$161)</f>
        <v>254.10000000000002</v>
      </c>
      <c r="P529" s="117">
        <f>SUM([1]Calcs_Wat!P$161)</f>
        <v>260.40000000000003</v>
      </c>
      <c r="Q529" s="117">
        <f>SUM([1]Calcs_Wat!Q$161)</f>
        <v>266.8</v>
      </c>
      <c r="R529" s="117">
        <f>SUM([1]Calcs_Wat!R$161)</f>
        <v>273.5</v>
      </c>
      <c r="S529" s="117">
        <f>SUM([1]Calcs_Wat!S$161)</f>
        <v>280.5</v>
      </c>
      <c r="T529" s="117">
        <f>SUM([1]Calcs_Wat!T$161)</f>
        <v>287.7</v>
      </c>
      <c r="U529" s="117">
        <f>SUM([1]Calcs_Wat!U$161)</f>
        <v>295.2</v>
      </c>
      <c r="V529" s="117">
        <f>SUM([1]Calcs_Wat!V$161)</f>
        <v>302.8</v>
      </c>
      <c r="W529" s="117">
        <f>SUM([1]Calcs_Wat!W$161)</f>
        <v>310.8</v>
      </c>
      <c r="X529" s="117">
        <f>SUM([1]Calcs_Wat!X$161)</f>
        <v>319</v>
      </c>
      <c r="Y529" s="117">
        <f>SUM([1]Calcs_Wat!Y$161)</f>
        <v>319</v>
      </c>
      <c r="Z529" s="117">
        <f>SUM([1]Calcs_Wat!Z$161)</f>
        <v>319</v>
      </c>
      <c r="AA529" s="117">
        <f>SUM([1]Calcs_Wat!AA$161)</f>
        <v>319</v>
      </c>
      <c r="AB529" s="117">
        <f>SUM([1]Calcs_Wat!AB$161)</f>
        <v>319</v>
      </c>
      <c r="AC529" s="117">
        <f>SUM([1]Calcs_Wat!AC$161)</f>
        <v>319</v>
      </c>
      <c r="AD529" s="117">
        <f>SUM([1]Calcs_Wat!AD$161)</f>
        <v>319</v>
      </c>
      <c r="AE529" s="117">
        <f>SUM([1]Calcs_Wat!AE$161)</f>
        <v>319</v>
      </c>
      <c r="AF529" s="117">
        <f>SUM([1]Calcs_Wat!AF$161)</f>
        <v>319</v>
      </c>
      <c r="AG529" s="117">
        <f>SUM([1]Calcs_Wat!AG$161)</f>
        <v>319</v>
      </c>
      <c r="AH529" s="118">
        <f>SUM([1]Calcs_Wat!AH$161)</f>
        <v>319</v>
      </c>
    </row>
    <row r="530" spans="1:40" ht="12.75" hidden="1" customHeight="1" outlineLevel="2" x14ac:dyDescent="0.2">
      <c r="A530" s="35"/>
      <c r="B530" s="151"/>
      <c r="C530" s="152"/>
      <c r="D530" s="176" t="s">
        <v>93</v>
      </c>
      <c r="E530" s="154"/>
      <c r="F530" s="154"/>
      <c r="G530" s="154"/>
      <c r="H530" s="154"/>
      <c r="I530" s="154"/>
      <c r="J530" s="154"/>
      <c r="K530" s="116">
        <f>'[1]Hist&amp;Budget_WC'!AZ$173</f>
        <v>0</v>
      </c>
      <c r="L530" s="116">
        <f>'[1]Hist&amp;Budget_WC'!BA$173</f>
        <v>0</v>
      </c>
      <c r="M530" s="116">
        <f>'[1]Hist&amp;Budget_WC'!BB$173</f>
        <v>0</v>
      </c>
      <c r="N530" s="117">
        <f>[1]Calcs_Wat!N$159</f>
        <v>3374</v>
      </c>
      <c r="O530" s="117">
        <f>[1]Calcs_Wat!O$159</f>
        <v>3034.4612587140923</v>
      </c>
      <c r="P530" s="117">
        <f>[1]Calcs_Wat!P$159</f>
        <v>2699.9749552739445</v>
      </c>
      <c r="Q530" s="117">
        <f>[1]Calcs_Wat!Q$159</f>
        <v>2347.4642517243419</v>
      </c>
      <c r="R530" s="117">
        <f>[1]Calcs_Wat!R$159</f>
        <v>1975.9578706289165</v>
      </c>
      <c r="S530" s="117">
        <f>[1]Calcs_Wat!S$159</f>
        <v>1584.4321955079649</v>
      </c>
      <c r="T530" s="117">
        <f>[1]Calcs_Wat!T$159</f>
        <v>1171.8084504543326</v>
      </c>
      <c r="U530" s="117">
        <f>[1]Calcs_Wat!U$159</f>
        <v>736.94972776778445</v>
      </c>
      <c r="V530" s="117">
        <f>[1]Calcs_Wat!V$159</f>
        <v>278.6578554180806</v>
      </c>
      <c r="W530" s="117">
        <f>[1]Calcs_Wat!W$159</f>
        <v>0</v>
      </c>
      <c r="X530" s="117">
        <f>[1]Calcs_Wat!X$159</f>
        <v>0</v>
      </c>
      <c r="Y530" s="117">
        <f>[1]Calcs_Wat!Y$159</f>
        <v>0</v>
      </c>
      <c r="Z530" s="117">
        <f>[1]Calcs_Wat!Z$159</f>
        <v>0</v>
      </c>
      <c r="AA530" s="117">
        <f>[1]Calcs_Wat!AA$159</f>
        <v>0</v>
      </c>
      <c r="AB530" s="117">
        <f>[1]Calcs_Wat!AB$159</f>
        <v>0</v>
      </c>
      <c r="AC530" s="117">
        <f>[1]Calcs_Wat!AC$159</f>
        <v>0</v>
      </c>
      <c r="AD530" s="117">
        <f>[1]Calcs_Wat!AD$159</f>
        <v>0</v>
      </c>
      <c r="AE530" s="117">
        <f>[1]Calcs_Wat!AE$159</f>
        <v>0</v>
      </c>
      <c r="AF530" s="117">
        <f>[1]Calcs_Wat!AF$159</f>
        <v>0</v>
      </c>
      <c r="AG530" s="117">
        <f>[1]Calcs_Wat!AG$159</f>
        <v>0</v>
      </c>
      <c r="AH530" s="118">
        <f>[1]Calcs_Wat!AH$159</f>
        <v>0</v>
      </c>
    </row>
    <row r="531" spans="1:40" ht="12.75" hidden="1" customHeight="1" outlineLevel="2" x14ac:dyDescent="0.2">
      <c r="A531" s="35"/>
      <c r="B531" s="151"/>
      <c r="C531" s="152"/>
      <c r="D531" s="176" t="s">
        <v>94</v>
      </c>
      <c r="E531" s="154"/>
      <c r="F531" s="154"/>
      <c r="G531" s="154"/>
      <c r="H531" s="154"/>
      <c r="I531" s="154"/>
      <c r="J531" s="154"/>
      <c r="K531" s="116">
        <f>'[1]Hist&amp;Budget_WC'!AZ$174</f>
        <v>0</v>
      </c>
      <c r="L531" s="116">
        <f>'[1]Hist&amp;Budget_WC'!BA$174</f>
        <v>0</v>
      </c>
      <c r="M531" s="116">
        <f>'[1]Hist&amp;Budget_WC'!BB$174</f>
        <v>0</v>
      </c>
      <c r="N531" s="117">
        <f>[1]Calcs_Wat!N$160</f>
        <v>0</v>
      </c>
      <c r="O531" s="117">
        <f>[1]Calcs_Wat!O$160</f>
        <v>0</v>
      </c>
      <c r="P531" s="117">
        <f>[1]Calcs_Wat!P$160</f>
        <v>0</v>
      </c>
      <c r="Q531" s="117">
        <f>[1]Calcs_Wat!Q$160</f>
        <v>0</v>
      </c>
      <c r="R531" s="117">
        <f>[1]Calcs_Wat!R$160</f>
        <v>0</v>
      </c>
      <c r="S531" s="117">
        <f>[1]Calcs_Wat!S$160</f>
        <v>0</v>
      </c>
      <c r="T531" s="117">
        <f>[1]Calcs_Wat!T$160</f>
        <v>0</v>
      </c>
      <c r="U531" s="117">
        <f>[1]Calcs_Wat!U$160</f>
        <v>0</v>
      </c>
      <c r="V531" s="117">
        <f>[1]Calcs_Wat!V$160</f>
        <v>0</v>
      </c>
      <c r="W531" s="117">
        <f>[1]Calcs_Wat!W$160</f>
        <v>0</v>
      </c>
      <c r="X531" s="117">
        <f>[1]Calcs_Wat!X$160</f>
        <v>0</v>
      </c>
      <c r="Y531" s="117">
        <f>[1]Calcs_Wat!Y$160</f>
        <v>0</v>
      </c>
      <c r="Z531" s="117">
        <f>[1]Calcs_Wat!Z$160</f>
        <v>0</v>
      </c>
      <c r="AA531" s="117">
        <f>[1]Calcs_Wat!AA$160</f>
        <v>0</v>
      </c>
      <c r="AB531" s="117">
        <f>[1]Calcs_Wat!AB$160</f>
        <v>0</v>
      </c>
      <c r="AC531" s="117">
        <f>[1]Calcs_Wat!AC$160</f>
        <v>0</v>
      </c>
      <c r="AD531" s="117">
        <f>[1]Calcs_Wat!AD$160</f>
        <v>0</v>
      </c>
      <c r="AE531" s="117">
        <f>[1]Calcs_Wat!AE$160</f>
        <v>0</v>
      </c>
      <c r="AF531" s="117">
        <f>[1]Calcs_Wat!AF$160</f>
        <v>0</v>
      </c>
      <c r="AG531" s="117">
        <f>[1]Calcs_Wat!AG$160</f>
        <v>0</v>
      </c>
      <c r="AH531" s="118">
        <f>[1]Calcs_Wat!AH$160</f>
        <v>0</v>
      </c>
      <c r="AM531" s="53" cm="1">
        <f t="array" ref="AM531">IF(SUM(ABS(K531:AH531)),1,0)</f>
        <v>0</v>
      </c>
      <c r="AN531" s="53">
        <f>IF(OR(SUBTOTAL(102,AM531)=1,AM531=0),0,1)</f>
        <v>0</v>
      </c>
    </row>
    <row r="532" spans="1:40" ht="12.75" hidden="1" customHeight="1" outlineLevel="2" x14ac:dyDescent="0.2">
      <c r="A532" s="35"/>
      <c r="B532" s="151"/>
      <c r="C532" s="152"/>
      <c r="D532" s="245" t="s">
        <v>98</v>
      </c>
      <c r="E532" s="154"/>
      <c r="F532" s="154"/>
      <c r="G532" s="154"/>
      <c r="H532" s="154"/>
      <c r="I532" s="154"/>
      <c r="J532" s="154"/>
      <c r="K532" s="116">
        <f>'[1]Hist&amp;Budget_WC'!AZ$172</f>
        <v>0</v>
      </c>
      <c r="L532" s="116">
        <f>'[1]Hist&amp;Budget_WC'!BA$172</f>
        <v>0</v>
      </c>
      <c r="M532" s="116">
        <f>'[1]Hist&amp;Budget_WC'!BB$172</f>
        <v>0</v>
      </c>
      <c r="N532" s="117">
        <f>[1]Calcs_Wat!N$158</f>
        <v>0</v>
      </c>
      <c r="O532" s="117">
        <f>[1]Calcs_Wat!O$158</f>
        <v>0</v>
      </c>
      <c r="P532" s="117">
        <f>[1]Calcs_Wat!P$158</f>
        <v>0</v>
      </c>
      <c r="Q532" s="117">
        <f>[1]Calcs_Wat!Q$158</f>
        <v>0</v>
      </c>
      <c r="R532" s="117">
        <f>[1]Calcs_Wat!R$158</f>
        <v>0</v>
      </c>
      <c r="S532" s="117">
        <f>[1]Calcs_Wat!S$158</f>
        <v>0</v>
      </c>
      <c r="T532" s="117">
        <f>[1]Calcs_Wat!T$158</f>
        <v>0</v>
      </c>
      <c r="U532" s="117">
        <f>[1]Calcs_Wat!U$158</f>
        <v>0</v>
      </c>
      <c r="V532" s="117">
        <f>[1]Calcs_Wat!V$158</f>
        <v>0</v>
      </c>
      <c r="W532" s="117">
        <f>[1]Calcs_Wat!W$158</f>
        <v>0</v>
      </c>
      <c r="X532" s="117">
        <f>[1]Calcs_Wat!X$158</f>
        <v>0</v>
      </c>
      <c r="Y532" s="117">
        <f>[1]Calcs_Wat!Y$158</f>
        <v>0</v>
      </c>
      <c r="Z532" s="117">
        <f>[1]Calcs_Wat!Z$158</f>
        <v>0</v>
      </c>
      <c r="AA532" s="117">
        <f>[1]Calcs_Wat!AA$158</f>
        <v>0</v>
      </c>
      <c r="AB532" s="117">
        <f>[1]Calcs_Wat!AB$158</f>
        <v>0</v>
      </c>
      <c r="AC532" s="117">
        <f>[1]Calcs_Wat!AC$158</f>
        <v>0</v>
      </c>
      <c r="AD532" s="117">
        <f>[1]Calcs_Wat!AD$158</f>
        <v>0</v>
      </c>
      <c r="AE532" s="117">
        <f>[1]Calcs_Wat!AE$158</f>
        <v>0</v>
      </c>
      <c r="AF532" s="117">
        <f>[1]Calcs_Wat!AF$158</f>
        <v>0</v>
      </c>
      <c r="AG532" s="117">
        <f>[1]Calcs_Wat!AG$158</f>
        <v>0</v>
      </c>
      <c r="AH532" s="118">
        <f>[1]Calcs_Wat!AH$158</f>
        <v>0</v>
      </c>
      <c r="AM532" s="53" cm="1">
        <f t="array" ref="AM532">IF(SUM(ABS(K532:AH532)),1,0)</f>
        <v>0</v>
      </c>
      <c r="AN532" s="53">
        <f>IF(OR(SUBTOTAL(102,AM532)=1,AM532=0),0,1)</f>
        <v>0</v>
      </c>
    </row>
    <row r="533" spans="1:40" ht="12.75" hidden="1" customHeight="1" outlineLevel="2" x14ac:dyDescent="0.2">
      <c r="A533" s="35"/>
      <c r="B533" s="151"/>
      <c r="C533" s="152"/>
      <c r="D533" s="246" t="s">
        <v>88</v>
      </c>
      <c r="E533" s="154"/>
      <c r="F533" s="154"/>
      <c r="G533" s="154"/>
      <c r="H533" s="154"/>
      <c r="I533" s="154"/>
      <c r="J533" s="154"/>
      <c r="K533" s="116">
        <f>'[1]Hist&amp;Budget_WC'!AZ$171</f>
        <v>0</v>
      </c>
      <c r="L533" s="116">
        <f>'[1]Hist&amp;Budget_WC'!BA$171</f>
        <v>0</v>
      </c>
      <c r="M533" s="116">
        <f>'[1]Hist&amp;Budget_WC'!BB$171</f>
        <v>0</v>
      </c>
      <c r="N533" s="117">
        <f>[1]Calcs_Wat!N$157</f>
        <v>0</v>
      </c>
      <c r="O533" s="117">
        <f>[1]Calcs_Wat!O$157</f>
        <v>0</v>
      </c>
      <c r="P533" s="117">
        <f>[1]Calcs_Wat!P$157</f>
        <v>0</v>
      </c>
      <c r="Q533" s="117">
        <f>[1]Calcs_Wat!Q$157</f>
        <v>0</v>
      </c>
      <c r="R533" s="117">
        <f>[1]Calcs_Wat!R$157</f>
        <v>0</v>
      </c>
      <c r="S533" s="117">
        <f>[1]Calcs_Wat!S$157</f>
        <v>0</v>
      </c>
      <c r="T533" s="117">
        <f>[1]Calcs_Wat!T$157</f>
        <v>0</v>
      </c>
      <c r="U533" s="117">
        <f>[1]Calcs_Wat!U$157</f>
        <v>0</v>
      </c>
      <c r="V533" s="117">
        <f>[1]Calcs_Wat!V$157</f>
        <v>0</v>
      </c>
      <c r="W533" s="117">
        <f>[1]Calcs_Wat!W$157</f>
        <v>0</v>
      </c>
      <c r="X533" s="117">
        <f>[1]Calcs_Wat!X$157</f>
        <v>0</v>
      </c>
      <c r="Y533" s="117">
        <f>[1]Calcs_Wat!Y$157</f>
        <v>0</v>
      </c>
      <c r="Z533" s="117">
        <f>[1]Calcs_Wat!Z$157</f>
        <v>0</v>
      </c>
      <c r="AA533" s="117">
        <f>[1]Calcs_Wat!AA$157</f>
        <v>0</v>
      </c>
      <c r="AB533" s="117">
        <f>[1]Calcs_Wat!AB$157</f>
        <v>0</v>
      </c>
      <c r="AC533" s="117">
        <f>[1]Calcs_Wat!AC$157</f>
        <v>0</v>
      </c>
      <c r="AD533" s="117">
        <f>[1]Calcs_Wat!AD$157</f>
        <v>0</v>
      </c>
      <c r="AE533" s="117">
        <f>[1]Calcs_Wat!AE$157</f>
        <v>0</v>
      </c>
      <c r="AF533" s="117">
        <f>[1]Calcs_Wat!AF$157</f>
        <v>0</v>
      </c>
      <c r="AG533" s="117">
        <f>[1]Calcs_Wat!AG$157</f>
        <v>0</v>
      </c>
      <c r="AH533" s="118">
        <f>[1]Calcs_Wat!AH$157</f>
        <v>0</v>
      </c>
      <c r="AM533" s="53" cm="1">
        <f t="array" ref="AM533">IF(SUM(ABS(K533:AH533)),1,0)</f>
        <v>0</v>
      </c>
      <c r="AN533" s="53">
        <f>IF(OR(SUBTOTAL(102,AM533)=1,AM533=0),0,1)</f>
        <v>0</v>
      </c>
    </row>
    <row r="534" spans="1:40" ht="12.75" hidden="1" customHeight="1" outlineLevel="2" x14ac:dyDescent="0.2">
      <c r="A534" s="35"/>
      <c r="B534" s="151"/>
      <c r="C534" s="152"/>
      <c r="D534" s="153" t="s">
        <v>99</v>
      </c>
      <c r="E534" s="157"/>
      <c r="F534" s="157"/>
      <c r="G534" s="157"/>
      <c r="H534" s="157"/>
      <c r="I534" s="157"/>
      <c r="J534" s="157"/>
      <c r="K534" s="121">
        <f t="shared" ref="K534:AH534" si="90">SUM(K529:K533)</f>
        <v>0</v>
      </c>
      <c r="L534" s="121">
        <f t="shared" si="90"/>
        <v>0</v>
      </c>
      <c r="M534" s="121">
        <f t="shared" si="90"/>
        <v>0</v>
      </c>
      <c r="N534" s="122">
        <f t="shared" si="90"/>
        <v>3374</v>
      </c>
      <c r="O534" s="122">
        <f t="shared" si="90"/>
        <v>3288.5612587140922</v>
      </c>
      <c r="P534" s="122">
        <f t="shared" si="90"/>
        <v>2960.3749552739446</v>
      </c>
      <c r="Q534" s="122">
        <f t="shared" si="90"/>
        <v>2614.2642517243421</v>
      </c>
      <c r="R534" s="122">
        <f t="shared" si="90"/>
        <v>2249.4578706289167</v>
      </c>
      <c r="S534" s="122">
        <f t="shared" si="90"/>
        <v>1864.9321955079649</v>
      </c>
      <c r="T534" s="122">
        <f t="shared" si="90"/>
        <v>1459.5084504543327</v>
      </c>
      <c r="U534" s="122">
        <f t="shared" si="90"/>
        <v>1032.1497277677845</v>
      </c>
      <c r="V534" s="122">
        <f t="shared" si="90"/>
        <v>581.45785541808061</v>
      </c>
      <c r="W534" s="122">
        <f t="shared" si="90"/>
        <v>310.8</v>
      </c>
      <c r="X534" s="122">
        <f t="shared" si="90"/>
        <v>319</v>
      </c>
      <c r="Y534" s="122">
        <f t="shared" si="90"/>
        <v>319</v>
      </c>
      <c r="Z534" s="122">
        <f t="shared" si="90"/>
        <v>319</v>
      </c>
      <c r="AA534" s="122">
        <f t="shared" si="90"/>
        <v>319</v>
      </c>
      <c r="AB534" s="122">
        <f t="shared" si="90"/>
        <v>319</v>
      </c>
      <c r="AC534" s="122">
        <f t="shared" si="90"/>
        <v>319</v>
      </c>
      <c r="AD534" s="122">
        <f t="shared" si="90"/>
        <v>319</v>
      </c>
      <c r="AE534" s="122">
        <f t="shared" si="90"/>
        <v>319</v>
      </c>
      <c r="AF534" s="122">
        <f t="shared" si="90"/>
        <v>319</v>
      </c>
      <c r="AG534" s="122">
        <f t="shared" si="90"/>
        <v>319</v>
      </c>
      <c r="AH534" s="123">
        <f t="shared" si="90"/>
        <v>319</v>
      </c>
      <c r="AM534" s="53" cm="1">
        <f t="array" ref="AM534">IF(SUM(ABS(K534:AH534)),1,0)</f>
        <v>1</v>
      </c>
      <c r="AN534" s="53">
        <f>IF(OR(SUBTOTAL(102,AM534)=1,AM534=0),0,1)</f>
        <v>1</v>
      </c>
    </row>
    <row r="535" spans="1:40" ht="12.75" hidden="1" customHeight="1" outlineLevel="2" collapsed="1" thickBot="1" x14ac:dyDescent="0.25">
      <c r="A535" s="35"/>
      <c r="B535" s="151"/>
      <c r="C535" s="152"/>
      <c r="D535" s="158" t="s">
        <v>100</v>
      </c>
      <c r="E535" s="159"/>
      <c r="F535" s="159"/>
      <c r="G535" s="159"/>
      <c r="H535" s="159"/>
      <c r="I535" s="159"/>
      <c r="J535" s="159"/>
      <c r="K535" s="160">
        <f t="shared" ref="K535:AH535" si="91">SUM(K526,K534)</f>
        <v>562</v>
      </c>
      <c r="L535" s="160">
        <f t="shared" si="91"/>
        <v>288</v>
      </c>
      <c r="M535" s="160">
        <f t="shared" si="91"/>
        <v>287</v>
      </c>
      <c r="N535" s="161">
        <f t="shared" si="91"/>
        <v>4319</v>
      </c>
      <c r="O535" s="161">
        <f t="shared" si="91"/>
        <v>4205.9174230976541</v>
      </c>
      <c r="P535" s="161">
        <f t="shared" si="91"/>
        <v>3897.8544073287394</v>
      </c>
      <c r="Q535" s="161">
        <f t="shared" si="91"/>
        <v>3581.1820599435205</v>
      </c>
      <c r="R535" s="161">
        <f t="shared" si="91"/>
        <v>3246.2283624321954</v>
      </c>
      <c r="S535" s="161">
        <f t="shared" si="91"/>
        <v>2895.4253461928965</v>
      </c>
      <c r="T535" s="161">
        <f t="shared" si="91"/>
        <v>2523.9879025091273</v>
      </c>
      <c r="U535" s="161">
        <f t="shared" si="91"/>
        <v>2132.1086318773732</v>
      </c>
      <c r="V535" s="161">
        <f t="shared" si="91"/>
        <v>1716.8512980410314</v>
      </c>
      <c r="W535" s="161">
        <f t="shared" si="91"/>
        <v>1283.0328767123287</v>
      </c>
      <c r="X535" s="161">
        <f t="shared" si="91"/>
        <v>1027.027397260274</v>
      </c>
      <c r="Y535" s="161">
        <f t="shared" si="91"/>
        <v>1027.027397260274</v>
      </c>
      <c r="Z535" s="161">
        <f t="shared" si="91"/>
        <v>1025.5737704918033</v>
      </c>
      <c r="AA535" s="161">
        <f t="shared" si="91"/>
        <v>1027.027397260274</v>
      </c>
      <c r="AB535" s="161">
        <f t="shared" si="91"/>
        <v>1027.027397260274</v>
      </c>
      <c r="AC535" s="161">
        <f t="shared" si="91"/>
        <v>1027.027397260274</v>
      </c>
      <c r="AD535" s="161">
        <f t="shared" si="91"/>
        <v>1025.5737704918033</v>
      </c>
      <c r="AE535" s="161">
        <f t="shared" si="91"/>
        <v>1027.027397260274</v>
      </c>
      <c r="AF535" s="161">
        <f t="shared" si="91"/>
        <v>1027.027397260274</v>
      </c>
      <c r="AG535" s="161">
        <f t="shared" si="91"/>
        <v>1027.027397260274</v>
      </c>
      <c r="AH535" s="162">
        <f t="shared" si="91"/>
        <v>1025.5737704918033</v>
      </c>
    </row>
    <row r="536" spans="1:40" ht="12.75" hidden="1" customHeight="1" outlineLevel="2" thickTop="1" x14ac:dyDescent="0.2">
      <c r="A536" s="35"/>
      <c r="B536" s="151"/>
      <c r="C536" s="152"/>
      <c r="D536" s="153"/>
      <c r="E536" s="154"/>
      <c r="F536" s="154"/>
      <c r="G536" s="154"/>
      <c r="H536" s="154"/>
      <c r="I536" s="154"/>
      <c r="J536" s="154"/>
      <c r="K536" s="116"/>
      <c r="L536" s="116"/>
      <c r="M536" s="116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6"/>
    </row>
    <row r="537" spans="1:40" ht="12.75" hidden="1" customHeight="1" outlineLevel="2" thickBot="1" x14ac:dyDescent="0.25">
      <c r="A537" s="35"/>
      <c r="B537" s="151"/>
      <c r="C537" s="152"/>
      <c r="D537" s="163" t="s">
        <v>101</v>
      </c>
      <c r="E537" s="164"/>
      <c r="F537" s="164"/>
      <c r="G537" s="164"/>
      <c r="H537" s="164"/>
      <c r="I537" s="164"/>
      <c r="J537" s="164"/>
      <c r="K537" s="165">
        <f>K518-K535</f>
        <v>53555</v>
      </c>
      <c r="L537" s="165">
        <f>L518-L535</f>
        <v>59026</v>
      </c>
      <c r="M537" s="165">
        <f>M518-M535</f>
        <v>64276</v>
      </c>
      <c r="N537" s="166">
        <f>N518-N535</f>
        <v>64125</v>
      </c>
      <c r="O537" s="166">
        <f>O518-O535</f>
        <v>64834.227269108414</v>
      </c>
      <c r="P537" s="166">
        <f t="shared" ref="P537:AH537" si="92">P518-P535</f>
        <v>65337.668767037751</v>
      </c>
      <c r="Q537" s="166">
        <f t="shared" si="92"/>
        <v>66082.401331743211</v>
      </c>
      <c r="R537" s="166">
        <f t="shared" si="92"/>
        <v>67081.729573994482</v>
      </c>
      <c r="S537" s="166">
        <f t="shared" si="92"/>
        <v>69395.010443604609</v>
      </c>
      <c r="T537" s="166">
        <f t="shared" si="92"/>
        <v>72255.622716480764</v>
      </c>
      <c r="U537" s="166">
        <f t="shared" si="92"/>
        <v>78112.86996698982</v>
      </c>
      <c r="V537" s="166">
        <f t="shared" si="92"/>
        <v>85109.617033828719</v>
      </c>
      <c r="W537" s="166">
        <f t="shared" si="92"/>
        <v>92055.430083735977</v>
      </c>
      <c r="X537" s="166">
        <f t="shared" si="92"/>
        <v>98308.831724965785</v>
      </c>
      <c r="Y537" s="166">
        <f t="shared" si="92"/>
        <v>100748.42738009978</v>
      </c>
      <c r="Z537" s="166">
        <f t="shared" si="92"/>
        <v>103188.02303523377</v>
      </c>
      <c r="AA537" s="166">
        <f t="shared" si="92"/>
        <v>105627.61869036777</v>
      </c>
      <c r="AB537" s="166">
        <f t="shared" si="92"/>
        <v>108067.21434550179</v>
      </c>
      <c r="AC537" s="166">
        <f t="shared" si="92"/>
        <v>110506.81000063579</v>
      </c>
      <c r="AD537" s="166">
        <f t="shared" si="92"/>
        <v>112946.40565576981</v>
      </c>
      <c r="AE537" s="166">
        <f t="shared" si="92"/>
        <v>115386.0013109038</v>
      </c>
      <c r="AF537" s="166">
        <f t="shared" si="92"/>
        <v>117825.59696603782</v>
      </c>
      <c r="AG537" s="166">
        <f t="shared" si="92"/>
        <v>120265.19262117182</v>
      </c>
      <c r="AH537" s="167">
        <f t="shared" si="92"/>
        <v>122704.78827630582</v>
      </c>
    </row>
    <row r="538" spans="1:40" ht="12.75" hidden="1" customHeight="1" outlineLevel="2" x14ac:dyDescent="0.2">
      <c r="A538" s="35"/>
      <c r="B538" s="151"/>
      <c r="C538" s="152"/>
      <c r="D538" s="153"/>
      <c r="E538" s="154"/>
      <c r="F538" s="154"/>
      <c r="G538" s="154"/>
      <c r="H538" s="154"/>
      <c r="I538" s="154"/>
      <c r="J538" s="154"/>
      <c r="K538" s="116"/>
      <c r="L538" s="116"/>
      <c r="M538" s="116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6"/>
    </row>
    <row r="539" spans="1:40" ht="12.75" hidden="1" customHeight="1" outlineLevel="2" x14ac:dyDescent="0.2">
      <c r="A539" s="35"/>
      <c r="B539" s="151"/>
      <c r="C539" s="152"/>
      <c r="D539" s="153" t="s">
        <v>102</v>
      </c>
      <c r="E539" s="154"/>
      <c r="F539" s="154"/>
      <c r="G539" s="154"/>
      <c r="H539" s="154"/>
      <c r="I539" s="154"/>
      <c r="J539" s="154"/>
      <c r="K539" s="116"/>
      <c r="L539" s="116"/>
      <c r="M539" s="116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6"/>
    </row>
    <row r="540" spans="1:40" ht="12.75" hidden="1" customHeight="1" outlineLevel="2" x14ac:dyDescent="0.2">
      <c r="A540" s="35"/>
      <c r="B540" s="151"/>
      <c r="C540" s="152"/>
      <c r="D540" s="176" t="s">
        <v>103</v>
      </c>
      <c r="E540" s="154"/>
      <c r="F540" s="154"/>
      <c r="G540" s="154"/>
      <c r="H540" s="154"/>
      <c r="I540" s="154"/>
      <c r="J540" s="154"/>
      <c r="K540" s="116">
        <f>'[1]Hist&amp;Budget_WC'!AZ$184</f>
        <v>51187</v>
      </c>
      <c r="L540" s="116">
        <f>'[1]Hist&amp;Budget_WC'!BA$184</f>
        <v>53818</v>
      </c>
      <c r="M540" s="116">
        <f>'[1]Hist&amp;Budget_WC'!BB$184</f>
        <v>54210</v>
      </c>
      <c r="N540" s="117">
        <f>[1]Calcs_Wat!N$169</f>
        <v>54136</v>
      </c>
      <c r="O540" s="117">
        <f>[1]Calcs_Wat!O$169</f>
        <v>54844.843751211039</v>
      </c>
      <c r="P540" s="117">
        <f>[1]Calcs_Wat!P$169</f>
        <v>55348.182463597608</v>
      </c>
      <c r="Q540" s="117">
        <f>[1]Calcs_Wat!Q$169</f>
        <v>56093.890628193607</v>
      </c>
      <c r="R540" s="117">
        <f>[1]Calcs_Wat!R$169</f>
        <v>57093.223192899059</v>
      </c>
      <c r="S540" s="117">
        <f>[1]Calcs_Wat!S$169</f>
        <v>59406.484768483664</v>
      </c>
      <c r="T540" s="117">
        <f>[1]Calcs_Wat!T$169</f>
        <v>62266.998971427129</v>
      </c>
      <c r="U540" s="117">
        <f>[1]Calcs_Wat!U$169</f>
        <v>68124.01124430327</v>
      </c>
      <c r="V540" s="117">
        <f>[1]Calcs_Wat!V$169</f>
        <v>75120.325161479006</v>
      </c>
      <c r="W540" s="117">
        <f>[1]Calcs_Wat!W$169</f>
        <v>82066.772228317888</v>
      </c>
      <c r="X540" s="117">
        <f>[1]Calcs_Wat!X$169</f>
        <v>88319.83172496577</v>
      </c>
      <c r="Y540" s="117">
        <f>[1]Calcs_Wat!Y$169</f>
        <v>90759.427380099776</v>
      </c>
      <c r="Z540" s="117">
        <f>[1]Calcs_Wat!Z$169</f>
        <v>93199.023035233782</v>
      </c>
      <c r="AA540" s="117">
        <f>[1]Calcs_Wat!AA$169</f>
        <v>95638.618690367788</v>
      </c>
      <c r="AB540" s="117">
        <f>[1]Calcs_Wat!AB$169</f>
        <v>98078.214345501794</v>
      </c>
      <c r="AC540" s="117">
        <f>[1]Calcs_Wat!AC$169</f>
        <v>100517.8100006358</v>
      </c>
      <c r="AD540" s="117">
        <f>[1]Calcs_Wat!AD$169</f>
        <v>102957.40565576981</v>
      </c>
      <c r="AE540" s="117">
        <f>[1]Calcs_Wat!AE$169</f>
        <v>105397.00131090381</v>
      </c>
      <c r="AF540" s="117">
        <f>[1]Calcs_Wat!AF$169</f>
        <v>107836.59696603782</v>
      </c>
      <c r="AG540" s="117">
        <f>[1]Calcs_Wat!AG$169</f>
        <v>110276.19262117182</v>
      </c>
      <c r="AH540" s="118">
        <f>[1]Calcs_Wat!AH$169</f>
        <v>112715.78827630583</v>
      </c>
    </row>
    <row r="541" spans="1:40" ht="12.75" hidden="1" customHeight="1" outlineLevel="2" x14ac:dyDescent="0.2">
      <c r="A541" s="35"/>
      <c r="B541" s="151"/>
      <c r="C541" s="152"/>
      <c r="D541" s="176" t="s">
        <v>104</v>
      </c>
      <c r="E541" s="154"/>
      <c r="F541" s="154"/>
      <c r="G541" s="154"/>
      <c r="H541" s="154"/>
      <c r="I541" s="154"/>
      <c r="J541" s="154"/>
      <c r="K541" s="116">
        <f>'[1]Hist&amp;Budget_WC'!AZ$216</f>
        <v>2368</v>
      </c>
      <c r="L541" s="116">
        <f>'[1]Hist&amp;Budget_WC'!BA$216</f>
        <v>5208</v>
      </c>
      <c r="M541" s="116">
        <f>'[1]Hist&amp;Budget_WC'!BB$216</f>
        <v>10066</v>
      </c>
      <c r="N541" s="117">
        <f>[1]Calcs_Wat!N$201</f>
        <v>9989</v>
      </c>
      <c r="O541" s="117">
        <f>[1]Calcs_Wat!O$201</f>
        <v>9989</v>
      </c>
      <c r="P541" s="117">
        <f>[1]Calcs_Wat!P$201</f>
        <v>9989</v>
      </c>
      <c r="Q541" s="117">
        <f>[1]Calcs_Wat!Q$201</f>
        <v>9989</v>
      </c>
      <c r="R541" s="117">
        <f>[1]Calcs_Wat!R$201</f>
        <v>9989</v>
      </c>
      <c r="S541" s="117">
        <f>[1]Calcs_Wat!S$201</f>
        <v>9989</v>
      </c>
      <c r="T541" s="117">
        <f>[1]Calcs_Wat!T$201</f>
        <v>9989</v>
      </c>
      <c r="U541" s="117">
        <f>[1]Calcs_Wat!U$201</f>
        <v>9989</v>
      </c>
      <c r="V541" s="117">
        <f>[1]Calcs_Wat!V$201</f>
        <v>9989</v>
      </c>
      <c r="W541" s="117">
        <f>[1]Calcs_Wat!W$201</f>
        <v>9989</v>
      </c>
      <c r="X541" s="117">
        <f>[1]Calcs_Wat!X$201</f>
        <v>9989</v>
      </c>
      <c r="Y541" s="117">
        <f>[1]Calcs_Wat!Y$201</f>
        <v>9989</v>
      </c>
      <c r="Z541" s="117">
        <f>[1]Calcs_Wat!Z$201</f>
        <v>9989</v>
      </c>
      <c r="AA541" s="117">
        <f>[1]Calcs_Wat!AA$201</f>
        <v>9989</v>
      </c>
      <c r="AB541" s="117">
        <f>[1]Calcs_Wat!AB$201</f>
        <v>9989</v>
      </c>
      <c r="AC541" s="117">
        <f>[1]Calcs_Wat!AC$201</f>
        <v>9989</v>
      </c>
      <c r="AD541" s="117">
        <f>[1]Calcs_Wat!AD$201</f>
        <v>9989</v>
      </c>
      <c r="AE541" s="117">
        <f>[1]Calcs_Wat!AE$201</f>
        <v>9989</v>
      </c>
      <c r="AF541" s="117">
        <f>[1]Calcs_Wat!AF$201</f>
        <v>9989</v>
      </c>
      <c r="AG541" s="117">
        <f>[1]Calcs_Wat!AG$201</f>
        <v>9989</v>
      </c>
      <c r="AH541" s="118">
        <f>[1]Calcs_Wat!AH$201</f>
        <v>9989</v>
      </c>
    </row>
    <row r="542" spans="1:40" ht="12.75" hidden="1" customHeight="1" outlineLevel="2" x14ac:dyDescent="0.2">
      <c r="A542" s="35"/>
      <c r="B542" s="151"/>
      <c r="C542" s="152"/>
      <c r="D542" s="176" t="s">
        <v>105</v>
      </c>
      <c r="E542" s="154"/>
      <c r="F542" s="154"/>
      <c r="G542" s="154"/>
      <c r="H542" s="154"/>
      <c r="I542" s="154"/>
      <c r="J542" s="154"/>
      <c r="K542" s="116">
        <f>'[1]Hist&amp;Budget_WC'!AZ$185</f>
        <v>0</v>
      </c>
      <c r="L542" s="116">
        <f>'[1]Hist&amp;Budget_WC'!BA$185</f>
        <v>0</v>
      </c>
      <c r="M542" s="116">
        <f>'[1]Hist&amp;Budget_WC'!BB$185</f>
        <v>0</v>
      </c>
      <c r="N542" s="117">
        <f>[1]Calcs_Wat!N$170</f>
        <v>0</v>
      </c>
      <c r="O542" s="117">
        <f>[1]Calcs_Wat!O$170</f>
        <v>0</v>
      </c>
      <c r="P542" s="117">
        <f>[1]Calcs_Wat!P$170</f>
        <v>0</v>
      </c>
      <c r="Q542" s="117">
        <f>[1]Calcs_Wat!Q$170</f>
        <v>0</v>
      </c>
      <c r="R542" s="117">
        <f>[1]Calcs_Wat!R$170</f>
        <v>0</v>
      </c>
      <c r="S542" s="117">
        <f>[1]Calcs_Wat!S$170</f>
        <v>0</v>
      </c>
      <c r="T542" s="117">
        <f>[1]Calcs_Wat!T$170</f>
        <v>0</v>
      </c>
      <c r="U542" s="117">
        <f>[1]Calcs_Wat!U$170</f>
        <v>0</v>
      </c>
      <c r="V542" s="117">
        <f>[1]Calcs_Wat!V$170</f>
        <v>0</v>
      </c>
      <c r="W542" s="117">
        <f>[1]Calcs_Wat!W$170</f>
        <v>0</v>
      </c>
      <c r="X542" s="117">
        <f>[1]Calcs_Wat!X$170</f>
        <v>0</v>
      </c>
      <c r="Y542" s="117">
        <f>[1]Calcs_Wat!Y$170</f>
        <v>0</v>
      </c>
      <c r="Z542" s="117">
        <f>[1]Calcs_Wat!Z$170</f>
        <v>0</v>
      </c>
      <c r="AA542" s="117">
        <f>[1]Calcs_Wat!AA$170</f>
        <v>0</v>
      </c>
      <c r="AB542" s="117">
        <f>[1]Calcs_Wat!AB$170</f>
        <v>0</v>
      </c>
      <c r="AC542" s="117">
        <f>[1]Calcs_Wat!AC$170</f>
        <v>0</v>
      </c>
      <c r="AD542" s="117">
        <f>[1]Calcs_Wat!AD$170</f>
        <v>0</v>
      </c>
      <c r="AE542" s="117">
        <f>[1]Calcs_Wat!AE$170</f>
        <v>0</v>
      </c>
      <c r="AF542" s="117">
        <f>[1]Calcs_Wat!AF$170</f>
        <v>0</v>
      </c>
      <c r="AG542" s="117">
        <f>[1]Calcs_Wat!AG$170</f>
        <v>0</v>
      </c>
      <c r="AH542" s="118">
        <f>[1]Calcs_Wat!AH$170</f>
        <v>0</v>
      </c>
      <c r="AM542" s="53" cm="1">
        <f t="array" ref="AM542">IF(SUM(ABS(K542:AH542)),1,0)</f>
        <v>0</v>
      </c>
      <c r="AN542" s="53">
        <f>IF(OR(SUBTOTAL(102,AM542)=1,AM542=0),0,1)</f>
        <v>0</v>
      </c>
    </row>
    <row r="543" spans="1:40" ht="12.75" hidden="1" customHeight="1" outlineLevel="2" x14ac:dyDescent="0.2">
      <c r="A543" s="35"/>
      <c r="B543" s="151"/>
      <c r="C543" s="152"/>
      <c r="D543" s="176" t="s">
        <v>106</v>
      </c>
      <c r="E543" s="154"/>
      <c r="F543" s="154"/>
      <c r="G543" s="154"/>
      <c r="H543" s="154"/>
      <c r="I543" s="154"/>
      <c r="J543" s="154"/>
      <c r="K543" s="116">
        <f>SUM('[1]Hist&amp;Budget_WC'!AZ$186:AZ$215)</f>
        <v>0</v>
      </c>
      <c r="L543" s="116">
        <f>SUM('[1]Hist&amp;Budget_WC'!BA$186:BA$215)</f>
        <v>0</v>
      </c>
      <c r="M543" s="116">
        <f>SUM('[1]Hist&amp;Budget_WC'!BB$186:BB$215)</f>
        <v>0</v>
      </c>
      <c r="N543" s="117">
        <f>SUM([1]Calcs_Wat!N$171:N$200)</f>
        <v>0</v>
      </c>
      <c r="O543" s="117">
        <f>SUM([1]Calcs_Wat!O$171:O$200)</f>
        <v>0</v>
      </c>
      <c r="P543" s="117">
        <f>SUM([1]Calcs_Wat!P$171:P$200)</f>
        <v>0</v>
      </c>
      <c r="Q543" s="117">
        <f>SUM([1]Calcs_Wat!Q$171:Q$200)</f>
        <v>0</v>
      </c>
      <c r="R543" s="117">
        <f>SUM([1]Calcs_Wat!R$171:R$200)</f>
        <v>0</v>
      </c>
      <c r="S543" s="117">
        <f>SUM([1]Calcs_Wat!S$171:S$200)</f>
        <v>0</v>
      </c>
      <c r="T543" s="117">
        <f>SUM([1]Calcs_Wat!T$171:T$200)</f>
        <v>0</v>
      </c>
      <c r="U543" s="117">
        <f>SUM([1]Calcs_Wat!U$171:U$200)</f>
        <v>0</v>
      </c>
      <c r="V543" s="117">
        <f>SUM([1]Calcs_Wat!V$171:V$200)</f>
        <v>0</v>
      </c>
      <c r="W543" s="117">
        <f>SUM([1]Calcs_Wat!W$171:W$200)</f>
        <v>0</v>
      </c>
      <c r="X543" s="117">
        <f>SUM([1]Calcs_Wat!X$171:X$200)</f>
        <v>0</v>
      </c>
      <c r="Y543" s="117">
        <f>SUM([1]Calcs_Wat!Y$171:Y$200)</f>
        <v>0</v>
      </c>
      <c r="Z543" s="117">
        <f>SUM([1]Calcs_Wat!Z$171:Z$200)</f>
        <v>0</v>
      </c>
      <c r="AA543" s="117">
        <f>SUM([1]Calcs_Wat!AA$171:AA$200)</f>
        <v>0</v>
      </c>
      <c r="AB543" s="117">
        <f>SUM([1]Calcs_Wat!AB$171:AB$200)</f>
        <v>0</v>
      </c>
      <c r="AC543" s="117">
        <f>SUM([1]Calcs_Wat!AC$171:AC$200)</f>
        <v>0</v>
      </c>
      <c r="AD543" s="117">
        <f>SUM([1]Calcs_Wat!AD$171:AD$200)</f>
        <v>0</v>
      </c>
      <c r="AE543" s="117">
        <f>SUM([1]Calcs_Wat!AE$171:AE$200)</f>
        <v>0</v>
      </c>
      <c r="AF543" s="117">
        <f>SUM([1]Calcs_Wat!AF$171:AF$200)</f>
        <v>0</v>
      </c>
      <c r="AG543" s="117">
        <f>SUM([1]Calcs_Wat!AG$171:AG$200)</f>
        <v>0</v>
      </c>
      <c r="AH543" s="118">
        <f>SUM([1]Calcs_Wat!AH$171:AH$200)</f>
        <v>0</v>
      </c>
      <c r="AM543" s="53" cm="1">
        <f t="array" ref="AM543">IF(SUM(ABS(K543:AH543)),1,0)</f>
        <v>0</v>
      </c>
      <c r="AN543" s="53">
        <f>IF(OR(SUBTOTAL(102,AM543)=1,AM543=0),0,1)</f>
        <v>0</v>
      </c>
    </row>
    <row r="544" spans="1:40" ht="12.75" hidden="1" customHeight="1" outlineLevel="2" thickBot="1" x14ac:dyDescent="0.25">
      <c r="A544" s="35"/>
      <c r="B544" s="151"/>
      <c r="C544" s="152"/>
      <c r="D544" s="163" t="s">
        <v>107</v>
      </c>
      <c r="E544" s="169"/>
      <c r="F544" s="169"/>
      <c r="G544" s="169"/>
      <c r="H544" s="169"/>
      <c r="I544" s="169"/>
      <c r="J544" s="169"/>
      <c r="K544" s="165">
        <f t="shared" ref="K544:AH544" si="93">SUM(K540:K543)</f>
        <v>53555</v>
      </c>
      <c r="L544" s="165">
        <f t="shared" si="93"/>
        <v>59026</v>
      </c>
      <c r="M544" s="165">
        <f t="shared" si="93"/>
        <v>64276</v>
      </c>
      <c r="N544" s="166">
        <f t="shared" si="93"/>
        <v>64125</v>
      </c>
      <c r="O544" s="166">
        <f t="shared" si="93"/>
        <v>64833.843751211039</v>
      </c>
      <c r="P544" s="166">
        <f t="shared" si="93"/>
        <v>65337.182463597608</v>
      </c>
      <c r="Q544" s="166">
        <f t="shared" si="93"/>
        <v>66082.890628193607</v>
      </c>
      <c r="R544" s="166">
        <f t="shared" si="93"/>
        <v>67082.223192899051</v>
      </c>
      <c r="S544" s="166">
        <f t="shared" si="93"/>
        <v>69395.484768483671</v>
      </c>
      <c r="T544" s="166">
        <f t="shared" si="93"/>
        <v>72255.998971427121</v>
      </c>
      <c r="U544" s="166">
        <f t="shared" si="93"/>
        <v>78113.01124430327</v>
      </c>
      <c r="V544" s="166">
        <f t="shared" si="93"/>
        <v>85109.325161479006</v>
      </c>
      <c r="W544" s="166">
        <f t="shared" si="93"/>
        <v>92055.772228317888</v>
      </c>
      <c r="X544" s="166">
        <f t="shared" si="93"/>
        <v>98308.83172496577</v>
      </c>
      <c r="Y544" s="166">
        <f t="shared" si="93"/>
        <v>100748.42738009978</v>
      </c>
      <c r="Z544" s="166">
        <f t="shared" si="93"/>
        <v>103188.02303523378</v>
      </c>
      <c r="AA544" s="166">
        <f t="shared" si="93"/>
        <v>105627.61869036779</v>
      </c>
      <c r="AB544" s="166">
        <f t="shared" si="93"/>
        <v>108067.21434550179</v>
      </c>
      <c r="AC544" s="166">
        <f t="shared" si="93"/>
        <v>110506.8100006358</v>
      </c>
      <c r="AD544" s="166">
        <f t="shared" si="93"/>
        <v>112946.40565576981</v>
      </c>
      <c r="AE544" s="166">
        <f t="shared" si="93"/>
        <v>115386.00131090381</v>
      </c>
      <c r="AF544" s="166">
        <f t="shared" si="93"/>
        <v>117825.59696603782</v>
      </c>
      <c r="AG544" s="166">
        <f t="shared" si="93"/>
        <v>120265.19262117182</v>
      </c>
      <c r="AH544" s="167">
        <f t="shared" si="93"/>
        <v>122704.78827630583</v>
      </c>
      <c r="AM544" s="53" cm="1">
        <f t="array" ref="AM544">IF(SUM(ABS(K544:AH544)),1,0)</f>
        <v>1</v>
      </c>
      <c r="AN544" s="53">
        <f>IF(OR(SUBTOTAL(102,AM544)=1,AM544=0),0,1)</f>
        <v>1</v>
      </c>
    </row>
    <row r="545" spans="1:40" ht="12.75" hidden="1" customHeight="1" outlineLevel="2" x14ac:dyDescent="0.2">
      <c r="A545" s="35"/>
      <c r="B545" s="151"/>
      <c r="C545" s="152"/>
      <c r="AM545" s="53" cm="1">
        <f t="array" ref="AM545">IF(SUM(ABS(K545:AH545)),1,0)</f>
        <v>0</v>
      </c>
      <c r="AN545" s="53">
        <f>IF(OR(SUBTOTAL(102,AM545)=1,AM545=0),0,1)</f>
        <v>0</v>
      </c>
    </row>
    <row r="546" spans="1:40" ht="12.75" hidden="1" customHeight="1" outlineLevel="3" x14ac:dyDescent="0.2">
      <c r="A546" s="35"/>
      <c r="B546" s="151"/>
      <c r="C546" s="152"/>
      <c r="D546" s="141" t="s">
        <v>76</v>
      </c>
    </row>
    <row r="547" spans="1:40" s="38" customFormat="1" ht="10.199999999999999" hidden="1" outlineLevel="3" x14ac:dyDescent="0.2">
      <c r="A547" s="35"/>
      <c r="B547" s="108"/>
      <c r="C547" s="136"/>
      <c r="D547" s="37" t="s">
        <v>108</v>
      </c>
      <c r="E547" s="142">
        <f>SUM(K547:AH547)</f>
        <v>0</v>
      </c>
      <c r="F547" s="25"/>
      <c r="G547" s="25"/>
      <c r="H547" s="25"/>
      <c r="I547" s="25"/>
      <c r="J547" s="25"/>
      <c r="K547" s="143">
        <f>IF(ROUND(K537-K544,0)&lt;&gt;0,1,0)</f>
        <v>0</v>
      </c>
      <c r="L547" s="143">
        <f>IF(ROUND(L537-L544,0)&lt;&gt;0,1,0)</f>
        <v>0</v>
      </c>
      <c r="M547" s="143">
        <f>IF(ROUND(M537-M544,0)&lt;&gt;0,1,0)</f>
        <v>0</v>
      </c>
      <c r="N547" s="143">
        <f t="shared" ref="N547:AH547" si="94">IF(ROUND(N537-N544,0)&lt;&gt;0,1,0)</f>
        <v>0</v>
      </c>
      <c r="O547" s="143">
        <f t="shared" si="94"/>
        <v>0</v>
      </c>
      <c r="P547" s="143">
        <f t="shared" si="94"/>
        <v>0</v>
      </c>
      <c r="Q547" s="143">
        <f t="shared" si="94"/>
        <v>0</v>
      </c>
      <c r="R547" s="143">
        <f t="shared" si="94"/>
        <v>0</v>
      </c>
      <c r="S547" s="143">
        <f t="shared" si="94"/>
        <v>0</v>
      </c>
      <c r="T547" s="143">
        <f t="shared" si="94"/>
        <v>0</v>
      </c>
      <c r="U547" s="143">
        <f t="shared" si="94"/>
        <v>0</v>
      </c>
      <c r="V547" s="143">
        <f t="shared" si="94"/>
        <v>0</v>
      </c>
      <c r="W547" s="143">
        <f t="shared" si="94"/>
        <v>0</v>
      </c>
      <c r="X547" s="143">
        <f t="shared" si="94"/>
        <v>0</v>
      </c>
      <c r="Y547" s="143">
        <f t="shared" si="94"/>
        <v>0</v>
      </c>
      <c r="Z547" s="143">
        <f t="shared" si="94"/>
        <v>0</v>
      </c>
      <c r="AA547" s="143">
        <f t="shared" si="94"/>
        <v>0</v>
      </c>
      <c r="AB547" s="143">
        <f t="shared" si="94"/>
        <v>0</v>
      </c>
      <c r="AC547" s="143">
        <f t="shared" si="94"/>
        <v>0</v>
      </c>
      <c r="AD547" s="143">
        <f t="shared" si="94"/>
        <v>0</v>
      </c>
      <c r="AE547" s="143">
        <f t="shared" si="94"/>
        <v>0</v>
      </c>
      <c r="AF547" s="143">
        <f t="shared" si="94"/>
        <v>0</v>
      </c>
      <c r="AG547" s="143">
        <f t="shared" si="94"/>
        <v>0</v>
      </c>
      <c r="AH547" s="143">
        <f t="shared" si="94"/>
        <v>0</v>
      </c>
      <c r="AM547" s="26"/>
      <c r="AN547" s="26"/>
    </row>
    <row r="548" spans="1:40" ht="12.75" hidden="1" customHeight="1" outlineLevel="3" x14ac:dyDescent="0.2">
      <c r="A548" s="35"/>
      <c r="B548" s="151"/>
      <c r="C548" s="152"/>
      <c r="D548" s="37" t="s">
        <v>152</v>
      </c>
      <c r="E548" s="142">
        <f>SUM(K548:AH548)</f>
        <v>0</v>
      </c>
      <c r="K548" s="143">
        <f>IF(ROUND(K537-'[1]Hist&amp;Budget_WC'!AZ$181,0)&lt;&gt;0,1,0)</f>
        <v>0</v>
      </c>
      <c r="L548" s="143">
        <f>IF(ROUND(L537-'[1]Hist&amp;Budget_WC'!BA$181,0)&lt;&gt;0,1,0)</f>
        <v>0</v>
      </c>
      <c r="M548" s="143">
        <f>IF(ROUND(M537-'[1]Hist&amp;Budget_WC'!BB$181,0)&lt;&gt;0,1,0)</f>
        <v>0</v>
      </c>
      <c r="N548" s="143">
        <f>IF(ROUND(N537-[1]Calcs_Wat!N$166,0)&lt;&gt;0,1,0)</f>
        <v>0</v>
      </c>
      <c r="O548" s="143">
        <f>IF(ROUND(O537-[1]Calcs_Wat!O$166,0)&lt;&gt;0,1,0)</f>
        <v>0</v>
      </c>
      <c r="P548" s="143">
        <f>IF(ROUND(P537-[1]Calcs_Wat!P$166,0)&lt;&gt;0,1,0)</f>
        <v>0</v>
      </c>
      <c r="Q548" s="143">
        <f>IF(ROUND(Q537-[1]Calcs_Wat!Q$166,0)&lt;&gt;0,1,0)</f>
        <v>0</v>
      </c>
      <c r="R548" s="143">
        <f>IF(ROUND(R537-[1]Calcs_Wat!R$166,0)&lt;&gt;0,1,0)</f>
        <v>0</v>
      </c>
      <c r="S548" s="143">
        <f>IF(ROUND(S537-[1]Calcs_Wat!S$166,0)&lt;&gt;0,1,0)</f>
        <v>0</v>
      </c>
      <c r="T548" s="143">
        <f>IF(ROUND(T537-[1]Calcs_Wat!T$166,0)&lt;&gt;0,1,0)</f>
        <v>0</v>
      </c>
      <c r="U548" s="143">
        <f>IF(ROUND(U537-[1]Calcs_Wat!U$166,0)&lt;&gt;0,1,0)</f>
        <v>0</v>
      </c>
      <c r="V548" s="143">
        <f>IF(ROUND(V537-[1]Calcs_Wat!V$166,0)&lt;&gt;0,1,0)</f>
        <v>0</v>
      </c>
      <c r="W548" s="143">
        <f>IF(ROUND(W537-[1]Calcs_Wat!W$166,0)&lt;&gt;0,1,0)</f>
        <v>0</v>
      </c>
      <c r="X548" s="143">
        <f>IF(ROUND(X537-[1]Calcs_Wat!X$166,0)&lt;&gt;0,1,0)</f>
        <v>0</v>
      </c>
      <c r="Y548" s="143">
        <f>IF(ROUND(Y537-[1]Calcs_Wat!Y$166,0)&lt;&gt;0,1,0)</f>
        <v>0</v>
      </c>
      <c r="Z548" s="143">
        <f>IF(ROUND(Z537-[1]Calcs_Wat!Z$166,0)&lt;&gt;0,1,0)</f>
        <v>0</v>
      </c>
      <c r="AA548" s="143">
        <f>IF(ROUND(AA537-[1]Calcs_Wat!AA$166,0)&lt;&gt;0,1,0)</f>
        <v>0</v>
      </c>
      <c r="AB548" s="143">
        <f>IF(ROUND(AB537-[1]Calcs_Wat!AB$166,0)&lt;&gt;0,1,0)</f>
        <v>0</v>
      </c>
      <c r="AC548" s="143">
        <f>IF(ROUND(AC537-[1]Calcs_Wat!AC$166,0)&lt;&gt;0,1,0)</f>
        <v>0</v>
      </c>
      <c r="AD548" s="143">
        <f>IF(ROUND(AD537-[1]Calcs_Wat!AD$166,0)&lt;&gt;0,1,0)</f>
        <v>0</v>
      </c>
      <c r="AE548" s="143">
        <f>IF(ROUND(AE537-[1]Calcs_Wat!AE$166,0)&lt;&gt;0,1,0)</f>
        <v>0</v>
      </c>
      <c r="AF548" s="143">
        <f>IF(ROUND(AF537-[1]Calcs_Wat!AF$166,0)&lt;&gt;0,1,0)</f>
        <v>0</v>
      </c>
      <c r="AG548" s="143">
        <f>IF(ROUND(AG537-[1]Calcs_Wat!AG$166,0)&lt;&gt;0,1,0)</f>
        <v>0</v>
      </c>
      <c r="AH548" s="143">
        <f>IF(ROUND(AH537-[1]Calcs_Wat!AH$166,0)&lt;&gt;0,1,0)</f>
        <v>0</v>
      </c>
    </row>
    <row r="549" spans="1:40" ht="12.75" hidden="1" customHeight="1" outlineLevel="2" collapsed="1" x14ac:dyDescent="0.2">
      <c r="A549" s="35"/>
      <c r="AM549" s="38"/>
      <c r="AN549" s="38"/>
    </row>
    <row r="550" spans="1:40" ht="12.75" hidden="1" customHeight="1" outlineLevel="1" x14ac:dyDescent="0.2">
      <c r="A550" s="35"/>
    </row>
    <row r="551" spans="1:40" s="38" customFormat="1" ht="12" hidden="1" outlineLevel="2" x14ac:dyDescent="0.2">
      <c r="A551" s="35"/>
      <c r="B551" s="40">
        <f ca="1">MAX($A$7:B550)+Sbsxn</f>
        <v>2305.0300000000007</v>
      </c>
      <c r="C551" s="41" t="str">
        <f>CFC</f>
        <v>Cash Flow Statement</v>
      </c>
      <c r="D551" s="56"/>
      <c r="E551" s="25"/>
      <c r="F551" s="25"/>
      <c r="G551" s="25"/>
      <c r="H551" s="25"/>
      <c r="I551" s="25"/>
      <c r="J551" s="25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M551" s="26"/>
      <c r="AN551" s="26"/>
    </row>
    <row r="552" spans="1:40" s="38" customFormat="1" ht="12.6" hidden="1" outlineLevel="2" thickBot="1" x14ac:dyDescent="0.3">
      <c r="A552" s="35"/>
      <c r="B552" s="40"/>
      <c r="C552" s="54"/>
      <c r="D552" s="56"/>
      <c r="E552" s="25"/>
      <c r="F552" s="25"/>
      <c r="G552" s="25"/>
      <c r="H552" s="25"/>
      <c r="I552" s="25"/>
      <c r="J552" s="25"/>
      <c r="L552" s="57"/>
      <c r="M552" s="57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M552" s="26"/>
      <c r="AN552" s="26"/>
    </row>
    <row r="553" spans="1:40" s="80" customFormat="1" ht="13.35" hidden="1" customHeight="1" outlineLevel="2" x14ac:dyDescent="0.25">
      <c r="A553" s="76"/>
      <c r="B553" s="40"/>
      <c r="C553" s="54"/>
      <c r="D553" s="77" t="str">
        <f>MdlClient&amp;" Long Term Financial Plan "&amp;$E$39</f>
        <v>Federation Council Long Term Financial Plan 2023/24 - 2033/34</v>
      </c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9"/>
      <c r="AM553" s="38"/>
      <c r="AN553" s="38"/>
    </row>
    <row r="554" spans="1:40" s="80" customFormat="1" ht="13.35" hidden="1" customHeight="1" outlineLevel="2" thickBot="1" x14ac:dyDescent="0.3">
      <c r="A554" s="76"/>
      <c r="B554" s="40"/>
      <c r="C554" s="54"/>
      <c r="D554" s="81" t="str">
        <f>B452&amp;" - Cash Flow Statement Projections"</f>
        <v>Water - Cash Flow Statement Projections</v>
      </c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3"/>
      <c r="AM554" s="38"/>
      <c r="AN554" s="38"/>
    </row>
    <row r="555" spans="1:40" s="80" customFormat="1" ht="12.6" hidden="1" outlineLevel="2" thickBot="1" x14ac:dyDescent="0.3">
      <c r="A555" s="76"/>
      <c r="B555" s="40"/>
      <c r="C555" s="54"/>
      <c r="D555" s="84"/>
      <c r="E555" s="85"/>
      <c r="F555" s="85"/>
      <c r="G555" s="85"/>
      <c r="H555" s="85"/>
      <c r="I555" s="85"/>
      <c r="J555" s="85"/>
      <c r="K555" s="86" t="s">
        <v>45</v>
      </c>
      <c r="L555" s="86" t="s">
        <v>45</v>
      </c>
      <c r="M555" s="86" t="s">
        <v>45</v>
      </c>
      <c r="N555" s="87" t="s">
        <v>46</v>
      </c>
      <c r="O555" s="88" t="s">
        <v>47</v>
      </c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90"/>
    </row>
    <row r="556" spans="1:40" s="80" customFormat="1" ht="12" hidden="1" outlineLevel="2" x14ac:dyDescent="0.25">
      <c r="A556" s="76"/>
      <c r="B556" s="40"/>
      <c r="C556" s="54"/>
      <c r="D556" s="91" t="s">
        <v>48</v>
      </c>
      <c r="E556" s="92"/>
      <c r="F556" s="92"/>
      <c r="G556" s="92"/>
      <c r="H556" s="92"/>
      <c r="I556" s="92"/>
      <c r="J556" s="93"/>
      <c r="K556" s="95">
        <f>YEAR(K$29)</f>
        <v>2021</v>
      </c>
      <c r="L556" s="95">
        <f t="shared" ref="L556:AH556" si="95">YEAR(L$29)</f>
        <v>2022</v>
      </c>
      <c r="M556" s="95">
        <f t="shared" si="95"/>
        <v>2023</v>
      </c>
      <c r="N556" s="96">
        <f t="shared" si="95"/>
        <v>2024</v>
      </c>
      <c r="O556" s="97">
        <f t="shared" si="95"/>
        <v>2025</v>
      </c>
      <c r="P556" s="98">
        <f t="shared" si="95"/>
        <v>2026</v>
      </c>
      <c r="Q556" s="98">
        <f t="shared" si="95"/>
        <v>2027</v>
      </c>
      <c r="R556" s="98">
        <f t="shared" si="95"/>
        <v>2028</v>
      </c>
      <c r="S556" s="98">
        <f t="shared" si="95"/>
        <v>2029</v>
      </c>
      <c r="T556" s="98">
        <f t="shared" si="95"/>
        <v>2030</v>
      </c>
      <c r="U556" s="98">
        <f t="shared" si="95"/>
        <v>2031</v>
      </c>
      <c r="V556" s="98">
        <f t="shared" si="95"/>
        <v>2032</v>
      </c>
      <c r="W556" s="98">
        <f t="shared" si="95"/>
        <v>2033</v>
      </c>
      <c r="X556" s="98">
        <f t="shared" si="95"/>
        <v>2034</v>
      </c>
      <c r="Y556" s="98">
        <f t="shared" si="95"/>
        <v>2035</v>
      </c>
      <c r="Z556" s="98">
        <f t="shared" si="95"/>
        <v>2036</v>
      </c>
      <c r="AA556" s="98">
        <f t="shared" si="95"/>
        <v>2037</v>
      </c>
      <c r="AB556" s="98">
        <f t="shared" si="95"/>
        <v>2038</v>
      </c>
      <c r="AC556" s="98">
        <f t="shared" si="95"/>
        <v>2039</v>
      </c>
      <c r="AD556" s="98">
        <f t="shared" si="95"/>
        <v>2040</v>
      </c>
      <c r="AE556" s="98">
        <f t="shared" si="95"/>
        <v>2041</v>
      </c>
      <c r="AF556" s="98">
        <f t="shared" si="95"/>
        <v>2042</v>
      </c>
      <c r="AG556" s="98">
        <f t="shared" si="95"/>
        <v>2043</v>
      </c>
      <c r="AH556" s="99">
        <f t="shared" si="95"/>
        <v>2044</v>
      </c>
    </row>
    <row r="557" spans="1:40" s="80" customFormat="1" ht="12.6" hidden="1" outlineLevel="2" thickBot="1" x14ac:dyDescent="0.3">
      <c r="A557" s="76"/>
      <c r="B557" s="40"/>
      <c r="C557" s="54"/>
      <c r="D557" s="145"/>
      <c r="E557" s="101"/>
      <c r="F557" s="101"/>
      <c r="G557" s="101"/>
      <c r="H557" s="101"/>
      <c r="I557" s="101"/>
      <c r="J557" s="102"/>
      <c r="K557" s="103" t="s">
        <v>49</v>
      </c>
      <c r="L557" s="103" t="str">
        <f>$K$62</f>
        <v>$000s</v>
      </c>
      <c r="M557" s="103" t="str">
        <f t="shared" ref="M557:AH557" si="96">$K$62</f>
        <v>$000s</v>
      </c>
      <c r="N557" s="104" t="str">
        <f t="shared" si="96"/>
        <v>$000s</v>
      </c>
      <c r="O557" s="105" t="str">
        <f t="shared" si="96"/>
        <v>$000s</v>
      </c>
      <c r="P557" s="106" t="str">
        <f t="shared" si="96"/>
        <v>$000s</v>
      </c>
      <c r="Q557" s="106" t="str">
        <f t="shared" si="96"/>
        <v>$000s</v>
      </c>
      <c r="R557" s="106" t="str">
        <f t="shared" si="96"/>
        <v>$000s</v>
      </c>
      <c r="S557" s="106" t="str">
        <f t="shared" si="96"/>
        <v>$000s</v>
      </c>
      <c r="T557" s="106" t="str">
        <f t="shared" si="96"/>
        <v>$000s</v>
      </c>
      <c r="U557" s="106" t="str">
        <f t="shared" si="96"/>
        <v>$000s</v>
      </c>
      <c r="V557" s="106" t="str">
        <f t="shared" si="96"/>
        <v>$000s</v>
      </c>
      <c r="W557" s="106" t="str">
        <f t="shared" si="96"/>
        <v>$000s</v>
      </c>
      <c r="X557" s="106" t="str">
        <f t="shared" si="96"/>
        <v>$000s</v>
      </c>
      <c r="Y557" s="106" t="str">
        <f t="shared" si="96"/>
        <v>$000s</v>
      </c>
      <c r="Z557" s="106" t="str">
        <f t="shared" si="96"/>
        <v>$000s</v>
      </c>
      <c r="AA557" s="106" t="str">
        <f t="shared" si="96"/>
        <v>$000s</v>
      </c>
      <c r="AB557" s="106" t="str">
        <f t="shared" si="96"/>
        <v>$000s</v>
      </c>
      <c r="AC557" s="106" t="str">
        <f t="shared" si="96"/>
        <v>$000s</v>
      </c>
      <c r="AD557" s="106" t="str">
        <f t="shared" si="96"/>
        <v>$000s</v>
      </c>
      <c r="AE557" s="106" t="str">
        <f t="shared" si="96"/>
        <v>$000s</v>
      </c>
      <c r="AF557" s="106" t="str">
        <f t="shared" si="96"/>
        <v>$000s</v>
      </c>
      <c r="AG557" s="106" t="str">
        <f t="shared" si="96"/>
        <v>$000s</v>
      </c>
      <c r="AH557" s="107" t="str">
        <f t="shared" si="96"/>
        <v>$000s</v>
      </c>
    </row>
    <row r="558" spans="1:40" s="38" customFormat="1" ht="12" hidden="1" outlineLevel="2" x14ac:dyDescent="0.25">
      <c r="A558" s="35"/>
      <c r="B558" s="108"/>
      <c r="C558" s="109"/>
      <c r="D558" s="110"/>
      <c r="E558" s="25"/>
      <c r="F558" s="25"/>
      <c r="G558" s="25"/>
      <c r="H558" s="25"/>
      <c r="I558" s="25"/>
      <c r="J558" s="25"/>
      <c r="K558" s="111"/>
      <c r="L558" s="112"/>
      <c r="M558" s="112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113"/>
      <c r="AM558" s="80"/>
      <c r="AN558" s="80"/>
    </row>
    <row r="559" spans="1:40" s="38" customFormat="1" ht="12" hidden="1" outlineLevel="2" x14ac:dyDescent="0.25">
      <c r="A559" s="35"/>
      <c r="B559" s="108"/>
      <c r="C559" s="109"/>
      <c r="D559" s="153" t="s">
        <v>111</v>
      </c>
      <c r="E559" s="25"/>
      <c r="F559" s="25"/>
      <c r="G559" s="25"/>
      <c r="H559" s="25"/>
      <c r="I559" s="25"/>
      <c r="J559" s="25"/>
      <c r="K559" s="111"/>
      <c r="L559" s="112"/>
      <c r="M559" s="112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113"/>
      <c r="AM559" s="80"/>
      <c r="AN559" s="80"/>
    </row>
    <row r="560" spans="1:40" s="38" customFormat="1" ht="10.199999999999999" hidden="1" outlineLevel="2" x14ac:dyDescent="0.2">
      <c r="A560" s="35"/>
      <c r="B560" s="108"/>
      <c r="C560" s="109"/>
      <c r="D560" s="176" t="s">
        <v>112</v>
      </c>
      <c r="E560" s="25"/>
      <c r="F560" s="25"/>
      <c r="G560" s="25"/>
      <c r="H560" s="25"/>
      <c r="I560" s="25"/>
      <c r="J560" s="25"/>
      <c r="K560" s="177">
        <f>SUM('[1]Hist&amp;Budget_WC'!AZ$232:AZ$238)</f>
        <v>5184</v>
      </c>
      <c r="L560" s="177">
        <f>SUM('[1]Hist&amp;Budget_WC'!BA$232:BA$238)</f>
        <v>7474</v>
      </c>
      <c r="M560" s="177">
        <f>SUM('[1]Hist&amp;Budget_WC'!BB$232:BB$238)</f>
        <v>5810</v>
      </c>
      <c r="N560" s="178">
        <f>SUM('[1]Hist&amp;Budget_WC'!BC$232:BC$238)</f>
        <v>7451</v>
      </c>
      <c r="O560" s="178">
        <f>SUM([1]Calcs_Wat!O$210:O$216)</f>
        <v>8060.0712328767122</v>
      </c>
      <c r="P560" s="178">
        <f>SUM([1]Calcs_Wat!P$210:P$216)</f>
        <v>7642.809589041095</v>
      </c>
      <c r="Q560" s="178">
        <f>SUM([1]Calcs_Wat!Q$210:Q$216)</f>
        <v>7999.6465753424663</v>
      </c>
      <c r="R560" s="178">
        <f>SUM([1]Calcs_Wat!R$210:R$216)</f>
        <v>8413.688996182349</v>
      </c>
      <c r="S560" s="178">
        <f>SUM([1]Calcs_Wat!S$210:S$216)</f>
        <v>9862.8603188861434</v>
      </c>
      <c r="T560" s="178">
        <f>SUM([1]Calcs_Wat!T$210:T$216)</f>
        <v>10726.254794520546</v>
      </c>
      <c r="U560" s="178">
        <f>SUM([1]Calcs_Wat!U$210:U$216)</f>
        <v>13916.760273972603</v>
      </c>
      <c r="V560" s="178">
        <f>SUM([1]Calcs_Wat!V$210:V$216)</f>
        <v>15686.555760161689</v>
      </c>
      <c r="W560" s="178">
        <f>SUM([1]Calcs_Wat!W$210:W$216)</f>
        <v>16222.825061756119</v>
      </c>
      <c r="X560" s="178">
        <f>SUM([1]Calcs_Wat!X$210:X$216)</f>
        <v>16047.090410958905</v>
      </c>
      <c r="Y560" s="178">
        <f>SUM([1]Calcs_Wat!Y$210:Y$216)</f>
        <v>11475.849315068494</v>
      </c>
      <c r="Z560" s="178">
        <f>SUM([1]Calcs_Wat!Z$210:Z$216)</f>
        <v>11071.41881877386</v>
      </c>
      <c r="AA560" s="178">
        <f>SUM([1]Calcs_Wat!AA$210:AA$216)</f>
        <v>11066.58118122614</v>
      </c>
      <c r="AB560" s="178">
        <f>SUM([1]Calcs_Wat!AB$210:AB$216)</f>
        <v>11069</v>
      </c>
      <c r="AC560" s="178">
        <f>SUM([1]Calcs_Wat!AC$210:AC$216)</f>
        <v>11069</v>
      </c>
      <c r="AD560" s="178">
        <f>SUM([1]Calcs_Wat!AD$210:AD$216)</f>
        <v>11071.41881877386</v>
      </c>
      <c r="AE560" s="178">
        <f>SUM([1]Calcs_Wat!AE$210:AE$216)</f>
        <v>11066.58118122614</v>
      </c>
      <c r="AF560" s="178">
        <f>SUM([1]Calcs_Wat!AF$210:AF$216)</f>
        <v>11069</v>
      </c>
      <c r="AG560" s="178">
        <f>SUM([1]Calcs_Wat!AG$210:AG$216)</f>
        <v>11069</v>
      </c>
      <c r="AH560" s="179">
        <f>SUM([1]Calcs_Wat!AH$210:AH$216)</f>
        <v>11071.41881877386</v>
      </c>
    </row>
    <row r="561" spans="1:40" ht="12.75" hidden="1" customHeight="1" outlineLevel="2" x14ac:dyDescent="0.2">
      <c r="A561" s="35"/>
      <c r="B561" s="151"/>
      <c r="C561" s="152"/>
      <c r="D561" s="176" t="s">
        <v>113</v>
      </c>
      <c r="E561" s="154"/>
      <c r="F561" s="154"/>
      <c r="G561" s="154"/>
      <c r="H561" s="154"/>
      <c r="I561" s="154"/>
      <c r="J561" s="154"/>
      <c r="K561" s="177">
        <f>SUM('[1]Hist&amp;Budget_WC'!AZ$239:AZ$244)+SUM('[1]Hist&amp;Budget_WC'!AZ$262:AZ$265)*$I$43</f>
        <v>-3495</v>
      </c>
      <c r="L561" s="177">
        <f>SUM('[1]Hist&amp;Budget_WC'!BA$239:BA$244)+SUM('[1]Hist&amp;Budget_WC'!BA$262:BA$265)*$I$43</f>
        <v>-3768</v>
      </c>
      <c r="M561" s="177">
        <f>SUM('[1]Hist&amp;Budget_WC'!BB$239:BB$244)+SUM('[1]Hist&amp;Budget_WC'!BB$262:BB$265)*$I$43</f>
        <v>-3868</v>
      </c>
      <c r="N561" s="178">
        <f>SUM('[1]Hist&amp;Budget_WC'!BC$239:BC$244)+SUM('[1]Hist&amp;Budget_WC'!BC$262:BC$265)*$I$43</f>
        <v>368</v>
      </c>
      <c r="O561" s="178">
        <f>SUM([1]Calcs_Wat!O$217:O$222)+SUM([1]Calcs_Wat!O$239:O$242)*$I$43</f>
        <v>-5228.6438356164381</v>
      </c>
      <c r="P561" s="178">
        <f>SUM([1]Calcs_Wat!P$217:P$222)+SUM([1]Calcs_Wat!P$239:P$242)*$I$43</f>
        <v>-5197.8767123287671</v>
      </c>
      <c r="Q561" s="178">
        <f>SUM([1]Calcs_Wat!Q$217:Q$222)+SUM([1]Calcs_Wat!Q$239:Q$242)*$I$43</f>
        <v>-5317.5616438356155</v>
      </c>
      <c r="R561" s="178">
        <f>SUM([1]Calcs_Wat!R$217:R$222)+SUM([1]Calcs_Wat!R$239:R$242)*$I$43</f>
        <v>-5464.1473164158997</v>
      </c>
      <c r="S561" s="178">
        <f>SUM([1]Calcs_Wat!S$217:S$222)+SUM([1]Calcs_Wat!S$239:S$242)*$I$43</f>
        <v>-5613.2773411183471</v>
      </c>
      <c r="T561" s="178">
        <f>SUM([1]Calcs_Wat!T$217:T$222)+SUM([1]Calcs_Wat!T$239:T$242)*$I$43</f>
        <v>-5772.0136986301368</v>
      </c>
      <c r="U561" s="178">
        <f>SUM([1]Calcs_Wat!U$217:U$222)+SUM([1]Calcs_Wat!U$239:U$242)*$I$43</f>
        <v>-5935.5205479452052</v>
      </c>
      <c r="V561" s="178">
        <f>SUM([1]Calcs_Wat!V$217:V$222)+SUM([1]Calcs_Wat!V$239:V$242)*$I$43</f>
        <v>-6104.565461486638</v>
      </c>
      <c r="W561" s="178">
        <f>SUM([1]Calcs_Wat!W$217:W$222)+SUM([1]Calcs_Wat!W$239:W$242)*$I$43</f>
        <v>-6277.1605659106217</v>
      </c>
      <c r="X561" s="178">
        <f>SUM([1]Calcs_Wat!X$217:X$222)+SUM([1]Calcs_Wat!X$239:X$242)*$I$43</f>
        <v>-6458.2054794520545</v>
      </c>
      <c r="Y561" s="178">
        <f>SUM([1]Calcs_Wat!Y$217:Y$222)+SUM([1]Calcs_Wat!Y$239:Y$242)*$I$43</f>
        <v>-6473</v>
      </c>
      <c r="Z561" s="178">
        <f>SUM([1]Calcs_Wat!Z$217:Z$222)+SUM([1]Calcs_Wat!Z$239:Z$242)*$I$43</f>
        <v>-6474.4536267684707</v>
      </c>
      <c r="AA561" s="178">
        <f>SUM([1]Calcs_Wat!AA$217:AA$222)+SUM([1]Calcs_Wat!AA$239:AA$242)*$I$43</f>
        <v>-6471.5463732315293</v>
      </c>
      <c r="AB561" s="178">
        <f>SUM([1]Calcs_Wat!AB$217:AB$222)+SUM([1]Calcs_Wat!AB$239:AB$242)*$I$43</f>
        <v>-6473</v>
      </c>
      <c r="AC561" s="178">
        <f>SUM([1]Calcs_Wat!AC$217:AC$222)+SUM([1]Calcs_Wat!AC$239:AC$242)*$I$43</f>
        <v>-6473</v>
      </c>
      <c r="AD561" s="178">
        <f>SUM([1]Calcs_Wat!AD$217:AD$222)+SUM([1]Calcs_Wat!AD$239:AD$242)*$I$43</f>
        <v>-6474.4536267684707</v>
      </c>
      <c r="AE561" s="178">
        <f>SUM([1]Calcs_Wat!AE$217:AE$222)+SUM([1]Calcs_Wat!AE$239:AE$242)*$I$43</f>
        <v>-6471.5463732315293</v>
      </c>
      <c r="AF561" s="178">
        <f>SUM([1]Calcs_Wat!AF$217:AF$222)+SUM([1]Calcs_Wat!AF$239:AF$242)*$I$43</f>
        <v>-6473</v>
      </c>
      <c r="AG561" s="178">
        <f>SUM([1]Calcs_Wat!AG$217:AG$222)+SUM([1]Calcs_Wat!AG$239:AG$242)*$I$43</f>
        <v>-6473</v>
      </c>
      <c r="AH561" s="179">
        <f>SUM([1]Calcs_Wat!AH$217:AH$222)+SUM([1]Calcs_Wat!AH$239:AH$242)*$I$43</f>
        <v>-6474.4536267684707</v>
      </c>
      <c r="AM561" s="38"/>
      <c r="AN561" s="38"/>
    </row>
    <row r="562" spans="1:40" ht="12.75" hidden="1" customHeight="1" outlineLevel="2" x14ac:dyDescent="0.2">
      <c r="A562" s="35"/>
      <c r="B562" s="151"/>
      <c r="C562" s="152"/>
      <c r="D562" s="180" t="s">
        <v>114</v>
      </c>
      <c r="E562" s="181"/>
      <c r="F562" s="181"/>
      <c r="G562" s="181"/>
      <c r="H562" s="181"/>
      <c r="I562" s="181"/>
      <c r="J562" s="181"/>
      <c r="K562" s="182">
        <f t="shared" ref="K562:AH562" si="97">SUM(K560:K561)</f>
        <v>1689</v>
      </c>
      <c r="L562" s="182">
        <f t="shared" si="97"/>
        <v>3706</v>
      </c>
      <c r="M562" s="182">
        <f t="shared" si="97"/>
        <v>1942</v>
      </c>
      <c r="N562" s="183">
        <f t="shared" si="97"/>
        <v>7819</v>
      </c>
      <c r="O562" s="183">
        <f t="shared" si="97"/>
        <v>2831.4273972602741</v>
      </c>
      <c r="P562" s="183">
        <f t="shared" si="97"/>
        <v>2444.9328767123279</v>
      </c>
      <c r="Q562" s="183">
        <f t="shared" si="97"/>
        <v>2682.0849315068508</v>
      </c>
      <c r="R562" s="183">
        <f t="shared" si="97"/>
        <v>2949.5416797664493</v>
      </c>
      <c r="S562" s="183">
        <f t="shared" si="97"/>
        <v>4249.5829777677964</v>
      </c>
      <c r="T562" s="183">
        <f t="shared" si="97"/>
        <v>4954.2410958904093</v>
      </c>
      <c r="U562" s="183">
        <f t="shared" si="97"/>
        <v>7981.2397260273974</v>
      </c>
      <c r="V562" s="183">
        <f t="shared" si="97"/>
        <v>9581.9902986750512</v>
      </c>
      <c r="W562" s="183">
        <f t="shared" si="97"/>
        <v>9945.6644958454963</v>
      </c>
      <c r="X562" s="183">
        <f t="shared" si="97"/>
        <v>9588.884931506851</v>
      </c>
      <c r="Y562" s="183">
        <f t="shared" si="97"/>
        <v>5002.8493150684935</v>
      </c>
      <c r="Z562" s="183">
        <f t="shared" si="97"/>
        <v>4596.9651920053893</v>
      </c>
      <c r="AA562" s="183">
        <f t="shared" si="97"/>
        <v>4595.0348079946107</v>
      </c>
      <c r="AB562" s="183">
        <f t="shared" si="97"/>
        <v>4596</v>
      </c>
      <c r="AC562" s="183">
        <f t="shared" si="97"/>
        <v>4596</v>
      </c>
      <c r="AD562" s="183">
        <f t="shared" si="97"/>
        <v>4596.9651920053893</v>
      </c>
      <c r="AE562" s="183">
        <f t="shared" si="97"/>
        <v>4595.0348079946107</v>
      </c>
      <c r="AF562" s="183">
        <f t="shared" si="97"/>
        <v>4596</v>
      </c>
      <c r="AG562" s="183">
        <f t="shared" si="97"/>
        <v>4596</v>
      </c>
      <c r="AH562" s="184">
        <f t="shared" si="97"/>
        <v>4596.9651920053893</v>
      </c>
      <c r="AM562" s="53" cm="1">
        <f t="array" ref="AM562">IF(SUM(ABS(K562:AH562)),1,0)</f>
        <v>1</v>
      </c>
      <c r="AN562" s="53">
        <f>IF(OR(SUBTOTAL(102,AM562)=1,AM562=0),0,1)</f>
        <v>1</v>
      </c>
    </row>
    <row r="563" spans="1:40" ht="12.75" hidden="1" customHeight="1" outlineLevel="2" x14ac:dyDescent="0.2">
      <c r="A563" s="35"/>
      <c r="B563" s="151"/>
      <c r="C563" s="152"/>
      <c r="D563" s="153"/>
      <c r="E563" s="154"/>
      <c r="F563" s="154"/>
      <c r="G563" s="154"/>
      <c r="H563" s="154"/>
      <c r="I563" s="154"/>
      <c r="J563" s="154"/>
      <c r="K563" s="185"/>
      <c r="L563" s="185"/>
      <c r="M563" s="185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  <c r="Y563" s="186"/>
      <c r="Z563" s="186"/>
      <c r="AA563" s="186"/>
      <c r="AB563" s="186"/>
      <c r="AC563" s="186"/>
      <c r="AD563" s="186"/>
      <c r="AE563" s="186"/>
      <c r="AF563" s="186"/>
      <c r="AG563" s="186"/>
      <c r="AH563" s="187"/>
      <c r="AM563" s="53" cm="1">
        <f t="array" ref="AM563">IF(SUM(ABS(K563:AH563)),1,0)</f>
        <v>0</v>
      </c>
      <c r="AN563" s="53">
        <f>IF(OR(SUBTOTAL(102,AM563)=1,AM563=0),0,1)</f>
        <v>0</v>
      </c>
    </row>
    <row r="564" spans="1:40" ht="12.75" hidden="1" customHeight="1" outlineLevel="2" collapsed="1" x14ac:dyDescent="0.2">
      <c r="A564" s="35"/>
      <c r="B564" s="151"/>
      <c r="C564" s="152"/>
      <c r="D564" s="153" t="s">
        <v>115</v>
      </c>
      <c r="E564" s="154"/>
      <c r="F564" s="154"/>
      <c r="G564" s="154"/>
      <c r="H564" s="154"/>
      <c r="I564" s="154"/>
      <c r="J564" s="154"/>
      <c r="K564" s="185"/>
      <c r="L564" s="185"/>
      <c r="M564" s="185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  <c r="X564" s="186"/>
      <c r="Y564" s="186"/>
      <c r="Z564" s="186"/>
      <c r="AA564" s="186"/>
      <c r="AB564" s="186"/>
      <c r="AC564" s="186"/>
      <c r="AD564" s="186"/>
      <c r="AE564" s="186"/>
      <c r="AF564" s="186"/>
      <c r="AG564" s="186"/>
      <c r="AH564" s="187"/>
    </row>
    <row r="565" spans="1:40" ht="12.75" hidden="1" customHeight="1" outlineLevel="2" x14ac:dyDescent="0.2">
      <c r="A565" s="35"/>
      <c r="B565" s="151"/>
      <c r="C565" s="152"/>
      <c r="D565" s="176" t="s">
        <v>116</v>
      </c>
      <c r="E565" s="154"/>
      <c r="F565" s="154"/>
      <c r="G565" s="154"/>
      <c r="H565" s="154"/>
      <c r="I565" s="154"/>
      <c r="J565" s="154"/>
      <c r="K565" s="177">
        <f>'[1]Hist&amp;Budget_WC'!AZ$251</f>
        <v>0</v>
      </c>
      <c r="L565" s="177">
        <f>'[1]Hist&amp;Budget_WC'!BA$251</f>
        <v>0</v>
      </c>
      <c r="M565" s="177">
        <f>'[1]Hist&amp;Budget_WC'!BB$251</f>
        <v>0</v>
      </c>
      <c r="N565" s="186">
        <f>'[1]Hist&amp;Budget_WC'!BC$251</f>
        <v>0</v>
      </c>
      <c r="O565" s="178">
        <f>[1]Calcs_Wat!O$228</f>
        <v>0</v>
      </c>
      <c r="P565" s="178">
        <f>[1]Calcs_Wat!P$228</f>
        <v>0</v>
      </c>
      <c r="Q565" s="178">
        <f>[1]Calcs_Wat!Q$228</f>
        <v>0</v>
      </c>
      <c r="R565" s="178">
        <f>[1]Calcs_Wat!R$228</f>
        <v>0</v>
      </c>
      <c r="S565" s="178">
        <f>[1]Calcs_Wat!S$228</f>
        <v>0</v>
      </c>
      <c r="T565" s="178">
        <f>[1]Calcs_Wat!T$228</f>
        <v>0</v>
      </c>
      <c r="U565" s="178">
        <f>[1]Calcs_Wat!U$228</f>
        <v>0</v>
      </c>
      <c r="V565" s="178">
        <f>[1]Calcs_Wat!V$228</f>
        <v>0</v>
      </c>
      <c r="W565" s="178">
        <f>[1]Calcs_Wat!W$228</f>
        <v>0</v>
      </c>
      <c r="X565" s="178">
        <f>[1]Calcs_Wat!X$228</f>
        <v>0</v>
      </c>
      <c r="Y565" s="178">
        <f>[1]Calcs_Wat!Y$228</f>
        <v>0</v>
      </c>
      <c r="Z565" s="178">
        <f>[1]Calcs_Wat!Z$228</f>
        <v>0</v>
      </c>
      <c r="AA565" s="178">
        <f>[1]Calcs_Wat!AA$228</f>
        <v>0</v>
      </c>
      <c r="AB565" s="178">
        <f>[1]Calcs_Wat!AB$228</f>
        <v>0</v>
      </c>
      <c r="AC565" s="178">
        <f>[1]Calcs_Wat!AC$228</f>
        <v>0</v>
      </c>
      <c r="AD565" s="178">
        <f>[1]Calcs_Wat!AD$228</f>
        <v>0</v>
      </c>
      <c r="AE565" s="178">
        <f>[1]Calcs_Wat!AE$228</f>
        <v>0</v>
      </c>
      <c r="AF565" s="178">
        <f>[1]Calcs_Wat!AF$228</f>
        <v>0</v>
      </c>
      <c r="AG565" s="178">
        <f>[1]Calcs_Wat!AG$228</f>
        <v>0</v>
      </c>
      <c r="AH565" s="179">
        <f>[1]Calcs_Wat!AH$228</f>
        <v>0</v>
      </c>
    </row>
    <row r="566" spans="1:40" ht="12.75" hidden="1" customHeight="1" outlineLevel="2" x14ac:dyDescent="0.2">
      <c r="A566" s="35"/>
      <c r="B566" s="151"/>
      <c r="C566" s="152"/>
      <c r="D566" s="176" t="s">
        <v>117</v>
      </c>
      <c r="E566" s="154"/>
      <c r="F566" s="154"/>
      <c r="G566" s="154"/>
      <c r="H566" s="154"/>
      <c r="I566" s="154"/>
      <c r="J566" s="154"/>
      <c r="K566" s="177">
        <f>'[1]Hist&amp;Budget_WC'!AZ$250</f>
        <v>-254</v>
      </c>
      <c r="L566" s="177">
        <f>'[1]Hist&amp;Budget_WC'!BA$250</f>
        <v>-3750</v>
      </c>
      <c r="M566" s="177">
        <f>'[1]Hist&amp;Budget_WC'!BB$250</f>
        <v>-4410</v>
      </c>
      <c r="N566" s="186">
        <f>'[1]Hist&amp;Budget_WC'!BC$250</f>
        <v>-1645</v>
      </c>
      <c r="O566" s="178">
        <f>[1]Calcs_Wat!O$227</f>
        <v>-5577</v>
      </c>
      <c r="P566" s="178">
        <f>[1]Calcs_Wat!P$227</f>
        <v>-1051</v>
      </c>
      <c r="Q566" s="178">
        <f>[1]Calcs_Wat!Q$227</f>
        <v>-772</v>
      </c>
      <c r="R566" s="178">
        <f>[1]Calcs_Wat!R$227</f>
        <v>-912</v>
      </c>
      <c r="S566" s="178">
        <f>[1]Calcs_Wat!S$227</f>
        <v>-3032</v>
      </c>
      <c r="T566" s="178">
        <f>[1]Calcs_Wat!T$227</f>
        <v>-3413</v>
      </c>
      <c r="U566" s="178">
        <f>[1]Calcs_Wat!U$227</f>
        <v>-8088</v>
      </c>
      <c r="V566" s="178">
        <f>[1]Calcs_Wat!V$227</f>
        <v>-10048</v>
      </c>
      <c r="W566" s="178">
        <f>[1]Calcs_Wat!W$227</f>
        <v>-10299</v>
      </c>
      <c r="X566" s="178">
        <f>[1]Calcs_Wat!X$227</f>
        <v>-8919</v>
      </c>
      <c r="Y566" s="178">
        <f>[1]Calcs_Wat!Y$227</f>
        <v>-12581.130345979778</v>
      </c>
      <c r="Z566" s="178">
        <f>[1]Calcs_Wat!Z$227</f>
        <v>0</v>
      </c>
      <c r="AA566" s="178">
        <f>[1]Calcs_Wat!AA$227</f>
        <v>0</v>
      </c>
      <c r="AB566" s="178">
        <f>[1]Calcs_Wat!AB$227</f>
        <v>0</v>
      </c>
      <c r="AC566" s="178">
        <f>[1]Calcs_Wat!AC$227</f>
        <v>0</v>
      </c>
      <c r="AD566" s="178">
        <f>[1]Calcs_Wat!AD$227</f>
        <v>0</v>
      </c>
      <c r="AE566" s="178">
        <f>[1]Calcs_Wat!AE$227</f>
        <v>0</v>
      </c>
      <c r="AF566" s="178">
        <f>[1]Calcs_Wat!AF$227</f>
        <v>0</v>
      </c>
      <c r="AG566" s="178">
        <f>[1]Calcs_Wat!AG$227</f>
        <v>0</v>
      </c>
      <c r="AH566" s="179">
        <f>[1]Calcs_Wat!AH$227</f>
        <v>0</v>
      </c>
    </row>
    <row r="567" spans="1:40" ht="12.75" hidden="1" customHeight="1" outlineLevel="2" x14ac:dyDescent="0.2">
      <c r="A567" s="35"/>
      <c r="B567" s="151"/>
      <c r="C567" s="152"/>
      <c r="D567" s="176" t="s">
        <v>118</v>
      </c>
      <c r="E567" s="154"/>
      <c r="F567" s="154"/>
      <c r="G567" s="154"/>
      <c r="H567" s="154"/>
      <c r="I567" s="154"/>
      <c r="J567" s="154"/>
      <c r="K567" s="177">
        <f>SUM('[1]Hist&amp;Budget_WC'!AZ$252:AZ$255)</f>
        <v>-7000</v>
      </c>
      <c r="L567" s="177">
        <f>SUM('[1]Hist&amp;Budget_WC'!BA$252:BA$255)</f>
        <v>1061</v>
      </c>
      <c r="M567" s="177">
        <f>SUM('[1]Hist&amp;Budget_WC'!BB$252:BB$255)</f>
        <v>3980</v>
      </c>
      <c r="N567" s="186">
        <f>SUM('[1]Hist&amp;Budget_WC'!BC$252:BC$255)</f>
        <v>0</v>
      </c>
      <c r="O567" s="178">
        <f>SUM([1]Calcs_Wat!O$229:O$232)</f>
        <v>0</v>
      </c>
      <c r="P567" s="178">
        <f>SUM([1]Calcs_Wat!P$229:P$232)</f>
        <v>0</v>
      </c>
      <c r="Q567" s="178">
        <f>SUM([1]Calcs_Wat!Q$229:Q$232)</f>
        <v>0</v>
      </c>
      <c r="R567" s="178">
        <f>SUM([1]Calcs_Wat!R$229:R$232)</f>
        <v>0</v>
      </c>
      <c r="S567" s="178">
        <f>SUM([1]Calcs_Wat!S$229:S$232)</f>
        <v>0</v>
      </c>
      <c r="T567" s="178">
        <f>SUM([1]Calcs_Wat!T$229:T$232)</f>
        <v>0</v>
      </c>
      <c r="U567" s="178">
        <f>SUM([1]Calcs_Wat!U$229:U$232)</f>
        <v>0</v>
      </c>
      <c r="V567" s="178">
        <f>SUM([1]Calcs_Wat!V$229:V$232)</f>
        <v>0</v>
      </c>
      <c r="W567" s="178">
        <f>SUM([1]Calcs_Wat!W$229:W$232)</f>
        <v>0</v>
      </c>
      <c r="X567" s="178">
        <f>SUM([1]Calcs_Wat!X$229:X$232)</f>
        <v>0</v>
      </c>
      <c r="Y567" s="178">
        <f>SUM([1]Calcs_Wat!Y$229:Y$232)</f>
        <v>0</v>
      </c>
      <c r="Z567" s="178">
        <f>SUM([1]Calcs_Wat!Z$229:Z$232)</f>
        <v>0</v>
      </c>
      <c r="AA567" s="178">
        <f>SUM([1]Calcs_Wat!AA$229:AA$232)</f>
        <v>0</v>
      </c>
      <c r="AB567" s="178">
        <f>SUM([1]Calcs_Wat!AB$229:AB$232)</f>
        <v>0</v>
      </c>
      <c r="AC567" s="178">
        <f>SUM([1]Calcs_Wat!AC$229:AC$232)</f>
        <v>0</v>
      </c>
      <c r="AD567" s="178">
        <f>SUM([1]Calcs_Wat!AD$229:AD$232)</f>
        <v>0</v>
      </c>
      <c r="AE567" s="178">
        <f>SUM([1]Calcs_Wat!AE$229:AE$232)</f>
        <v>0</v>
      </c>
      <c r="AF567" s="178">
        <f>SUM([1]Calcs_Wat!AF$229:AF$232)</f>
        <v>0</v>
      </c>
      <c r="AG567" s="178">
        <f>SUM([1]Calcs_Wat!AG$229:AG$232)</f>
        <v>0</v>
      </c>
      <c r="AH567" s="179">
        <f>SUM([1]Calcs_Wat!AH$229:AH$232)</f>
        <v>0</v>
      </c>
      <c r="AM567" s="53" cm="1">
        <f t="array" ref="AM567">IF(SUM(ABS(K567:AH567)),1,0)</f>
        <v>1</v>
      </c>
      <c r="AN567" s="53">
        <f>IF(OR(SUBTOTAL(102,AM567)=1,AM567=0),0,1)</f>
        <v>1</v>
      </c>
    </row>
    <row r="568" spans="1:40" ht="12.75" hidden="1" customHeight="1" outlineLevel="2" x14ac:dyDescent="0.2">
      <c r="A568" s="35"/>
      <c r="B568" s="151"/>
      <c r="C568" s="152"/>
      <c r="D568" s="180" t="s">
        <v>119</v>
      </c>
      <c r="E568" s="181"/>
      <c r="F568" s="181"/>
      <c r="G568" s="181"/>
      <c r="H568" s="181"/>
      <c r="I568" s="181"/>
      <c r="J568" s="181"/>
      <c r="K568" s="182">
        <f t="shared" ref="K568:AH568" si="98">SUM(K565:K567)</f>
        <v>-7254</v>
      </c>
      <c r="L568" s="182">
        <f t="shared" si="98"/>
        <v>-2689</v>
      </c>
      <c r="M568" s="182">
        <f t="shared" si="98"/>
        <v>-430</v>
      </c>
      <c r="N568" s="183">
        <f t="shared" si="98"/>
        <v>-1645</v>
      </c>
      <c r="O568" s="183">
        <f t="shared" si="98"/>
        <v>-5577</v>
      </c>
      <c r="P568" s="183">
        <f t="shared" si="98"/>
        <v>-1051</v>
      </c>
      <c r="Q568" s="183">
        <f t="shared" si="98"/>
        <v>-772</v>
      </c>
      <c r="R568" s="183">
        <f t="shared" si="98"/>
        <v>-912</v>
      </c>
      <c r="S568" s="183">
        <f t="shared" si="98"/>
        <v>-3032</v>
      </c>
      <c r="T568" s="183">
        <f t="shared" si="98"/>
        <v>-3413</v>
      </c>
      <c r="U568" s="183">
        <f t="shared" si="98"/>
        <v>-8088</v>
      </c>
      <c r="V568" s="183">
        <f t="shared" si="98"/>
        <v>-10048</v>
      </c>
      <c r="W568" s="183">
        <f t="shared" si="98"/>
        <v>-10299</v>
      </c>
      <c r="X568" s="183">
        <f t="shared" si="98"/>
        <v>-8919</v>
      </c>
      <c r="Y568" s="183">
        <f t="shared" si="98"/>
        <v>-12581.130345979778</v>
      </c>
      <c r="Z568" s="183">
        <f t="shared" si="98"/>
        <v>0</v>
      </c>
      <c r="AA568" s="183">
        <f t="shared" si="98"/>
        <v>0</v>
      </c>
      <c r="AB568" s="183">
        <f t="shared" si="98"/>
        <v>0</v>
      </c>
      <c r="AC568" s="183">
        <f t="shared" si="98"/>
        <v>0</v>
      </c>
      <c r="AD568" s="183">
        <f t="shared" si="98"/>
        <v>0</v>
      </c>
      <c r="AE568" s="183">
        <f t="shared" si="98"/>
        <v>0</v>
      </c>
      <c r="AF568" s="183">
        <f t="shared" si="98"/>
        <v>0</v>
      </c>
      <c r="AG568" s="183">
        <f t="shared" si="98"/>
        <v>0</v>
      </c>
      <c r="AH568" s="184">
        <f t="shared" si="98"/>
        <v>0</v>
      </c>
      <c r="AM568" s="53" cm="1">
        <f t="array" ref="AM568">IF(SUM(ABS(K568:AH568)),1,0)</f>
        <v>1</v>
      </c>
      <c r="AN568" s="53">
        <f>IF(OR(SUBTOTAL(102,AM568)=1,AM568=0),0,1)</f>
        <v>1</v>
      </c>
    </row>
    <row r="569" spans="1:40" ht="12.75" hidden="1" customHeight="1" outlineLevel="2" x14ac:dyDescent="0.2">
      <c r="A569" s="35"/>
      <c r="B569" s="151"/>
      <c r="C569" s="152"/>
      <c r="D569" s="153"/>
      <c r="E569" s="154"/>
      <c r="F569" s="154"/>
      <c r="G569" s="154"/>
      <c r="H569" s="154"/>
      <c r="I569" s="154"/>
      <c r="J569" s="154"/>
      <c r="K569" s="185"/>
      <c r="L569" s="185"/>
      <c r="M569" s="185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  <c r="Z569" s="186"/>
      <c r="AA569" s="186"/>
      <c r="AB569" s="186"/>
      <c r="AC569" s="186"/>
      <c r="AD569" s="186"/>
      <c r="AE569" s="186"/>
      <c r="AF569" s="186"/>
      <c r="AG569" s="186"/>
      <c r="AH569" s="187"/>
      <c r="AM569" s="53" cm="1">
        <f t="array" ref="AM569">IF(SUM(ABS(K569:AH569)),1,0)</f>
        <v>0</v>
      </c>
      <c r="AN569" s="53">
        <f>IF(OR(SUBTOTAL(102,AM569)=1,AM569=0),0,1)</f>
        <v>0</v>
      </c>
    </row>
    <row r="570" spans="1:40" ht="12.75" hidden="1" customHeight="1" outlineLevel="2" collapsed="1" x14ac:dyDescent="0.2">
      <c r="A570" s="35"/>
      <c r="B570" s="151"/>
      <c r="C570" s="152"/>
      <c r="D570" s="153" t="s">
        <v>120</v>
      </c>
      <c r="E570" s="154"/>
      <c r="F570" s="154"/>
      <c r="G570" s="154"/>
      <c r="H570" s="154"/>
      <c r="I570" s="154"/>
      <c r="J570" s="154"/>
      <c r="K570" s="185"/>
      <c r="L570" s="185"/>
      <c r="M570" s="185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  <c r="AA570" s="186"/>
      <c r="AB570" s="186"/>
      <c r="AC570" s="186"/>
      <c r="AD570" s="186"/>
      <c r="AE570" s="186"/>
      <c r="AF570" s="186"/>
      <c r="AG570" s="186"/>
      <c r="AH570" s="187"/>
    </row>
    <row r="571" spans="1:40" ht="12.75" hidden="1" customHeight="1" outlineLevel="2" x14ac:dyDescent="0.2">
      <c r="A571" s="35"/>
      <c r="B571" s="151"/>
      <c r="C571" s="152"/>
      <c r="D571" s="176" t="s">
        <v>121</v>
      </c>
      <c r="E571" s="154"/>
      <c r="F571" s="154"/>
      <c r="G571" s="154"/>
      <c r="H571" s="154"/>
      <c r="I571" s="154"/>
      <c r="J571" s="154"/>
      <c r="K571" s="177">
        <f>'[1]Hist&amp;Budget_WC'!AZ$260</f>
        <v>0</v>
      </c>
      <c r="L571" s="185">
        <f>'[1]Hist&amp;Budget_WC'!BA$260</f>
        <v>0</v>
      </c>
      <c r="M571" s="185">
        <f>'[1]Hist&amp;Budget_WC'!BB$260</f>
        <v>0</v>
      </c>
      <c r="N571" s="186">
        <f>'[1]Hist&amp;Budget_WC'!BC$260</f>
        <v>1050</v>
      </c>
      <c r="O571" s="178">
        <f>[1]Calcs_Wat!O$237</f>
        <v>0</v>
      </c>
      <c r="P571" s="186">
        <f>[1]Calcs_Wat!P$237</f>
        <v>0</v>
      </c>
      <c r="Q571" s="186">
        <f>[1]Calcs_Wat!Q$237</f>
        <v>0</v>
      </c>
      <c r="R571" s="186">
        <f>[1]Calcs_Wat!R$237</f>
        <v>0</v>
      </c>
      <c r="S571" s="186">
        <f>[1]Calcs_Wat!S$237</f>
        <v>0</v>
      </c>
      <c r="T571" s="186">
        <f>[1]Calcs_Wat!T$237</f>
        <v>0</v>
      </c>
      <c r="U571" s="186">
        <f>[1]Calcs_Wat!U$237</f>
        <v>0</v>
      </c>
      <c r="V571" s="186">
        <f>[1]Calcs_Wat!V$237</f>
        <v>0</v>
      </c>
      <c r="W571" s="186">
        <f>[1]Calcs_Wat!W$237</f>
        <v>0</v>
      </c>
      <c r="X571" s="186">
        <f>[1]Calcs_Wat!X$237</f>
        <v>0</v>
      </c>
      <c r="Y571" s="186">
        <f>[1]Calcs_Wat!Y$237</f>
        <v>0</v>
      </c>
      <c r="Z571" s="186">
        <f>[1]Calcs_Wat!Z$237</f>
        <v>0</v>
      </c>
      <c r="AA571" s="186">
        <f>[1]Calcs_Wat!AA$237</f>
        <v>0</v>
      </c>
      <c r="AB571" s="186">
        <f>[1]Calcs_Wat!AB$237</f>
        <v>0</v>
      </c>
      <c r="AC571" s="186">
        <f>[1]Calcs_Wat!AC$237</f>
        <v>0</v>
      </c>
      <c r="AD571" s="186">
        <f>[1]Calcs_Wat!AD$237</f>
        <v>0</v>
      </c>
      <c r="AE571" s="186">
        <f>[1]Calcs_Wat!AE$237</f>
        <v>0</v>
      </c>
      <c r="AF571" s="186">
        <f>[1]Calcs_Wat!AF$237</f>
        <v>0</v>
      </c>
      <c r="AG571" s="186">
        <f>[1]Calcs_Wat!AG$237</f>
        <v>0</v>
      </c>
      <c r="AH571" s="187">
        <f>[1]Calcs_Wat!AH$237</f>
        <v>0</v>
      </c>
    </row>
    <row r="572" spans="1:40" ht="12.75" hidden="1" customHeight="1" outlineLevel="2" x14ac:dyDescent="0.2">
      <c r="A572" s="35"/>
      <c r="B572" s="151"/>
      <c r="C572" s="152"/>
      <c r="D572" s="176" t="s">
        <v>122</v>
      </c>
      <c r="E572" s="154"/>
      <c r="F572" s="154"/>
      <c r="G572" s="154"/>
      <c r="H572" s="154"/>
      <c r="I572" s="154"/>
      <c r="J572" s="154"/>
      <c r="K572" s="177">
        <f>'[1]Hist&amp;Budget_WC'!AZ$261</f>
        <v>0</v>
      </c>
      <c r="L572" s="185">
        <f>'[1]Hist&amp;Budget_WC'!BA$261</f>
        <v>0</v>
      </c>
      <c r="M572" s="185">
        <f>'[1]Hist&amp;Budget_WC'!BB$261</f>
        <v>0</v>
      </c>
      <c r="N572" s="186">
        <f>'[1]Hist&amp;Budget_WC'!BC$261</f>
        <v>-215</v>
      </c>
      <c r="O572" s="186">
        <f>[1]Calcs_Wat!O$238</f>
        <v>-301.1552233885231</v>
      </c>
      <c r="P572" s="186">
        <f>[1]Calcs_Wat!P$238</f>
        <v>-317.38351789738397</v>
      </c>
      <c r="Q572" s="186">
        <f>[1]Calcs_Wat!Q$238</f>
        <v>-334.48630344014782</v>
      </c>
      <c r="R572" s="186">
        <f>[1]Calcs_Wat!R$238</f>
        <v>-352.51070354960245</v>
      </c>
      <c r="S572" s="186">
        <f>[1]Calcs_Wat!S$238</f>
        <v>-371.50638109542552</v>
      </c>
      <c r="T572" s="186">
        <f>[1]Calcs_Wat!T$238</f>
        <v>-391.52567512095118</v>
      </c>
      <c r="U572" s="186">
        <f>[1]Calcs_Wat!U$238</f>
        <v>-412.6237450536326</v>
      </c>
      <c r="V572" s="186">
        <f>[1]Calcs_Wat!V$238</f>
        <v>-434.85872268654816</v>
      </c>
      <c r="W572" s="186">
        <f>[1]Calcs_Wat!W$238</f>
        <v>-458.29187234970397</v>
      </c>
      <c r="X572" s="186">
        <f>[1]Calcs_Wat!X$238</f>
        <v>-278.65785541808054</v>
      </c>
      <c r="Y572" s="186">
        <f>[1]Calcs_Wat!Y$238</f>
        <v>0</v>
      </c>
      <c r="Z572" s="186">
        <f>[1]Calcs_Wat!Z$238</f>
        <v>0</v>
      </c>
      <c r="AA572" s="186">
        <f>[1]Calcs_Wat!AA$238</f>
        <v>0</v>
      </c>
      <c r="AB572" s="186">
        <f>[1]Calcs_Wat!AB$238</f>
        <v>0</v>
      </c>
      <c r="AC572" s="186">
        <f>[1]Calcs_Wat!AC$238</f>
        <v>0</v>
      </c>
      <c r="AD572" s="186">
        <f>[1]Calcs_Wat!AD$238</f>
        <v>0</v>
      </c>
      <c r="AE572" s="186">
        <f>[1]Calcs_Wat!AE$238</f>
        <v>0</v>
      </c>
      <c r="AF572" s="186">
        <f>[1]Calcs_Wat!AF$238</f>
        <v>0</v>
      </c>
      <c r="AG572" s="186">
        <f>[1]Calcs_Wat!AG$238</f>
        <v>0</v>
      </c>
      <c r="AH572" s="187">
        <f>[1]Calcs_Wat!AH$238</f>
        <v>0</v>
      </c>
    </row>
    <row r="573" spans="1:40" ht="12.75" hidden="1" customHeight="1" outlineLevel="2" x14ac:dyDescent="0.2">
      <c r="A573" s="35"/>
      <c r="B573" s="151"/>
      <c r="C573" s="152"/>
      <c r="D573" s="176" t="s">
        <v>123</v>
      </c>
      <c r="E573" s="154"/>
      <c r="F573" s="154"/>
      <c r="G573" s="154"/>
      <c r="H573" s="154"/>
      <c r="I573" s="154"/>
      <c r="J573" s="154"/>
      <c r="K573" s="177">
        <f>SUM('[1]Hist&amp;Budget_WC'!AZ$262:AZ$265)*(1-$I$43)</f>
        <v>0</v>
      </c>
      <c r="L573" s="185">
        <f>SUM('[1]Hist&amp;Budget_WC'!BA$262:BA$265)*(1-$I$43)</f>
        <v>0</v>
      </c>
      <c r="M573" s="185">
        <f>SUM('[1]Hist&amp;Budget_WC'!BB$262:BB$265)*(1-$I$43)</f>
        <v>0</v>
      </c>
      <c r="N573" s="186">
        <f>SUM('[1]Hist&amp;Budget_WC'!BC$262:BC$265)*(1-$I$43)</f>
        <v>-161</v>
      </c>
      <c r="O573" s="178">
        <f>SUM([1]Calcs_Wat!O$239:O$242)*(1-$I$43)</f>
        <v>-184.95624878896163</v>
      </c>
      <c r="P573" s="178">
        <f>SUM([1]Calcs_Wat!P$239:P$242)*(1-$I$43)</f>
        <v>-168.72795428010073</v>
      </c>
      <c r="Q573" s="178">
        <f>SUM([1]Calcs_Wat!Q$239:Q$242)*(1-$I$43)</f>
        <v>-151.62516873733679</v>
      </c>
      <c r="R573" s="178">
        <f>SUM([1]Calcs_Wat!R$239:R$242)*(1-$I$43)</f>
        <v>-133.60076862788219</v>
      </c>
      <c r="S573" s="178">
        <f>SUM([1]Calcs_Wat!S$239:S$242)*(1-$I$43)</f>
        <v>-114.60509108205909</v>
      </c>
      <c r="T573" s="178">
        <f>SUM([1]Calcs_Wat!T$239:T$242)*(1-$I$43)</f>
        <v>-94.585797056533494</v>
      </c>
      <c r="U573" s="178">
        <f>SUM([1]Calcs_Wat!U$239:U$242)*(1-$I$43)</f>
        <v>-73.487727123851997</v>
      </c>
      <c r="V573" s="178">
        <f>SUM([1]Calcs_Wat!V$239:V$242)*(1-$I$43)</f>
        <v>-51.252749490936509</v>
      </c>
      <c r="W573" s="178">
        <f>SUM([1]Calcs_Wat!W$239:W$242)*(1-$I$43)</f>
        <v>-27.819599827780721</v>
      </c>
      <c r="X573" s="178">
        <f>SUM([1]Calcs_Wat!X$239:X$242)*(1-$I$43)</f>
        <v>-4.9071700187855392</v>
      </c>
      <c r="Y573" s="178">
        <f>SUM([1]Calcs_Wat!Y$239:Y$242)*(1-$I$43)</f>
        <v>0</v>
      </c>
      <c r="Z573" s="178">
        <f>SUM([1]Calcs_Wat!Z$239:Z$242)*(1-$I$43)</f>
        <v>0</v>
      </c>
      <c r="AA573" s="178">
        <f>SUM([1]Calcs_Wat!AA$239:AA$242)*(1-$I$43)</f>
        <v>0</v>
      </c>
      <c r="AB573" s="178">
        <f>SUM([1]Calcs_Wat!AB$239:AB$242)*(1-$I$43)</f>
        <v>0</v>
      </c>
      <c r="AC573" s="178">
        <f>SUM([1]Calcs_Wat!AC$239:AC$242)*(1-$I$43)</f>
        <v>0</v>
      </c>
      <c r="AD573" s="178">
        <f>SUM([1]Calcs_Wat!AD$239:AD$242)*(1-$I$43)</f>
        <v>0</v>
      </c>
      <c r="AE573" s="178">
        <f>SUM([1]Calcs_Wat!AE$239:AE$242)*(1-$I$43)</f>
        <v>0</v>
      </c>
      <c r="AF573" s="178">
        <f>SUM([1]Calcs_Wat!AF$239:AF$242)*(1-$I$43)</f>
        <v>0</v>
      </c>
      <c r="AG573" s="178">
        <f>SUM([1]Calcs_Wat!AG$239:AG$242)*(1-$I$43)</f>
        <v>0</v>
      </c>
      <c r="AH573" s="179">
        <f>SUM([1]Calcs_Wat!AH$239:AH$242)*(1-$I$43)</f>
        <v>0</v>
      </c>
      <c r="AM573" s="53" cm="1">
        <f t="array" ref="AM573">IF(SUM(ABS(K573:AH573)),1,0)</f>
        <v>1</v>
      </c>
      <c r="AN573" s="53">
        <f>IF(OR(SUBTOTAL(102,AM573)=1,AM573=0),0,1)</f>
        <v>1</v>
      </c>
    </row>
    <row r="574" spans="1:40" ht="12.75" hidden="1" customHeight="1" outlineLevel="2" x14ac:dyDescent="0.2">
      <c r="A574" s="35"/>
      <c r="B574" s="151"/>
      <c r="C574" s="152"/>
      <c r="D574" s="176" t="s">
        <v>124</v>
      </c>
      <c r="E574" s="154"/>
      <c r="F574" s="154"/>
      <c r="G574" s="154"/>
      <c r="H574" s="154"/>
      <c r="I574" s="154"/>
      <c r="J574" s="154"/>
      <c r="K574" s="177">
        <f>'[1]Hist&amp;Budget_WC'!AZ$266</f>
        <v>0</v>
      </c>
      <c r="L574" s="185">
        <f>'[1]Hist&amp;Budget_WC'!BA$266</f>
        <v>0</v>
      </c>
      <c r="M574" s="185">
        <f>'[1]Hist&amp;Budget_WC'!BB$266</f>
        <v>0</v>
      </c>
      <c r="N574" s="186">
        <f>'[1]Hist&amp;Budget_WC'!BC$266</f>
        <v>0</v>
      </c>
      <c r="O574" s="178">
        <f>[1]Calcs_Wat!O$243</f>
        <v>0</v>
      </c>
      <c r="P574" s="186">
        <f>[1]Calcs_Wat!P$243</f>
        <v>0</v>
      </c>
      <c r="Q574" s="186">
        <f>[1]Calcs_Wat!Q$243</f>
        <v>0</v>
      </c>
      <c r="R574" s="186">
        <f>[1]Calcs_Wat!R$243</f>
        <v>0</v>
      </c>
      <c r="S574" s="186">
        <f>[1]Calcs_Wat!S$243</f>
        <v>0</v>
      </c>
      <c r="T574" s="186">
        <f>[1]Calcs_Wat!T$243</f>
        <v>0</v>
      </c>
      <c r="U574" s="186">
        <f>[1]Calcs_Wat!U$243</f>
        <v>0</v>
      </c>
      <c r="V574" s="186">
        <f>[1]Calcs_Wat!V$243</f>
        <v>0</v>
      </c>
      <c r="W574" s="186">
        <f>[1]Calcs_Wat!W$243</f>
        <v>0</v>
      </c>
      <c r="X574" s="186">
        <f>[1]Calcs_Wat!X$243</f>
        <v>0</v>
      </c>
      <c r="Y574" s="186">
        <f>[1]Calcs_Wat!Y$243</f>
        <v>0</v>
      </c>
      <c r="Z574" s="186">
        <f>[1]Calcs_Wat!Z$243</f>
        <v>0</v>
      </c>
      <c r="AA574" s="186">
        <f>[1]Calcs_Wat!AA$243</f>
        <v>0</v>
      </c>
      <c r="AB574" s="186">
        <f>[1]Calcs_Wat!AB$243</f>
        <v>0</v>
      </c>
      <c r="AC574" s="186">
        <f>[1]Calcs_Wat!AC$243</f>
        <v>0</v>
      </c>
      <c r="AD574" s="186">
        <f>[1]Calcs_Wat!AD$243</f>
        <v>0</v>
      </c>
      <c r="AE574" s="186">
        <f>[1]Calcs_Wat!AE$243</f>
        <v>0</v>
      </c>
      <c r="AF574" s="186">
        <f>[1]Calcs_Wat!AF$243</f>
        <v>0</v>
      </c>
      <c r="AG574" s="186">
        <f>[1]Calcs_Wat!AG$243</f>
        <v>0</v>
      </c>
      <c r="AH574" s="187">
        <f>[1]Calcs_Wat!AH$243</f>
        <v>0</v>
      </c>
      <c r="AM574" s="53" cm="1">
        <f t="array" ref="AM574">IF(SUM(ABS(K574:AH574)),1,0)</f>
        <v>0</v>
      </c>
      <c r="AN574" s="53">
        <f>IF(OR(SUBTOTAL(102,AM574)=1,AM574=0),0,1)</f>
        <v>0</v>
      </c>
    </row>
    <row r="575" spans="1:40" ht="12.75" hidden="1" customHeight="1" outlineLevel="2" collapsed="1" x14ac:dyDescent="0.2">
      <c r="A575" s="35"/>
      <c r="B575" s="151"/>
      <c r="C575" s="152"/>
      <c r="D575" s="180" t="s">
        <v>125</v>
      </c>
      <c r="E575" s="181"/>
      <c r="F575" s="181"/>
      <c r="G575" s="181"/>
      <c r="H575" s="181"/>
      <c r="I575" s="181"/>
      <c r="J575" s="181"/>
      <c r="K575" s="182">
        <f>SUM(K571:K574)</f>
        <v>0</v>
      </c>
      <c r="L575" s="182">
        <f>SUM(L571:L574)</f>
        <v>0</v>
      </c>
      <c r="M575" s="182">
        <f>SUM(M571:M574)</f>
        <v>0</v>
      </c>
      <c r="N575" s="183">
        <f>SUM(N571:N574)</f>
        <v>674</v>
      </c>
      <c r="O575" s="183">
        <f>SUM(O571:O574)</f>
        <v>-486.11147217748476</v>
      </c>
      <c r="P575" s="183">
        <f t="shared" ref="P575:AH575" si="99">SUM(P571:P574)</f>
        <v>-486.1114721774847</v>
      </c>
      <c r="Q575" s="183">
        <f t="shared" si="99"/>
        <v>-486.11147217748464</v>
      </c>
      <c r="R575" s="183">
        <f t="shared" si="99"/>
        <v>-486.11147217748464</v>
      </c>
      <c r="S575" s="183">
        <f t="shared" si="99"/>
        <v>-486.11147217748464</v>
      </c>
      <c r="T575" s="183">
        <f t="shared" si="99"/>
        <v>-486.11147217748464</v>
      </c>
      <c r="U575" s="183">
        <f t="shared" si="99"/>
        <v>-486.11147217748459</v>
      </c>
      <c r="V575" s="183">
        <f t="shared" si="99"/>
        <v>-486.11147217748464</v>
      </c>
      <c r="W575" s="183">
        <f t="shared" si="99"/>
        <v>-486.1114721774847</v>
      </c>
      <c r="X575" s="183">
        <f t="shared" si="99"/>
        <v>-283.56502543686611</v>
      </c>
      <c r="Y575" s="183">
        <f t="shared" si="99"/>
        <v>0</v>
      </c>
      <c r="Z575" s="183">
        <f t="shared" si="99"/>
        <v>0</v>
      </c>
      <c r="AA575" s="183">
        <f t="shared" si="99"/>
        <v>0</v>
      </c>
      <c r="AB575" s="183">
        <f t="shared" si="99"/>
        <v>0</v>
      </c>
      <c r="AC575" s="183">
        <f t="shared" si="99"/>
        <v>0</v>
      </c>
      <c r="AD575" s="183">
        <f t="shared" si="99"/>
        <v>0</v>
      </c>
      <c r="AE575" s="183">
        <f t="shared" si="99"/>
        <v>0</v>
      </c>
      <c r="AF575" s="183">
        <f t="shared" si="99"/>
        <v>0</v>
      </c>
      <c r="AG575" s="183">
        <f t="shared" si="99"/>
        <v>0</v>
      </c>
      <c r="AH575" s="184">
        <f t="shared" si="99"/>
        <v>0</v>
      </c>
    </row>
    <row r="576" spans="1:40" ht="12.75" hidden="1" customHeight="1" outlineLevel="2" x14ac:dyDescent="0.2">
      <c r="A576" s="35"/>
      <c r="B576" s="151"/>
      <c r="C576" s="152"/>
      <c r="D576" s="176"/>
      <c r="E576" s="154"/>
      <c r="F576" s="154"/>
      <c r="G576" s="154"/>
      <c r="H576" s="154"/>
      <c r="I576" s="154"/>
      <c r="J576" s="154"/>
      <c r="K576" s="188"/>
      <c r="L576" s="188"/>
      <c r="M576" s="188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89"/>
      <c r="AG576" s="189"/>
      <c r="AH576" s="190"/>
    </row>
    <row r="577" spans="1:40" ht="12.75" hidden="1" customHeight="1" outlineLevel="2" thickBot="1" x14ac:dyDescent="0.25">
      <c r="A577" s="35"/>
      <c r="B577" s="151"/>
      <c r="C577" s="152"/>
      <c r="D577" s="158" t="s">
        <v>126</v>
      </c>
      <c r="E577" s="159"/>
      <c r="F577" s="159"/>
      <c r="G577" s="159"/>
      <c r="H577" s="159"/>
      <c r="I577" s="159"/>
      <c r="J577" s="159"/>
      <c r="K577" s="191">
        <f>SUM(K562,K568,K575)</f>
        <v>-5565</v>
      </c>
      <c r="L577" s="191">
        <f>SUM(L562,L568,L575)</f>
        <v>1017</v>
      </c>
      <c r="M577" s="191">
        <f>SUM(M562,M568,M575)</f>
        <v>1512</v>
      </c>
      <c r="N577" s="192">
        <f>SUM(N562,N568,N575)</f>
        <v>6848</v>
      </c>
      <c r="O577" s="193">
        <f>SUM(O562,O568,O575)</f>
        <v>-3231.6840749172106</v>
      </c>
      <c r="P577" s="192">
        <f t="shared" ref="P577:AH577" si="100">SUM(P562,P568,P575)</f>
        <v>907.82140453484317</v>
      </c>
      <c r="Q577" s="192">
        <f t="shared" si="100"/>
        <v>1423.9734593293661</v>
      </c>
      <c r="R577" s="192">
        <f t="shared" si="100"/>
        <v>1551.4302075889645</v>
      </c>
      <c r="S577" s="192">
        <f t="shared" si="100"/>
        <v>731.47150559031172</v>
      </c>
      <c r="T577" s="192">
        <f t="shared" si="100"/>
        <v>1055.1296237129245</v>
      </c>
      <c r="U577" s="192">
        <f t="shared" si="100"/>
        <v>-592.87174615008712</v>
      </c>
      <c r="V577" s="192">
        <f t="shared" si="100"/>
        <v>-952.12117350243341</v>
      </c>
      <c r="W577" s="192">
        <f t="shared" si="100"/>
        <v>-839.44697633198848</v>
      </c>
      <c r="X577" s="192">
        <f t="shared" si="100"/>
        <v>386.31990606998488</v>
      </c>
      <c r="Y577" s="192">
        <f t="shared" si="100"/>
        <v>-7578.2810309112847</v>
      </c>
      <c r="Z577" s="192">
        <f t="shared" si="100"/>
        <v>4596.9651920053893</v>
      </c>
      <c r="AA577" s="192">
        <f t="shared" si="100"/>
        <v>4595.0348079946107</v>
      </c>
      <c r="AB577" s="192">
        <f t="shared" si="100"/>
        <v>4596</v>
      </c>
      <c r="AC577" s="192">
        <f t="shared" si="100"/>
        <v>4596</v>
      </c>
      <c r="AD577" s="192">
        <f t="shared" si="100"/>
        <v>4596.9651920053893</v>
      </c>
      <c r="AE577" s="192">
        <f t="shared" si="100"/>
        <v>4595.0348079946107</v>
      </c>
      <c r="AF577" s="192">
        <f t="shared" si="100"/>
        <v>4596</v>
      </c>
      <c r="AG577" s="192">
        <f t="shared" si="100"/>
        <v>4596</v>
      </c>
      <c r="AH577" s="194">
        <f t="shared" si="100"/>
        <v>4596.9651920053893</v>
      </c>
    </row>
    <row r="578" spans="1:40" ht="12.75" hidden="1" customHeight="1" outlineLevel="2" thickTop="1" x14ac:dyDescent="0.2">
      <c r="A578" s="35"/>
      <c r="B578" s="151"/>
      <c r="C578" s="152"/>
      <c r="D578" s="153"/>
      <c r="E578" s="154"/>
      <c r="F578" s="154"/>
      <c r="G578" s="154"/>
      <c r="H578" s="154"/>
      <c r="I578" s="154"/>
      <c r="J578" s="154"/>
      <c r="K578" s="188"/>
      <c r="L578" s="188"/>
      <c r="M578" s="188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  <c r="AA578" s="189"/>
      <c r="AB578" s="189"/>
      <c r="AC578" s="189"/>
      <c r="AD578" s="189"/>
      <c r="AE578" s="189"/>
      <c r="AF578" s="189"/>
      <c r="AG578" s="189"/>
      <c r="AH578" s="190"/>
    </row>
    <row r="579" spans="1:40" ht="10.199999999999999" hidden="1" outlineLevel="2" x14ac:dyDescent="0.2">
      <c r="B579" s="151"/>
      <c r="C579" s="152"/>
      <c r="D579" s="195" t="s">
        <v>127</v>
      </c>
      <c r="E579" s="154"/>
      <c r="F579" s="154"/>
      <c r="G579" s="154"/>
      <c r="H579" s="154"/>
      <c r="I579" s="154"/>
      <c r="J579" s="154"/>
      <c r="K579" s="196">
        <f>'[1]Hist&amp;Budget_WC'!AZ$271</f>
        <v>8744</v>
      </c>
      <c r="L579" s="185">
        <f>K581</f>
        <v>3179</v>
      </c>
      <c r="M579" s="185">
        <f>L581</f>
        <v>4196</v>
      </c>
      <c r="N579" s="186">
        <f>'[1]Hist&amp;Budget_WC'!BC271</f>
        <v>5708</v>
      </c>
      <c r="O579" s="186">
        <f>N581</f>
        <v>12556</v>
      </c>
      <c r="P579" s="186">
        <f t="shared" ref="P579:AH579" si="101">O581</f>
        <v>9324.3159250827885</v>
      </c>
      <c r="Q579" s="186">
        <f t="shared" si="101"/>
        <v>10232.137329617632</v>
      </c>
      <c r="R579" s="186">
        <f t="shared" si="101"/>
        <v>11656.110788946997</v>
      </c>
      <c r="S579" s="186">
        <f t="shared" si="101"/>
        <v>13207.540996535961</v>
      </c>
      <c r="T579" s="186">
        <f t="shared" si="101"/>
        <v>13939.012502126274</v>
      </c>
      <c r="U579" s="186">
        <f t="shared" si="101"/>
        <v>14994.142125839198</v>
      </c>
      <c r="V579" s="186">
        <f t="shared" si="101"/>
        <v>14401.270379689111</v>
      </c>
      <c r="W579" s="186">
        <f t="shared" si="101"/>
        <v>13449.149206186677</v>
      </c>
      <c r="X579" s="186">
        <f t="shared" si="101"/>
        <v>12609.702229854689</v>
      </c>
      <c r="Y579" s="186">
        <f t="shared" si="101"/>
        <v>12996.022135924673</v>
      </c>
      <c r="Z579" s="186">
        <f t="shared" si="101"/>
        <v>5417.7411050133887</v>
      </c>
      <c r="AA579" s="186">
        <f t="shared" si="101"/>
        <v>10014.706297018778</v>
      </c>
      <c r="AB579" s="186">
        <f t="shared" si="101"/>
        <v>14609.741105013389</v>
      </c>
      <c r="AC579" s="186">
        <f t="shared" si="101"/>
        <v>19205.741105013389</v>
      </c>
      <c r="AD579" s="186">
        <f t="shared" si="101"/>
        <v>23801.741105013389</v>
      </c>
      <c r="AE579" s="186">
        <f t="shared" si="101"/>
        <v>28398.706297018776</v>
      </c>
      <c r="AF579" s="186">
        <f t="shared" si="101"/>
        <v>32993.741105013389</v>
      </c>
      <c r="AG579" s="186">
        <f t="shared" si="101"/>
        <v>37589.741105013389</v>
      </c>
      <c r="AH579" s="187">
        <f t="shared" si="101"/>
        <v>42185.741105013389</v>
      </c>
    </row>
    <row r="580" spans="1:40" ht="12.75" hidden="1" customHeight="1" outlineLevel="2" x14ac:dyDescent="0.2">
      <c r="B580" s="151"/>
      <c r="C580" s="152"/>
      <c r="D580" s="195"/>
      <c r="E580" s="154"/>
      <c r="F580" s="154"/>
      <c r="G580" s="154"/>
      <c r="H580" s="154"/>
      <c r="I580" s="154"/>
      <c r="J580" s="154"/>
      <c r="K580" s="188"/>
      <c r="L580" s="188"/>
      <c r="M580" s="188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90"/>
    </row>
    <row r="581" spans="1:40" s="206" customFormat="1" ht="25.35" hidden="1" customHeight="1" outlineLevel="2" x14ac:dyDescent="0.2">
      <c r="A581" s="197"/>
      <c r="B581" s="198"/>
      <c r="C581" s="199"/>
      <c r="D581" s="200" t="s">
        <v>128</v>
      </c>
      <c r="E581" s="201"/>
      <c r="F581" s="201"/>
      <c r="G581" s="201"/>
      <c r="H581" s="201"/>
      <c r="I581" s="201"/>
      <c r="J581" s="201"/>
      <c r="K581" s="202">
        <f>SUM(K577,K579)</f>
        <v>3179</v>
      </c>
      <c r="L581" s="202">
        <f>SUM(L577,L579)</f>
        <v>4196</v>
      </c>
      <c r="M581" s="202">
        <f>SUM(M577,M579)</f>
        <v>5708</v>
      </c>
      <c r="N581" s="203">
        <f>SUM(N577,N579)</f>
        <v>12556</v>
      </c>
      <c r="O581" s="204">
        <f t="shared" ref="O581:AH581" si="102">SUM(O577,O579)</f>
        <v>9324.3159250827885</v>
      </c>
      <c r="P581" s="203">
        <f t="shared" si="102"/>
        <v>10232.137329617632</v>
      </c>
      <c r="Q581" s="203">
        <f t="shared" si="102"/>
        <v>11656.110788946997</v>
      </c>
      <c r="R581" s="203">
        <f t="shared" si="102"/>
        <v>13207.540996535961</v>
      </c>
      <c r="S581" s="203">
        <f t="shared" si="102"/>
        <v>13939.012502126274</v>
      </c>
      <c r="T581" s="203">
        <f t="shared" si="102"/>
        <v>14994.142125839198</v>
      </c>
      <c r="U581" s="203">
        <f t="shared" si="102"/>
        <v>14401.270379689111</v>
      </c>
      <c r="V581" s="203">
        <f t="shared" si="102"/>
        <v>13449.149206186677</v>
      </c>
      <c r="W581" s="203">
        <f t="shared" si="102"/>
        <v>12609.702229854689</v>
      </c>
      <c r="X581" s="203">
        <f t="shared" si="102"/>
        <v>12996.022135924673</v>
      </c>
      <c r="Y581" s="203">
        <f t="shared" si="102"/>
        <v>5417.7411050133887</v>
      </c>
      <c r="Z581" s="203">
        <f t="shared" si="102"/>
        <v>10014.706297018778</v>
      </c>
      <c r="AA581" s="203">
        <f t="shared" si="102"/>
        <v>14609.741105013389</v>
      </c>
      <c r="AB581" s="203">
        <f t="shared" si="102"/>
        <v>19205.741105013389</v>
      </c>
      <c r="AC581" s="203">
        <f t="shared" si="102"/>
        <v>23801.741105013389</v>
      </c>
      <c r="AD581" s="203">
        <f t="shared" si="102"/>
        <v>28398.706297018776</v>
      </c>
      <c r="AE581" s="203">
        <f t="shared" si="102"/>
        <v>32993.741105013389</v>
      </c>
      <c r="AF581" s="203">
        <f t="shared" si="102"/>
        <v>37589.741105013389</v>
      </c>
      <c r="AG581" s="203">
        <f t="shared" si="102"/>
        <v>42185.741105013389</v>
      </c>
      <c r="AH581" s="205">
        <f t="shared" si="102"/>
        <v>46782.706297018776</v>
      </c>
      <c r="AM581" s="26"/>
      <c r="AN581" s="26"/>
    </row>
    <row r="582" spans="1:40" ht="12.75" hidden="1" customHeight="1" outlineLevel="2" x14ac:dyDescent="0.2">
      <c r="B582" s="151"/>
      <c r="C582" s="152"/>
      <c r="D582" s="207" t="s">
        <v>129</v>
      </c>
      <c r="E582" s="154"/>
      <c r="F582" s="154"/>
      <c r="G582" s="154"/>
      <c r="H582" s="154"/>
      <c r="I582" s="154"/>
      <c r="J582" s="154"/>
      <c r="K582" s="196">
        <f t="shared" ref="K582:AH582" si="103">SUM(K504,K512)</f>
        <v>7000</v>
      </c>
      <c r="L582" s="185">
        <f t="shared" si="103"/>
        <v>6786</v>
      </c>
      <c r="M582" s="185">
        <f t="shared" si="103"/>
        <v>6286</v>
      </c>
      <c r="N582" s="186">
        <f t="shared" si="103"/>
        <v>0</v>
      </c>
      <c r="O582" s="186">
        <f t="shared" si="103"/>
        <v>0</v>
      </c>
      <c r="P582" s="186">
        <f t="shared" si="103"/>
        <v>0</v>
      </c>
      <c r="Q582" s="186">
        <f t="shared" si="103"/>
        <v>0</v>
      </c>
      <c r="R582" s="186">
        <f t="shared" si="103"/>
        <v>0</v>
      </c>
      <c r="S582" s="186">
        <f t="shared" si="103"/>
        <v>0</v>
      </c>
      <c r="T582" s="186">
        <f t="shared" si="103"/>
        <v>0</v>
      </c>
      <c r="U582" s="186">
        <f t="shared" si="103"/>
        <v>0</v>
      </c>
      <c r="V582" s="186">
        <f t="shared" si="103"/>
        <v>0</v>
      </c>
      <c r="W582" s="186">
        <f t="shared" si="103"/>
        <v>0</v>
      </c>
      <c r="X582" s="186">
        <f t="shared" si="103"/>
        <v>0</v>
      </c>
      <c r="Y582" s="186">
        <f t="shared" si="103"/>
        <v>0</v>
      </c>
      <c r="Z582" s="186">
        <f t="shared" si="103"/>
        <v>0</v>
      </c>
      <c r="AA582" s="186">
        <f t="shared" si="103"/>
        <v>0</v>
      </c>
      <c r="AB582" s="186">
        <f t="shared" si="103"/>
        <v>0</v>
      </c>
      <c r="AC582" s="186">
        <f t="shared" si="103"/>
        <v>0</v>
      </c>
      <c r="AD582" s="186">
        <f t="shared" si="103"/>
        <v>0</v>
      </c>
      <c r="AE582" s="186">
        <f t="shared" si="103"/>
        <v>0</v>
      </c>
      <c r="AF582" s="186">
        <f t="shared" si="103"/>
        <v>0</v>
      </c>
      <c r="AG582" s="186">
        <f t="shared" si="103"/>
        <v>0</v>
      </c>
      <c r="AH582" s="187">
        <f t="shared" si="103"/>
        <v>0</v>
      </c>
    </row>
    <row r="583" spans="1:40" ht="12.75" hidden="1" customHeight="1" outlineLevel="2" x14ac:dyDescent="0.2">
      <c r="B583" s="151"/>
      <c r="C583" s="152"/>
      <c r="D583" s="195"/>
      <c r="E583" s="154"/>
      <c r="F583" s="154"/>
      <c r="G583" s="154"/>
      <c r="H583" s="154"/>
      <c r="I583" s="154"/>
      <c r="J583" s="154"/>
      <c r="K583" s="188"/>
      <c r="L583" s="188"/>
      <c r="M583" s="188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90"/>
      <c r="AM583" s="206"/>
      <c r="AN583" s="206"/>
    </row>
    <row r="584" spans="1:40" ht="29.4" hidden="1" customHeight="1" outlineLevel="2" thickBot="1" x14ac:dyDescent="0.25">
      <c r="B584" s="151"/>
      <c r="C584" s="152"/>
      <c r="D584" s="208" t="s">
        <v>130</v>
      </c>
      <c r="E584" s="209"/>
      <c r="F584" s="209"/>
      <c r="G584" s="209"/>
      <c r="H584" s="209"/>
      <c r="I584" s="209"/>
      <c r="J584" s="209"/>
      <c r="K584" s="210">
        <f>SUM(K581:K583)</f>
        <v>10179</v>
      </c>
      <c r="L584" s="210">
        <f t="shared" ref="L584:AH584" si="104">SUM(L581:L583)</f>
        <v>10982</v>
      </c>
      <c r="M584" s="210">
        <f t="shared" si="104"/>
        <v>11994</v>
      </c>
      <c r="N584" s="211">
        <f t="shared" si="104"/>
        <v>12556</v>
      </c>
      <c r="O584" s="212">
        <f t="shared" si="104"/>
        <v>9324.3159250827885</v>
      </c>
      <c r="P584" s="211">
        <f t="shared" si="104"/>
        <v>10232.137329617632</v>
      </c>
      <c r="Q584" s="211">
        <f t="shared" si="104"/>
        <v>11656.110788946997</v>
      </c>
      <c r="R584" s="211">
        <f t="shared" si="104"/>
        <v>13207.540996535961</v>
      </c>
      <c r="S584" s="211">
        <f t="shared" si="104"/>
        <v>13939.012502126274</v>
      </c>
      <c r="T584" s="211">
        <f t="shared" si="104"/>
        <v>14994.142125839198</v>
      </c>
      <c r="U584" s="211">
        <f t="shared" si="104"/>
        <v>14401.270379689111</v>
      </c>
      <c r="V584" s="211">
        <f t="shared" si="104"/>
        <v>13449.149206186677</v>
      </c>
      <c r="W584" s="211">
        <f t="shared" si="104"/>
        <v>12609.702229854689</v>
      </c>
      <c r="X584" s="211">
        <f t="shared" si="104"/>
        <v>12996.022135924673</v>
      </c>
      <c r="Y584" s="211">
        <f t="shared" si="104"/>
        <v>5417.7411050133887</v>
      </c>
      <c r="Z584" s="211">
        <f t="shared" si="104"/>
        <v>10014.706297018778</v>
      </c>
      <c r="AA584" s="211">
        <f t="shared" si="104"/>
        <v>14609.741105013389</v>
      </c>
      <c r="AB584" s="211">
        <f t="shared" si="104"/>
        <v>19205.741105013389</v>
      </c>
      <c r="AC584" s="211">
        <f t="shared" si="104"/>
        <v>23801.741105013389</v>
      </c>
      <c r="AD584" s="211">
        <f t="shared" si="104"/>
        <v>28398.706297018776</v>
      </c>
      <c r="AE584" s="211">
        <f t="shared" si="104"/>
        <v>32993.741105013389</v>
      </c>
      <c r="AF584" s="211">
        <f t="shared" si="104"/>
        <v>37589.741105013389</v>
      </c>
      <c r="AG584" s="211">
        <f t="shared" si="104"/>
        <v>42185.741105013389</v>
      </c>
      <c r="AH584" s="213">
        <f t="shared" si="104"/>
        <v>46782.706297018776</v>
      </c>
      <c r="AM584" s="53" cm="1">
        <f t="array" ref="AM584">IF(SUM(ABS(K584:AH584)),1,0)</f>
        <v>1</v>
      </c>
      <c r="AN584" s="53">
        <f>IF(OR(SUBTOTAL(102,AM584)=1,AM584=0),0,1)</f>
        <v>1</v>
      </c>
    </row>
    <row r="585" spans="1:40" ht="12.75" hidden="1" customHeight="1" outlineLevel="2" collapsed="1" x14ac:dyDescent="0.2">
      <c r="A585" s="35"/>
      <c r="B585" s="151"/>
      <c r="C585" s="152"/>
    </row>
    <row r="586" spans="1:40" ht="12.75" hidden="1" customHeight="1" outlineLevel="4" x14ac:dyDescent="0.2">
      <c r="A586" s="35"/>
      <c r="B586" s="151"/>
      <c r="C586" s="152"/>
      <c r="D586" s="141" t="s">
        <v>76</v>
      </c>
    </row>
    <row r="587" spans="1:40" s="38" customFormat="1" ht="10.199999999999999" hidden="1" outlineLevel="4" x14ac:dyDescent="0.2">
      <c r="A587" s="35"/>
      <c r="B587" s="108"/>
      <c r="C587" s="136"/>
      <c r="D587" s="37" t="s">
        <v>131</v>
      </c>
      <c r="E587" s="142">
        <f>SUM(K587:AH587)</f>
        <v>0</v>
      </c>
      <c r="F587" s="214"/>
      <c r="G587" s="25"/>
      <c r="H587" s="25"/>
      <c r="I587" s="25"/>
      <c r="J587" s="25"/>
      <c r="K587" s="143">
        <f t="shared" ref="K587:AH587" si="105">IF(ROUND(K581-SUM(K503,K511),0)&lt;&gt;0,1,0)</f>
        <v>0</v>
      </c>
      <c r="L587" s="143">
        <f t="shared" si="105"/>
        <v>0</v>
      </c>
      <c r="M587" s="143">
        <f t="shared" si="105"/>
        <v>0</v>
      </c>
      <c r="N587" s="143">
        <f t="shared" si="105"/>
        <v>0</v>
      </c>
      <c r="O587" s="143">
        <f t="shared" si="105"/>
        <v>0</v>
      </c>
      <c r="P587" s="143">
        <f t="shared" si="105"/>
        <v>0</v>
      </c>
      <c r="Q587" s="143">
        <f t="shared" si="105"/>
        <v>0</v>
      </c>
      <c r="R587" s="143">
        <f t="shared" si="105"/>
        <v>0</v>
      </c>
      <c r="S587" s="143">
        <f t="shared" si="105"/>
        <v>0</v>
      </c>
      <c r="T587" s="143">
        <f t="shared" si="105"/>
        <v>0</v>
      </c>
      <c r="U587" s="143">
        <f t="shared" si="105"/>
        <v>0</v>
      </c>
      <c r="V587" s="143">
        <f t="shared" si="105"/>
        <v>0</v>
      </c>
      <c r="W587" s="143">
        <f t="shared" si="105"/>
        <v>0</v>
      </c>
      <c r="X587" s="143">
        <f t="shared" si="105"/>
        <v>0</v>
      </c>
      <c r="Y587" s="143">
        <f t="shared" si="105"/>
        <v>0</v>
      </c>
      <c r="Z587" s="143">
        <f t="shared" si="105"/>
        <v>0</v>
      </c>
      <c r="AA587" s="143">
        <f t="shared" si="105"/>
        <v>0</v>
      </c>
      <c r="AB587" s="143">
        <f t="shared" si="105"/>
        <v>0</v>
      </c>
      <c r="AC587" s="143">
        <f t="shared" si="105"/>
        <v>0</v>
      </c>
      <c r="AD587" s="143">
        <f t="shared" si="105"/>
        <v>0</v>
      </c>
      <c r="AE587" s="143">
        <f t="shared" si="105"/>
        <v>0</v>
      </c>
      <c r="AF587" s="143">
        <f t="shared" si="105"/>
        <v>0</v>
      </c>
      <c r="AG587" s="143">
        <f t="shared" si="105"/>
        <v>0</v>
      </c>
      <c r="AH587" s="143">
        <f t="shared" si="105"/>
        <v>0</v>
      </c>
      <c r="AM587" s="26"/>
      <c r="AN587" s="26"/>
    </row>
    <row r="588" spans="1:40" ht="12.75" hidden="1" customHeight="1" outlineLevel="4" x14ac:dyDescent="0.2">
      <c r="A588" s="35"/>
      <c r="B588" s="151"/>
      <c r="C588" s="152"/>
      <c r="D588" s="37" t="s">
        <v>152</v>
      </c>
      <c r="E588" s="142">
        <f>SUM(K588:AH588)</f>
        <v>0</v>
      </c>
      <c r="K588" s="143">
        <f>IF(ROUND(K577-'[1]Hist&amp;Budget_WC'!AZ$269,0)&lt;&gt;0,1,0)</f>
        <v>0</v>
      </c>
      <c r="L588" s="143">
        <f>IF(ROUND(L577-'[1]Hist&amp;Budget_WC'!BA$269,0)&lt;&gt;0,1,0)</f>
        <v>0</v>
      </c>
      <c r="M588" s="143">
        <f>IF(ROUND(M577-'[1]Hist&amp;Budget_WC'!BB$269,0)&lt;&gt;0,1,0)</f>
        <v>0</v>
      </c>
      <c r="N588" s="143">
        <f>IF(ROUND(N577-'[1]Hist&amp;Budget_WC'!BC$269,0)&lt;&gt;0,1,0)</f>
        <v>0</v>
      </c>
      <c r="O588" s="143">
        <f>IF(ROUND(O577-[1]Calcs_Wat!O$246,0)&lt;&gt;0,1,0)</f>
        <v>0</v>
      </c>
      <c r="P588" s="143">
        <f>IF(ROUND(P577-[1]Calcs_Wat!P$246,0)&lt;&gt;0,1,0)</f>
        <v>0</v>
      </c>
      <c r="Q588" s="143">
        <f>IF(ROUND(Q577-[1]Calcs_Wat!Q$246,0)&lt;&gt;0,1,0)</f>
        <v>0</v>
      </c>
      <c r="R588" s="143">
        <f>IF(ROUND(R577-[1]Calcs_Wat!R$246,0)&lt;&gt;0,1,0)</f>
        <v>0</v>
      </c>
      <c r="S588" s="143">
        <f>IF(ROUND(S577-[1]Calcs_Wat!S$246,0)&lt;&gt;0,1,0)</f>
        <v>0</v>
      </c>
      <c r="T588" s="143">
        <f>IF(ROUND(T577-[1]Calcs_Wat!T$246,0)&lt;&gt;0,1,0)</f>
        <v>0</v>
      </c>
      <c r="U588" s="143">
        <f>IF(ROUND(U577-[1]Calcs_Wat!U$246,0)&lt;&gt;0,1,0)</f>
        <v>0</v>
      </c>
      <c r="V588" s="143">
        <f>IF(ROUND(V577-[1]Calcs_Wat!V$246,0)&lt;&gt;0,1,0)</f>
        <v>0</v>
      </c>
      <c r="W588" s="143">
        <f>IF(ROUND(W577-[1]Calcs_Wat!W$246,0)&lt;&gt;0,1,0)</f>
        <v>0</v>
      </c>
      <c r="X588" s="143">
        <f>IF(ROUND(X577-[1]Calcs_Wat!X$246,0)&lt;&gt;0,1,0)</f>
        <v>0</v>
      </c>
      <c r="Y588" s="143">
        <f>IF(ROUND(Y577-[1]Calcs_Wat!Y$246,0)&lt;&gt;0,1,0)</f>
        <v>0</v>
      </c>
      <c r="Z588" s="143">
        <f>IF(ROUND(Z577-[1]Calcs_Wat!Z$246,0)&lt;&gt;0,1,0)</f>
        <v>0</v>
      </c>
      <c r="AA588" s="143">
        <f>IF(ROUND(AA577-[1]Calcs_Wat!AA$246,0)&lt;&gt;0,1,0)</f>
        <v>0</v>
      </c>
      <c r="AB588" s="143">
        <f>IF(ROUND(AB577-[1]Calcs_Wat!AB$246,0)&lt;&gt;0,1,0)</f>
        <v>0</v>
      </c>
      <c r="AC588" s="143">
        <f>IF(ROUND(AC577-[1]Calcs_Wat!AC$246,0)&lt;&gt;0,1,0)</f>
        <v>0</v>
      </c>
      <c r="AD588" s="143">
        <f>IF(ROUND(AD577-[1]Calcs_Wat!AD$246,0)&lt;&gt;0,1,0)</f>
        <v>0</v>
      </c>
      <c r="AE588" s="143">
        <f>IF(ROUND(AE577-[1]Calcs_Wat!AE$246,0)&lt;&gt;0,1,0)</f>
        <v>0</v>
      </c>
      <c r="AF588" s="143">
        <f>IF(ROUND(AF577-[1]Calcs_Wat!AF$246,0)&lt;&gt;0,1,0)</f>
        <v>0</v>
      </c>
      <c r="AG588" s="143">
        <f>IF(ROUND(AG577-[1]Calcs_Wat!AG$246,0)&lt;&gt;0,1,0)</f>
        <v>0</v>
      </c>
      <c r="AH588" s="143">
        <f>IF(ROUND(AH577-[1]Calcs_Wat!AH$246,0)&lt;&gt;0,1,0)</f>
        <v>0</v>
      </c>
    </row>
    <row r="589" spans="1:40" ht="12.75" hidden="1" customHeight="1" outlineLevel="1" x14ac:dyDescent="0.2">
      <c r="A589" s="35"/>
      <c r="AM589" s="38"/>
      <c r="AN589" s="38"/>
    </row>
    <row r="590" spans="1:40" s="10" customFormat="1" ht="13.8" collapsed="1" x14ac:dyDescent="0.2">
      <c r="A590" s="33">
        <f ca="1">MAX(MAX($A$2:A589),$A$2*[1]Tables_A!$F$52)+Sxn</f>
        <v>2306</v>
      </c>
      <c r="B590" s="55" t="str">
        <f>[1]Gen_WC!$D$51</f>
        <v>Sewerage</v>
      </c>
      <c r="C590" s="7"/>
      <c r="D590" s="7"/>
      <c r="E590" s="8"/>
      <c r="F590" s="8"/>
      <c r="G590" s="8"/>
      <c r="H590" s="8"/>
      <c r="I590" s="8"/>
      <c r="J590" s="8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M590" s="26"/>
      <c r="AN590" s="26"/>
    </row>
    <row r="591" spans="1:40" ht="12.75" hidden="1" customHeight="1" outlineLevel="1" x14ac:dyDescent="0.25">
      <c r="A591" s="35"/>
      <c r="D591" s="173"/>
      <c r="E591" s="154"/>
      <c r="F591" s="154"/>
      <c r="G591" s="154"/>
      <c r="H591" s="154"/>
      <c r="I591" s="26"/>
      <c r="J591" s="26"/>
      <c r="K591" s="26"/>
      <c r="L591" s="26"/>
      <c r="M591" s="26"/>
      <c r="N591" s="26"/>
      <c r="O591" s="234"/>
      <c r="P591" s="243"/>
      <c r="Q591" s="243"/>
      <c r="R591" s="243"/>
      <c r="S591" s="243"/>
      <c r="T591" s="243"/>
      <c r="U591" s="243"/>
      <c r="V591" s="243"/>
      <c r="W591" s="243"/>
      <c r="X591" s="243"/>
      <c r="Y591" s="243"/>
      <c r="Z591" s="243"/>
      <c r="AA591" s="243"/>
      <c r="AB591" s="243"/>
      <c r="AC591" s="243"/>
      <c r="AD591" s="243"/>
      <c r="AE591" s="243"/>
      <c r="AF591" s="243"/>
      <c r="AG591" s="243"/>
      <c r="AH591" s="243"/>
      <c r="AI591" s="243"/>
    </row>
    <row r="592" spans="1:40" s="38" customFormat="1" ht="12" hidden="1" outlineLevel="2" x14ac:dyDescent="0.2">
      <c r="A592" s="35"/>
      <c r="B592" s="40">
        <f ca="1">MAX($A$7:B591)+Sbsxn</f>
        <v>2306.0100000000002</v>
      </c>
      <c r="C592" s="41" t="str">
        <f>PLC</f>
        <v>Comprehensive Income Statement</v>
      </c>
      <c r="D592" s="56"/>
      <c r="E592" s="25"/>
      <c r="F592" s="25"/>
      <c r="G592" s="25"/>
      <c r="H592" s="25"/>
      <c r="I592" s="25"/>
      <c r="J592" s="25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M592" s="26"/>
      <c r="AN592" s="26"/>
    </row>
    <row r="593" spans="1:40" s="38" customFormat="1" ht="12.6" hidden="1" outlineLevel="2" thickBot="1" x14ac:dyDescent="0.25">
      <c r="A593" s="35"/>
      <c r="B593" s="40"/>
      <c r="C593" s="54"/>
      <c r="D593" s="56"/>
      <c r="E593" s="25"/>
      <c r="F593" s="25"/>
      <c r="G593" s="25"/>
      <c r="H593" s="25"/>
      <c r="I593" s="25"/>
      <c r="J593" s="25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</row>
    <row r="594" spans="1:40" s="80" customFormat="1" ht="13.35" hidden="1" customHeight="1" outlineLevel="2" x14ac:dyDescent="0.25">
      <c r="A594" s="76"/>
      <c r="B594" s="40"/>
      <c r="C594" s="54"/>
      <c r="D594" s="77" t="str">
        <f>MdlClient&amp;" Long Term Financial Plan "&amp;$E$39</f>
        <v>Federation Council Long Term Financial Plan 2023/24 - 2033/34</v>
      </c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9"/>
      <c r="AM594" s="38"/>
      <c r="AN594" s="38"/>
    </row>
    <row r="595" spans="1:40" s="80" customFormat="1" ht="13.35" hidden="1" customHeight="1" outlineLevel="2" thickBot="1" x14ac:dyDescent="0.3">
      <c r="A595" s="76"/>
      <c r="B595" s="40"/>
      <c r="C595" s="54"/>
      <c r="D595" s="81" t="str">
        <f>B590&amp;" - Income Statement Projections"</f>
        <v>Sewerage - Income Statement Projections</v>
      </c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3"/>
    </row>
    <row r="596" spans="1:40" s="80" customFormat="1" ht="12.6" hidden="1" outlineLevel="2" thickBot="1" x14ac:dyDescent="0.3">
      <c r="A596" s="76"/>
      <c r="B596" s="40"/>
      <c r="C596" s="54"/>
      <c r="D596" s="84"/>
      <c r="E596" s="85"/>
      <c r="F596" s="85"/>
      <c r="G596" s="85"/>
      <c r="H596" s="85"/>
      <c r="I596" s="85"/>
      <c r="J596" s="85"/>
      <c r="K596" s="86" t="s">
        <v>45</v>
      </c>
      <c r="L596" s="86" t="s">
        <v>45</v>
      </c>
      <c r="M596" s="86" t="s">
        <v>45</v>
      </c>
      <c r="N596" s="87" t="s">
        <v>46</v>
      </c>
      <c r="O596" s="88" t="s">
        <v>47</v>
      </c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90"/>
    </row>
    <row r="597" spans="1:40" s="80" customFormat="1" ht="12" hidden="1" outlineLevel="2" x14ac:dyDescent="0.25">
      <c r="A597" s="76"/>
      <c r="B597" s="40"/>
      <c r="C597" s="54"/>
      <c r="D597" s="91" t="s">
        <v>48</v>
      </c>
      <c r="E597" s="92"/>
      <c r="F597" s="92"/>
      <c r="G597" s="92"/>
      <c r="H597" s="92"/>
      <c r="I597" s="92"/>
      <c r="J597" s="93"/>
      <c r="K597" s="95">
        <f>YEAR(K$29)</f>
        <v>2021</v>
      </c>
      <c r="L597" s="95">
        <f t="shared" ref="L597:AH597" si="106">YEAR(L$29)</f>
        <v>2022</v>
      </c>
      <c r="M597" s="95">
        <f t="shared" si="106"/>
        <v>2023</v>
      </c>
      <c r="N597" s="96">
        <f t="shared" si="106"/>
        <v>2024</v>
      </c>
      <c r="O597" s="97">
        <f t="shared" si="106"/>
        <v>2025</v>
      </c>
      <c r="P597" s="98">
        <f t="shared" si="106"/>
        <v>2026</v>
      </c>
      <c r="Q597" s="98">
        <f t="shared" si="106"/>
        <v>2027</v>
      </c>
      <c r="R597" s="98">
        <f t="shared" si="106"/>
        <v>2028</v>
      </c>
      <c r="S597" s="98">
        <f t="shared" si="106"/>
        <v>2029</v>
      </c>
      <c r="T597" s="98">
        <f t="shared" si="106"/>
        <v>2030</v>
      </c>
      <c r="U597" s="98">
        <f t="shared" si="106"/>
        <v>2031</v>
      </c>
      <c r="V597" s="98">
        <f t="shared" si="106"/>
        <v>2032</v>
      </c>
      <c r="W597" s="98">
        <f t="shared" si="106"/>
        <v>2033</v>
      </c>
      <c r="X597" s="98">
        <f t="shared" si="106"/>
        <v>2034</v>
      </c>
      <c r="Y597" s="98">
        <f t="shared" si="106"/>
        <v>2035</v>
      </c>
      <c r="Z597" s="98">
        <f t="shared" si="106"/>
        <v>2036</v>
      </c>
      <c r="AA597" s="98">
        <f t="shared" si="106"/>
        <v>2037</v>
      </c>
      <c r="AB597" s="98">
        <f t="shared" si="106"/>
        <v>2038</v>
      </c>
      <c r="AC597" s="98">
        <f t="shared" si="106"/>
        <v>2039</v>
      </c>
      <c r="AD597" s="98">
        <f t="shared" si="106"/>
        <v>2040</v>
      </c>
      <c r="AE597" s="98">
        <f t="shared" si="106"/>
        <v>2041</v>
      </c>
      <c r="AF597" s="98">
        <f t="shared" si="106"/>
        <v>2042</v>
      </c>
      <c r="AG597" s="98">
        <f t="shared" si="106"/>
        <v>2043</v>
      </c>
      <c r="AH597" s="99">
        <f t="shared" si="106"/>
        <v>2044</v>
      </c>
    </row>
    <row r="598" spans="1:40" s="80" customFormat="1" ht="12.6" hidden="1" outlineLevel="2" thickBot="1" x14ac:dyDescent="0.3">
      <c r="A598" s="76"/>
      <c r="B598" s="40"/>
      <c r="C598" s="54"/>
      <c r="D598" s="145"/>
      <c r="E598" s="101"/>
      <c r="F598" s="101"/>
      <c r="G598" s="101"/>
      <c r="H598" s="101"/>
      <c r="I598" s="101"/>
      <c r="J598" s="102"/>
      <c r="K598" s="103" t="s">
        <v>49</v>
      </c>
      <c r="L598" s="103" t="str">
        <f>$K$62</f>
        <v>$000s</v>
      </c>
      <c r="M598" s="103" t="str">
        <f t="shared" ref="M598:AH598" si="107">$K$62</f>
        <v>$000s</v>
      </c>
      <c r="N598" s="104" t="str">
        <f t="shared" si="107"/>
        <v>$000s</v>
      </c>
      <c r="O598" s="105" t="str">
        <f t="shared" si="107"/>
        <v>$000s</v>
      </c>
      <c r="P598" s="106" t="str">
        <f t="shared" si="107"/>
        <v>$000s</v>
      </c>
      <c r="Q598" s="106" t="str">
        <f t="shared" si="107"/>
        <v>$000s</v>
      </c>
      <c r="R598" s="106" t="str">
        <f t="shared" si="107"/>
        <v>$000s</v>
      </c>
      <c r="S598" s="106" t="str">
        <f t="shared" si="107"/>
        <v>$000s</v>
      </c>
      <c r="T598" s="106" t="str">
        <f t="shared" si="107"/>
        <v>$000s</v>
      </c>
      <c r="U598" s="106" t="str">
        <f t="shared" si="107"/>
        <v>$000s</v>
      </c>
      <c r="V598" s="106" t="str">
        <f t="shared" si="107"/>
        <v>$000s</v>
      </c>
      <c r="W598" s="106" t="str">
        <f t="shared" si="107"/>
        <v>$000s</v>
      </c>
      <c r="X598" s="106" t="str">
        <f t="shared" si="107"/>
        <v>$000s</v>
      </c>
      <c r="Y598" s="106" t="str">
        <f t="shared" si="107"/>
        <v>$000s</v>
      </c>
      <c r="Z598" s="106" t="str">
        <f t="shared" si="107"/>
        <v>$000s</v>
      </c>
      <c r="AA598" s="106" t="str">
        <f t="shared" si="107"/>
        <v>$000s</v>
      </c>
      <c r="AB598" s="106" t="str">
        <f t="shared" si="107"/>
        <v>$000s</v>
      </c>
      <c r="AC598" s="106" t="str">
        <f t="shared" si="107"/>
        <v>$000s</v>
      </c>
      <c r="AD598" s="106" t="str">
        <f t="shared" si="107"/>
        <v>$000s</v>
      </c>
      <c r="AE598" s="106" t="str">
        <f t="shared" si="107"/>
        <v>$000s</v>
      </c>
      <c r="AF598" s="106" t="str">
        <f t="shared" si="107"/>
        <v>$000s</v>
      </c>
      <c r="AG598" s="106" t="str">
        <f t="shared" si="107"/>
        <v>$000s</v>
      </c>
      <c r="AH598" s="107" t="str">
        <f t="shared" si="107"/>
        <v>$000s</v>
      </c>
    </row>
    <row r="599" spans="1:40" s="38" customFormat="1" ht="12" hidden="1" outlineLevel="2" x14ac:dyDescent="0.25">
      <c r="A599" s="35"/>
      <c r="B599" s="108"/>
      <c r="C599" s="109"/>
      <c r="D599" s="110"/>
      <c r="E599" s="25"/>
      <c r="F599" s="25"/>
      <c r="G599" s="25"/>
      <c r="H599" s="25"/>
      <c r="I599" s="25"/>
      <c r="J599" s="25"/>
      <c r="K599" s="111"/>
      <c r="L599" s="112"/>
      <c r="M599" s="112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113"/>
      <c r="AM599" s="80"/>
      <c r="AN599" s="80"/>
    </row>
    <row r="600" spans="1:40" s="38" customFormat="1" ht="10.199999999999999" hidden="1" outlineLevel="2" x14ac:dyDescent="0.2">
      <c r="A600" s="35"/>
      <c r="B600" s="108"/>
      <c r="C600" s="109"/>
      <c r="D600" s="114" t="s">
        <v>50</v>
      </c>
      <c r="E600" s="25"/>
      <c r="F600" s="25"/>
      <c r="G600" s="25"/>
      <c r="H600" s="25"/>
      <c r="I600" s="25"/>
      <c r="J600" s="25"/>
      <c r="K600" s="111"/>
      <c r="L600" s="112"/>
      <c r="M600" s="112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113"/>
    </row>
    <row r="601" spans="1:40" s="38" customFormat="1" ht="10.199999999999999" hidden="1" outlineLevel="2" x14ac:dyDescent="0.2">
      <c r="A601" s="35"/>
      <c r="B601" s="108"/>
      <c r="C601" s="109"/>
      <c r="D601" s="115" t="s">
        <v>51</v>
      </c>
      <c r="E601" s="25"/>
      <c r="F601" s="25"/>
      <c r="G601" s="25"/>
      <c r="H601" s="25"/>
      <c r="I601" s="25"/>
      <c r="J601" s="25"/>
      <c r="K601" s="116">
        <f>'[1]Hist&amp;Budget_WC'!BT$43+'[1]Hist&amp;Budget_WC'!BT$55</f>
        <v>4047</v>
      </c>
      <c r="L601" s="116">
        <f>'[1]Hist&amp;Budget_WC'!BU$43+'[1]Hist&amp;Budget_WC'!BU$55</f>
        <v>4478</v>
      </c>
      <c r="M601" s="116">
        <f>'[1]Hist&amp;Budget_WC'!BV$43+'[1]Hist&amp;Budget_WC'!BV$55</f>
        <v>4183</v>
      </c>
      <c r="N601" s="117">
        <f>[1]Calcs_Sew!N$34+[1]Calcs_Sew!N$46</f>
        <v>4800</v>
      </c>
      <c r="O601" s="117">
        <f>[1]Calcs_Sew!O$34+[1]Calcs_Sew!O$46</f>
        <v>5191</v>
      </c>
      <c r="P601" s="117">
        <f>[1]Calcs_Sew!P$34+[1]Calcs_Sew!P$46</f>
        <v>5510</v>
      </c>
      <c r="Q601" s="117">
        <f>[1]Calcs_Sew!Q$34+[1]Calcs_Sew!Q$46</f>
        <v>5849</v>
      </c>
      <c r="R601" s="117">
        <f>[1]Calcs_Sew!R$34+[1]Calcs_Sew!R$46</f>
        <v>6329</v>
      </c>
      <c r="S601" s="117">
        <f>[1]Calcs_Sew!S$34+[1]Calcs_Sew!S$46</f>
        <v>6846</v>
      </c>
      <c r="T601" s="117">
        <f>[1]Calcs_Sew!T$34+[1]Calcs_Sew!T$46</f>
        <v>7405</v>
      </c>
      <c r="U601" s="117">
        <f>[1]Calcs_Sew!U$34+[1]Calcs_Sew!U$46</f>
        <v>8008</v>
      </c>
      <c r="V601" s="117">
        <f>[1]Calcs_Sew!V$34+[1]Calcs_Sew!V$46</f>
        <v>8660</v>
      </c>
      <c r="W601" s="117">
        <f>[1]Calcs_Sew!W$34+[1]Calcs_Sew!W$46</f>
        <v>9364</v>
      </c>
      <c r="X601" s="117">
        <f>[1]Calcs_Sew!X$34+[1]Calcs_Sew!X$46</f>
        <v>10124</v>
      </c>
      <c r="Y601" s="117">
        <f>[1]Calcs_Sew!Y$34+[1]Calcs_Sew!Y$46</f>
        <v>10124</v>
      </c>
      <c r="Z601" s="117">
        <f>[1]Calcs_Sew!Z$34+[1]Calcs_Sew!Z$46</f>
        <v>10124</v>
      </c>
      <c r="AA601" s="117">
        <f>[1]Calcs_Sew!AA$34+[1]Calcs_Sew!AA$46</f>
        <v>10124</v>
      </c>
      <c r="AB601" s="117">
        <f>[1]Calcs_Sew!AB$34+[1]Calcs_Sew!AB$46</f>
        <v>10124</v>
      </c>
      <c r="AC601" s="117">
        <f>[1]Calcs_Sew!AC$34+[1]Calcs_Sew!AC$46</f>
        <v>10124</v>
      </c>
      <c r="AD601" s="117">
        <f>[1]Calcs_Sew!AD$34+[1]Calcs_Sew!AD$46</f>
        <v>10124</v>
      </c>
      <c r="AE601" s="117">
        <f>[1]Calcs_Sew!AE$34+[1]Calcs_Sew!AE$46</f>
        <v>10124</v>
      </c>
      <c r="AF601" s="117">
        <f>[1]Calcs_Sew!AF$34+[1]Calcs_Sew!AF$46</f>
        <v>10124</v>
      </c>
      <c r="AG601" s="117">
        <f>[1]Calcs_Sew!AG$34+[1]Calcs_Sew!AG$46</f>
        <v>10124</v>
      </c>
      <c r="AH601" s="118">
        <f>[1]Calcs_Sew!AH$34+[1]Calcs_Sew!AH$46</f>
        <v>10124</v>
      </c>
      <c r="AM601" s="53" cm="1">
        <f t="array" ref="AM601">IF(SUM(ABS(K601:AH601)),1,0)</f>
        <v>1</v>
      </c>
      <c r="AN601" s="53">
        <f>IF(OR(SUBTOTAL(102,AM601)=1,AM601=0),0,1)</f>
        <v>1</v>
      </c>
    </row>
    <row r="602" spans="1:40" s="38" customFormat="1" ht="10.199999999999999" hidden="1" outlineLevel="2" x14ac:dyDescent="0.2">
      <c r="A602" s="35"/>
      <c r="B602" s="108"/>
      <c r="C602" s="109"/>
      <c r="D602" s="115" t="s">
        <v>52</v>
      </c>
      <c r="E602" s="25"/>
      <c r="F602" s="25"/>
      <c r="G602" s="25"/>
      <c r="H602" s="25"/>
      <c r="I602" s="25"/>
      <c r="J602" s="25"/>
      <c r="K602" s="116">
        <f>SUM('[1]Hist&amp;Budget_WC'!BT$44:BT$46)</f>
        <v>527</v>
      </c>
      <c r="L602" s="116">
        <f>SUM('[1]Hist&amp;Budget_WC'!BU$44:BU$46)</f>
        <v>601</v>
      </c>
      <c r="M602" s="116">
        <f>SUM('[1]Hist&amp;Budget_WC'!BV$44:BV$46)</f>
        <v>690</v>
      </c>
      <c r="N602" s="117">
        <f>SUM([1]Calcs_Sew!N$35:N$37)</f>
        <v>795</v>
      </c>
      <c r="O602" s="117">
        <f>SUM([1]Calcs_Sew!O$35:O$37)</f>
        <v>854</v>
      </c>
      <c r="P602" s="117">
        <f>SUM([1]Calcs_Sew!P$35:P$37)</f>
        <v>922</v>
      </c>
      <c r="Q602" s="117">
        <f>SUM([1]Calcs_Sew!Q$35:Q$37)</f>
        <v>995</v>
      </c>
      <c r="R602" s="117">
        <f>SUM([1]Calcs_Sew!R$35:R$37)</f>
        <v>1068</v>
      </c>
      <c r="S602" s="117">
        <f>SUM([1]Calcs_Sew!S$35:S$37)</f>
        <v>1152</v>
      </c>
      <c r="T602" s="117">
        <f>SUM([1]Calcs_Sew!T$35:T$37)</f>
        <v>1242</v>
      </c>
      <c r="U602" s="117">
        <f>SUM([1]Calcs_Sew!U$35:U$37)</f>
        <v>1340</v>
      </c>
      <c r="V602" s="117">
        <f>SUM([1]Calcs_Sew!V$35:V$37)</f>
        <v>1445</v>
      </c>
      <c r="W602" s="117">
        <f>SUM([1]Calcs_Sew!W$35:W$37)</f>
        <v>1557</v>
      </c>
      <c r="X602" s="117">
        <f>SUM([1]Calcs_Sew!X$35:X$37)</f>
        <v>1679</v>
      </c>
      <c r="Y602" s="117">
        <f>SUM([1]Calcs_Sew!Y$35:Y$37)</f>
        <v>1679</v>
      </c>
      <c r="Z602" s="117">
        <f>SUM([1]Calcs_Sew!Z$35:Z$37)</f>
        <v>1679</v>
      </c>
      <c r="AA602" s="117">
        <f>SUM([1]Calcs_Sew!AA$35:AA$37)</f>
        <v>1679</v>
      </c>
      <c r="AB602" s="117">
        <f>SUM([1]Calcs_Sew!AB$35:AB$37)</f>
        <v>1679</v>
      </c>
      <c r="AC602" s="117">
        <f>SUM([1]Calcs_Sew!AC$35:AC$37)</f>
        <v>1679</v>
      </c>
      <c r="AD602" s="117">
        <f>SUM([1]Calcs_Sew!AD$35:AD$37)</f>
        <v>1679</v>
      </c>
      <c r="AE602" s="117">
        <f>SUM([1]Calcs_Sew!AE$35:AE$37)</f>
        <v>1679</v>
      </c>
      <c r="AF602" s="117">
        <f>SUM([1]Calcs_Sew!AF$35:AF$37)</f>
        <v>1679</v>
      </c>
      <c r="AG602" s="117">
        <f>SUM([1]Calcs_Sew!AG$35:AG$37)</f>
        <v>1679</v>
      </c>
      <c r="AH602" s="118">
        <f>SUM([1]Calcs_Sew!AH$35:AH$37)</f>
        <v>1679</v>
      </c>
      <c r="AM602" s="53" cm="1">
        <f t="array" ref="AM602">IF(SUM(ABS(K602:AH602)),1,0)</f>
        <v>1</v>
      </c>
      <c r="AN602" s="53">
        <f t="shared" ref="AN602:AN610" si="108">IF(OR(SUBTOTAL(102,AM602)=1,AM602=0),0,1)</f>
        <v>1</v>
      </c>
    </row>
    <row r="603" spans="1:40" s="38" customFormat="1" ht="10.199999999999999" hidden="1" outlineLevel="2" x14ac:dyDescent="0.2">
      <c r="A603" s="35"/>
      <c r="B603" s="108"/>
      <c r="C603" s="109"/>
      <c r="D603" s="115" t="s">
        <v>53</v>
      </c>
      <c r="E603" s="25"/>
      <c r="F603" s="25"/>
      <c r="G603" s="25"/>
      <c r="H603" s="25"/>
      <c r="I603" s="25"/>
      <c r="J603" s="25"/>
      <c r="K603" s="116">
        <f>'[1]Hist&amp;Budget_WC'!BT$66</f>
        <v>44</v>
      </c>
      <c r="L603" s="116">
        <f>'[1]Hist&amp;Budget_WC'!BU$66</f>
        <v>65</v>
      </c>
      <c r="M603" s="116">
        <f>'[1]Hist&amp;Budget_WC'!BV$66</f>
        <v>248</v>
      </c>
      <c r="N603" s="117">
        <f>[1]Calcs_Sew!N$57</f>
        <v>60</v>
      </c>
      <c r="O603" s="117">
        <f>[1]Calcs_Sew!O$57</f>
        <v>320</v>
      </c>
      <c r="P603" s="117">
        <f>[1]Calcs_Sew!P$57</f>
        <v>148</v>
      </c>
      <c r="Q603" s="117">
        <f>[1]Calcs_Sew!Q$57</f>
        <v>160</v>
      </c>
      <c r="R603" s="117">
        <f>[1]Calcs_Sew!R$57</f>
        <v>201</v>
      </c>
      <c r="S603" s="117">
        <f>[1]Calcs_Sew!S$57</f>
        <v>205</v>
      </c>
      <c r="T603" s="117">
        <f>[1]Calcs_Sew!T$57</f>
        <v>188</v>
      </c>
      <c r="U603" s="117">
        <f>[1]Calcs_Sew!U$57</f>
        <v>163</v>
      </c>
      <c r="V603" s="117">
        <f>[1]Calcs_Sew!V$57</f>
        <v>193</v>
      </c>
      <c r="W603" s="117">
        <f>[1]Calcs_Sew!W$57</f>
        <v>313</v>
      </c>
      <c r="X603" s="117">
        <f>[1]Calcs_Sew!X$57</f>
        <v>439</v>
      </c>
      <c r="Y603" s="117">
        <f>[1]Calcs_Sew!Y$57</f>
        <v>439</v>
      </c>
      <c r="Z603" s="117">
        <f>[1]Calcs_Sew!Z$57</f>
        <v>439</v>
      </c>
      <c r="AA603" s="117">
        <f>[1]Calcs_Sew!AA$57</f>
        <v>439</v>
      </c>
      <c r="AB603" s="117">
        <f>[1]Calcs_Sew!AB$57</f>
        <v>439</v>
      </c>
      <c r="AC603" s="117">
        <f>[1]Calcs_Sew!AC$57</f>
        <v>439</v>
      </c>
      <c r="AD603" s="117">
        <f>[1]Calcs_Sew!AD$57</f>
        <v>439</v>
      </c>
      <c r="AE603" s="117">
        <f>[1]Calcs_Sew!AE$57</f>
        <v>439</v>
      </c>
      <c r="AF603" s="117">
        <f>[1]Calcs_Sew!AF$57</f>
        <v>439</v>
      </c>
      <c r="AG603" s="117">
        <f>[1]Calcs_Sew!AG$57</f>
        <v>439</v>
      </c>
      <c r="AH603" s="118">
        <f>[1]Calcs_Sew!AH$57</f>
        <v>439</v>
      </c>
      <c r="AM603" s="53" cm="1">
        <f t="array" ref="AM603">IF(SUM(ABS(K603:AH603)),1,0)</f>
        <v>1</v>
      </c>
      <c r="AN603" s="53">
        <f t="shared" si="108"/>
        <v>1</v>
      </c>
    </row>
    <row r="604" spans="1:40" s="38" customFormat="1" ht="10.199999999999999" hidden="1" outlineLevel="2" x14ac:dyDescent="0.2">
      <c r="A604" s="35"/>
      <c r="B604" s="108"/>
      <c r="C604" s="109"/>
      <c r="D604" s="115" t="s">
        <v>54</v>
      </c>
      <c r="E604" s="25"/>
      <c r="F604" s="25"/>
      <c r="G604" s="25"/>
      <c r="H604" s="25"/>
      <c r="I604" s="25"/>
      <c r="J604" s="25"/>
      <c r="K604" s="116">
        <f>SUM('[1]Hist&amp;Budget_WC'!BT$56:BT$61,'[1]Hist&amp;Budget_WC'!BT$67)</f>
        <v>35</v>
      </c>
      <c r="L604" s="116">
        <f>SUM('[1]Hist&amp;Budget_WC'!BU$56:BU$61,'[1]Hist&amp;Budget_WC'!BU$67)</f>
        <v>192</v>
      </c>
      <c r="M604" s="116">
        <f>SUM('[1]Hist&amp;Budget_WC'!BV$56:BV$61,'[1]Hist&amp;Budget_WC'!BV$67)</f>
        <v>37</v>
      </c>
      <c r="N604" s="117">
        <f>SUM([1]Calcs_Sew!N$47:N$52,[1]Calcs_Sew!N$58)</f>
        <v>43</v>
      </c>
      <c r="O604" s="117">
        <f>SUM([1]Calcs_Sew!O$47:O$52,[1]Calcs_Sew!O$58)</f>
        <v>43</v>
      </c>
      <c r="P604" s="117">
        <f>SUM([1]Calcs_Sew!P$47:P$52,[1]Calcs_Sew!P$58)</f>
        <v>44</v>
      </c>
      <c r="Q604" s="117">
        <f>SUM([1]Calcs_Sew!Q$47:Q$52,[1]Calcs_Sew!Q$58)</f>
        <v>46</v>
      </c>
      <c r="R604" s="117">
        <f>SUM([1]Calcs_Sew!R$47:R$52,[1]Calcs_Sew!R$58)</f>
        <v>47</v>
      </c>
      <c r="S604" s="117">
        <f>SUM([1]Calcs_Sew!S$47:S$52,[1]Calcs_Sew!S$58)</f>
        <v>49</v>
      </c>
      <c r="T604" s="117">
        <f>SUM([1]Calcs_Sew!T$47:T$52,[1]Calcs_Sew!T$58)</f>
        <v>50</v>
      </c>
      <c r="U604" s="117">
        <f>SUM([1]Calcs_Sew!U$47:U$52,[1]Calcs_Sew!U$58)</f>
        <v>52</v>
      </c>
      <c r="V604" s="117">
        <f>SUM([1]Calcs_Sew!V$47:V$52,[1]Calcs_Sew!V$58)</f>
        <v>54</v>
      </c>
      <c r="W604" s="117">
        <f>SUM([1]Calcs_Sew!W$47:W$52,[1]Calcs_Sew!W$58)</f>
        <v>56</v>
      </c>
      <c r="X604" s="117">
        <f>SUM([1]Calcs_Sew!X$47:X$52,[1]Calcs_Sew!X$58)</f>
        <v>58</v>
      </c>
      <c r="Y604" s="117">
        <f>SUM([1]Calcs_Sew!Y$47:Y$52,[1]Calcs_Sew!Y$58)</f>
        <v>58</v>
      </c>
      <c r="Z604" s="117">
        <f>SUM([1]Calcs_Sew!Z$47:Z$52,[1]Calcs_Sew!Z$58)</f>
        <v>58</v>
      </c>
      <c r="AA604" s="117">
        <f>SUM([1]Calcs_Sew!AA$47:AA$52,[1]Calcs_Sew!AA$58)</f>
        <v>58</v>
      </c>
      <c r="AB604" s="117">
        <f>SUM([1]Calcs_Sew!AB$47:AB$52,[1]Calcs_Sew!AB$58)</f>
        <v>58</v>
      </c>
      <c r="AC604" s="117">
        <f>SUM([1]Calcs_Sew!AC$47:AC$52,[1]Calcs_Sew!AC$58)</f>
        <v>58</v>
      </c>
      <c r="AD604" s="117">
        <f>SUM([1]Calcs_Sew!AD$47:AD$52,[1]Calcs_Sew!AD$58)</f>
        <v>58</v>
      </c>
      <c r="AE604" s="117">
        <f>SUM([1]Calcs_Sew!AE$47:AE$52,[1]Calcs_Sew!AE$58)</f>
        <v>58</v>
      </c>
      <c r="AF604" s="117">
        <f>SUM([1]Calcs_Sew!AF$47:AF$52,[1]Calcs_Sew!AF$58)</f>
        <v>58</v>
      </c>
      <c r="AG604" s="117">
        <f>SUM([1]Calcs_Sew!AG$47:AG$52,[1]Calcs_Sew!AG$58)</f>
        <v>58</v>
      </c>
      <c r="AH604" s="118">
        <f>SUM([1]Calcs_Sew!AH$47:AH$52,[1]Calcs_Sew!AH$58)</f>
        <v>58</v>
      </c>
      <c r="AM604" s="53" cm="1">
        <f t="array" ref="AM604">IF(SUM(ABS(K604:AH604)),1,0)</f>
        <v>1</v>
      </c>
      <c r="AN604" s="53">
        <f t="shared" si="108"/>
        <v>1</v>
      </c>
    </row>
    <row r="605" spans="1:40" s="38" customFormat="1" ht="10.199999999999999" hidden="1" outlineLevel="2" x14ac:dyDescent="0.2">
      <c r="A605" s="35"/>
      <c r="B605" s="108"/>
      <c r="C605" s="109"/>
      <c r="D605" s="115" t="s">
        <v>55</v>
      </c>
      <c r="E605" s="25"/>
      <c r="F605" s="25"/>
      <c r="G605" s="25"/>
      <c r="H605" s="25"/>
      <c r="I605" s="25"/>
      <c r="J605" s="25"/>
      <c r="K605" s="116">
        <f>SUM('[1]Hist&amp;Budget_WC'!BT$47:BT$48,'[1]Hist&amp;Budget_WC'!BT$53:BT$54)</f>
        <v>68</v>
      </c>
      <c r="L605" s="116">
        <f>SUM('[1]Hist&amp;Budget_WC'!BU$47:BU$48,'[1]Hist&amp;Budget_WC'!BU$53:BU$54)</f>
        <v>445</v>
      </c>
      <c r="M605" s="116">
        <f>SUM('[1]Hist&amp;Budget_WC'!BV$47:BV$48,'[1]Hist&amp;Budget_WC'!BV$53:BV$54)</f>
        <v>342</v>
      </c>
      <c r="N605" s="117">
        <f>SUM([1]Calcs_Sew!N$38:N$39,[1]Calcs_Sew!N$44:N$45)</f>
        <v>67</v>
      </c>
      <c r="O605" s="117">
        <f>SUM([1]Calcs_Sew!O$38:O$39,[1]Calcs_Sew!O$44:O$45)</f>
        <v>68</v>
      </c>
      <c r="P605" s="117">
        <f>SUM([1]Calcs_Sew!P$38:P$39,[1]Calcs_Sew!P$44:P$45)</f>
        <v>68</v>
      </c>
      <c r="Q605" s="117">
        <f>SUM([1]Calcs_Sew!Q$38:Q$39,[1]Calcs_Sew!Q$44:Q$45)</f>
        <v>68</v>
      </c>
      <c r="R605" s="117">
        <f>SUM([1]Calcs_Sew!R$38:R$39,[1]Calcs_Sew!R$44:R$45)</f>
        <v>68</v>
      </c>
      <c r="S605" s="117">
        <f>SUM([1]Calcs_Sew!S$38:S$39,[1]Calcs_Sew!S$44:S$45)</f>
        <v>68</v>
      </c>
      <c r="T605" s="117">
        <f>SUM([1]Calcs_Sew!T$38:T$39,[1]Calcs_Sew!T$44:T$45)</f>
        <v>68</v>
      </c>
      <c r="U605" s="117">
        <f>SUM([1]Calcs_Sew!U$38:U$39,[1]Calcs_Sew!U$44:U$45)</f>
        <v>68</v>
      </c>
      <c r="V605" s="117">
        <f>SUM([1]Calcs_Sew!V$38:V$39,[1]Calcs_Sew!V$44:V$45)</f>
        <v>68</v>
      </c>
      <c r="W605" s="117">
        <f>SUM([1]Calcs_Sew!W$38:W$39,[1]Calcs_Sew!W$44:W$45)</f>
        <v>68</v>
      </c>
      <c r="X605" s="117">
        <f>SUM([1]Calcs_Sew!X$38:X$39,[1]Calcs_Sew!X$44:X$45)</f>
        <v>68</v>
      </c>
      <c r="Y605" s="117">
        <f>SUM([1]Calcs_Sew!Y$38:Y$39,[1]Calcs_Sew!Y$44:Y$45)</f>
        <v>68</v>
      </c>
      <c r="Z605" s="117">
        <f>SUM([1]Calcs_Sew!Z$38:Z$39,[1]Calcs_Sew!Z$44:Z$45)</f>
        <v>68</v>
      </c>
      <c r="AA605" s="117">
        <f>SUM([1]Calcs_Sew!AA$38:AA$39,[1]Calcs_Sew!AA$44:AA$45)</f>
        <v>68</v>
      </c>
      <c r="AB605" s="117">
        <f>SUM([1]Calcs_Sew!AB$38:AB$39,[1]Calcs_Sew!AB$44:AB$45)</f>
        <v>68</v>
      </c>
      <c r="AC605" s="117">
        <f>SUM([1]Calcs_Sew!AC$38:AC$39,[1]Calcs_Sew!AC$44:AC$45)</f>
        <v>68</v>
      </c>
      <c r="AD605" s="117">
        <f>SUM([1]Calcs_Sew!AD$38:AD$39,[1]Calcs_Sew!AD$44:AD$45)</f>
        <v>68</v>
      </c>
      <c r="AE605" s="117">
        <f>SUM([1]Calcs_Sew!AE$38:AE$39,[1]Calcs_Sew!AE$44:AE$45)</f>
        <v>68</v>
      </c>
      <c r="AF605" s="117">
        <f>SUM([1]Calcs_Sew!AF$38:AF$39,[1]Calcs_Sew!AF$44:AF$45)</f>
        <v>68</v>
      </c>
      <c r="AG605" s="117">
        <f>SUM([1]Calcs_Sew!AG$38:AG$39,[1]Calcs_Sew!AG$44:AG$45)</f>
        <v>68</v>
      </c>
      <c r="AH605" s="118">
        <f>SUM([1]Calcs_Sew!AH$38:AH$39,[1]Calcs_Sew!AH$44:AH$45)</f>
        <v>68</v>
      </c>
      <c r="AM605" s="53" cm="1">
        <f t="array" ref="AM605">IF(SUM(ABS(K605:AH605)),1,0)</f>
        <v>1</v>
      </c>
      <c r="AN605" s="53">
        <f t="shared" si="108"/>
        <v>1</v>
      </c>
    </row>
    <row r="606" spans="1:40" s="38" customFormat="1" ht="10.199999999999999" hidden="1" outlineLevel="2" x14ac:dyDescent="0.2">
      <c r="A606" s="35"/>
      <c r="B606" s="108"/>
      <c r="C606" s="109"/>
      <c r="D606" s="115" t="s">
        <v>56</v>
      </c>
      <c r="E606" s="25"/>
      <c r="F606" s="25"/>
      <c r="G606" s="25"/>
      <c r="H606" s="25"/>
      <c r="I606" s="25"/>
      <c r="J606" s="25"/>
      <c r="K606" s="116">
        <f>SUM('[1]Hist&amp;Budget_WC'!BT$49:BT$50,'[1]Hist&amp;Budget_WC'!BT$52)</f>
        <v>60</v>
      </c>
      <c r="L606" s="116">
        <f>SUM('[1]Hist&amp;Budget_WC'!BU$49:BU$50,'[1]Hist&amp;Budget_WC'!BU$52)</f>
        <v>839</v>
      </c>
      <c r="M606" s="116">
        <f>SUM('[1]Hist&amp;Budget_WC'!BV$49:BV$50,'[1]Hist&amp;Budget_WC'!BV$52)</f>
        <v>74</v>
      </c>
      <c r="N606" s="117">
        <f>SUM([1]Calcs_Sew!N$40:N$41,[1]Calcs_Sew!N$43)</f>
        <v>25</v>
      </c>
      <c r="O606" s="117">
        <f>SUM([1]Calcs_Sew!O$40:O$41,[1]Calcs_Sew!O$43)</f>
        <v>819.55</v>
      </c>
      <c r="P606" s="117">
        <f>SUM([1]Calcs_Sew!P$40:P$41,[1]Calcs_Sew!P$43)</f>
        <v>28</v>
      </c>
      <c r="Q606" s="117">
        <f>SUM([1]Calcs_Sew!Q$40:Q$41,[1]Calcs_Sew!Q$43)</f>
        <v>29</v>
      </c>
      <c r="R606" s="117">
        <f>SUM([1]Calcs_Sew!R$40:R$41,[1]Calcs_Sew!R$43)</f>
        <v>31</v>
      </c>
      <c r="S606" s="117">
        <f>SUM([1]Calcs_Sew!S$40:S$41,[1]Calcs_Sew!S$43)</f>
        <v>2763</v>
      </c>
      <c r="T606" s="117">
        <f>SUM([1]Calcs_Sew!T$40:T$41,[1]Calcs_Sew!T$43)</f>
        <v>4085</v>
      </c>
      <c r="U606" s="117">
        <f>SUM([1]Calcs_Sew!U$40:U$41,[1]Calcs_Sew!U$43)</f>
        <v>5136</v>
      </c>
      <c r="V606" s="117">
        <f>SUM([1]Calcs_Sew!V$40:V$41,[1]Calcs_Sew!V$43)</f>
        <v>4088</v>
      </c>
      <c r="W606" s="117">
        <f>SUM([1]Calcs_Sew!W$40:W$41,[1]Calcs_Sew!W$43)</f>
        <v>1150</v>
      </c>
      <c r="X606" s="117">
        <f>SUM([1]Calcs_Sew!X$40:X$41,[1]Calcs_Sew!X$43)</f>
        <v>370</v>
      </c>
      <c r="Y606" s="117">
        <f>SUM([1]Calcs_Sew!Y$40:Y$41,[1]Calcs_Sew!Y$43)</f>
        <v>40</v>
      </c>
      <c r="Z606" s="117">
        <f>SUM([1]Calcs_Sew!Z$40:Z$41,[1]Calcs_Sew!Z$43)</f>
        <v>40</v>
      </c>
      <c r="AA606" s="117">
        <f>SUM([1]Calcs_Sew!AA$40:AA$41,[1]Calcs_Sew!AA$43)</f>
        <v>40</v>
      </c>
      <c r="AB606" s="117">
        <f>SUM([1]Calcs_Sew!AB$40:AB$41,[1]Calcs_Sew!AB$43)</f>
        <v>40</v>
      </c>
      <c r="AC606" s="117">
        <f>SUM([1]Calcs_Sew!AC$40:AC$41,[1]Calcs_Sew!AC$43)</f>
        <v>40</v>
      </c>
      <c r="AD606" s="117">
        <f>SUM([1]Calcs_Sew!AD$40:AD$41,[1]Calcs_Sew!AD$43)</f>
        <v>40</v>
      </c>
      <c r="AE606" s="117">
        <f>SUM([1]Calcs_Sew!AE$40:AE$41,[1]Calcs_Sew!AE$43)</f>
        <v>40</v>
      </c>
      <c r="AF606" s="117">
        <f>SUM([1]Calcs_Sew!AF$40:AF$41,[1]Calcs_Sew!AF$43)</f>
        <v>40</v>
      </c>
      <c r="AG606" s="117">
        <f>SUM([1]Calcs_Sew!AG$40:AG$41,[1]Calcs_Sew!AG$43)</f>
        <v>40</v>
      </c>
      <c r="AH606" s="118">
        <f>SUM([1]Calcs_Sew!AH$40:AH$41,[1]Calcs_Sew!AH$43)</f>
        <v>40</v>
      </c>
      <c r="AM606" s="53" cm="1">
        <f t="array" ref="AM606">IF(SUM(ABS(K606:AH606)),1,0)</f>
        <v>1</v>
      </c>
      <c r="AN606" s="53">
        <f t="shared" si="108"/>
        <v>1</v>
      </c>
    </row>
    <row r="607" spans="1:40" s="38" customFormat="1" ht="10.199999999999999" hidden="1" outlineLevel="2" x14ac:dyDescent="0.2">
      <c r="A607" s="35"/>
      <c r="B607" s="108"/>
      <c r="C607" s="109"/>
      <c r="D607" s="115" t="s">
        <v>57</v>
      </c>
      <c r="E607" s="25"/>
      <c r="F607" s="25"/>
      <c r="G607" s="25"/>
      <c r="H607" s="25"/>
      <c r="I607" s="25"/>
      <c r="J607" s="25"/>
      <c r="K607" s="116">
        <f>'[1]Hist&amp;Budget_WC'!BT$51</f>
        <v>0</v>
      </c>
      <c r="L607" s="116">
        <f>'[1]Hist&amp;Budget_WC'!BU$51</f>
        <v>0</v>
      </c>
      <c r="M607" s="116">
        <f>'[1]Hist&amp;Budget_WC'!BV$51</f>
        <v>0</v>
      </c>
      <c r="N607" s="117">
        <f>[1]Calcs_Sew!N$42</f>
        <v>0</v>
      </c>
      <c r="O607" s="117">
        <f>[1]Calcs_Sew!O$42</f>
        <v>0</v>
      </c>
      <c r="P607" s="117">
        <f>[1]Calcs_Sew!P$42</f>
        <v>0</v>
      </c>
      <c r="Q607" s="117">
        <f>[1]Calcs_Sew!Q$42</f>
        <v>0</v>
      </c>
      <c r="R607" s="117">
        <f>[1]Calcs_Sew!R$42</f>
        <v>0</v>
      </c>
      <c r="S607" s="117">
        <f>[1]Calcs_Sew!S$42</f>
        <v>0</v>
      </c>
      <c r="T607" s="117">
        <f>[1]Calcs_Sew!T$42</f>
        <v>0</v>
      </c>
      <c r="U607" s="117">
        <f>[1]Calcs_Sew!U$42</f>
        <v>0</v>
      </c>
      <c r="V607" s="117">
        <f>[1]Calcs_Sew!V$42</f>
        <v>0</v>
      </c>
      <c r="W607" s="117">
        <f>[1]Calcs_Sew!W$42</f>
        <v>0</v>
      </c>
      <c r="X607" s="117">
        <f>[1]Calcs_Sew!X$42</f>
        <v>0</v>
      </c>
      <c r="Y607" s="117">
        <f>[1]Calcs_Sew!Y$42</f>
        <v>0</v>
      </c>
      <c r="Z607" s="117">
        <f>[1]Calcs_Sew!Z$42</f>
        <v>0</v>
      </c>
      <c r="AA607" s="117">
        <f>[1]Calcs_Sew!AA$42</f>
        <v>0</v>
      </c>
      <c r="AB607" s="117">
        <f>[1]Calcs_Sew!AB$42</f>
        <v>0</v>
      </c>
      <c r="AC607" s="117">
        <f>[1]Calcs_Sew!AC$42</f>
        <v>0</v>
      </c>
      <c r="AD607" s="117">
        <f>[1]Calcs_Sew!AD$42</f>
        <v>0</v>
      </c>
      <c r="AE607" s="117">
        <f>[1]Calcs_Sew!AE$42</f>
        <v>0</v>
      </c>
      <c r="AF607" s="117">
        <f>[1]Calcs_Sew!AF$42</f>
        <v>0</v>
      </c>
      <c r="AG607" s="117">
        <f>[1]Calcs_Sew!AG$42</f>
        <v>0</v>
      </c>
      <c r="AH607" s="118">
        <f>[1]Calcs_Sew!AH$42</f>
        <v>0</v>
      </c>
      <c r="AM607" s="53" cm="1">
        <f t="array" ref="AM607">IF(SUM(ABS(K607:AH607)),1,0)</f>
        <v>0</v>
      </c>
      <c r="AN607" s="53">
        <f t="shared" si="108"/>
        <v>0</v>
      </c>
    </row>
    <row r="608" spans="1:40" s="38" customFormat="1" ht="10.199999999999999" hidden="1" outlineLevel="2" x14ac:dyDescent="0.2">
      <c r="A608" s="35"/>
      <c r="B608" s="108"/>
      <c r="C608" s="109"/>
      <c r="D608" s="115" t="s">
        <v>58</v>
      </c>
      <c r="E608" s="25"/>
      <c r="F608" s="25"/>
      <c r="G608" s="25"/>
      <c r="H608" s="25"/>
      <c r="I608" s="25"/>
      <c r="J608" s="25"/>
      <c r="K608" s="116">
        <f>MAX(0,'[1]Hist&amp;Budget_WC'!BT$104)+MAX(0,'[1]Hist&amp;Budget_WC'!BT$105)+MAX(0,'[1]Hist&amp;Budget_WC'!BT$108)+MAX(0,'[1]Hist&amp;Budget_WC'!BT$109)+MAX(0,'[1]Hist&amp;Budget_WC'!BT$110)</f>
        <v>0</v>
      </c>
      <c r="L608" s="116">
        <f>MAX(0,'[1]Hist&amp;Budget_WC'!BU$104)+MAX(0,'[1]Hist&amp;Budget_WC'!BU$105)+MAX(0,'[1]Hist&amp;Budget_WC'!BU$108)+MAX(0,'[1]Hist&amp;Budget_WC'!BU$109)+MAX(0,'[1]Hist&amp;Budget_WC'!BU$110)</f>
        <v>100</v>
      </c>
      <c r="M608" s="116">
        <f>MAX(0,'[1]Hist&amp;Budget_WC'!BV$104)+MAX(0,'[1]Hist&amp;Budget_WC'!BV$105)+MAX(0,'[1]Hist&amp;Budget_WC'!BV$108)+MAX(0,'[1]Hist&amp;Budget_WC'!BV$109)+MAX(0,'[1]Hist&amp;Budget_WC'!BV$110)</f>
        <v>0</v>
      </c>
      <c r="N608" s="117">
        <f>MAX(0,[1]Calcs_Sew!N$94)+MAX(0,[1]Calcs_Sew!N$95)+MAX(0,[1]Calcs_Sew!N$98)+MAX(0,[1]Calcs_Sew!N$99)+MAX(0,[1]Calcs_Sew!N$100)</f>
        <v>0</v>
      </c>
      <c r="O608" s="117">
        <f>MAX(0,[1]Calcs_Sew!O$94)+MAX(0,[1]Calcs_Sew!O$95)+MAX(0,[1]Calcs_Sew!O$98)+MAX(0,[1]Calcs_Sew!O$99)+MAX(0,[1]Calcs_Sew!O$100)</f>
        <v>0</v>
      </c>
      <c r="P608" s="117">
        <f>MAX(0,[1]Calcs_Sew!P$94)+MAX(0,[1]Calcs_Sew!P$95)+MAX(0,[1]Calcs_Sew!P$98)+MAX(0,[1]Calcs_Sew!P$99)+MAX(0,[1]Calcs_Sew!P$100)</f>
        <v>0</v>
      </c>
      <c r="Q608" s="117">
        <f>MAX(0,[1]Calcs_Sew!Q$94)+MAX(0,[1]Calcs_Sew!Q$95)+MAX(0,[1]Calcs_Sew!Q$98)+MAX(0,[1]Calcs_Sew!Q$99)+MAX(0,[1]Calcs_Sew!Q$100)</f>
        <v>0</v>
      </c>
      <c r="R608" s="117">
        <f>MAX(0,[1]Calcs_Sew!R$94)+MAX(0,[1]Calcs_Sew!R$95)+MAX(0,[1]Calcs_Sew!R$98)+MAX(0,[1]Calcs_Sew!R$99)+MAX(0,[1]Calcs_Sew!R$100)</f>
        <v>0</v>
      </c>
      <c r="S608" s="117">
        <f>MAX(0,[1]Calcs_Sew!S$94)+MAX(0,[1]Calcs_Sew!S$95)+MAX(0,[1]Calcs_Sew!S$98)+MAX(0,[1]Calcs_Sew!S$99)+MAX(0,[1]Calcs_Sew!S$100)</f>
        <v>0</v>
      </c>
      <c r="T608" s="117">
        <f>MAX(0,[1]Calcs_Sew!T$94)+MAX(0,[1]Calcs_Sew!T$95)+MAX(0,[1]Calcs_Sew!T$98)+MAX(0,[1]Calcs_Sew!T$99)+MAX(0,[1]Calcs_Sew!T$100)</f>
        <v>0</v>
      </c>
      <c r="U608" s="117">
        <f>MAX(0,[1]Calcs_Sew!U$94)+MAX(0,[1]Calcs_Sew!U$95)+MAX(0,[1]Calcs_Sew!U$98)+MAX(0,[1]Calcs_Sew!U$99)+MAX(0,[1]Calcs_Sew!U$100)</f>
        <v>0</v>
      </c>
      <c r="V608" s="117">
        <f>MAX(0,[1]Calcs_Sew!V$94)+MAX(0,[1]Calcs_Sew!V$95)+MAX(0,[1]Calcs_Sew!V$98)+MAX(0,[1]Calcs_Sew!V$99)+MAX(0,[1]Calcs_Sew!V$100)</f>
        <v>0</v>
      </c>
      <c r="W608" s="117">
        <f>MAX(0,[1]Calcs_Sew!W$94)+MAX(0,[1]Calcs_Sew!W$95)+MAX(0,[1]Calcs_Sew!W$98)+MAX(0,[1]Calcs_Sew!W$99)+MAX(0,[1]Calcs_Sew!W$100)</f>
        <v>0</v>
      </c>
      <c r="X608" s="117">
        <f>MAX(0,[1]Calcs_Sew!X$94)+MAX(0,[1]Calcs_Sew!X$95)+MAX(0,[1]Calcs_Sew!X$98)+MAX(0,[1]Calcs_Sew!X$99)+MAX(0,[1]Calcs_Sew!X$100)</f>
        <v>0</v>
      </c>
      <c r="Y608" s="117">
        <f>MAX(0,[1]Calcs_Sew!Y$94)+MAX(0,[1]Calcs_Sew!Y$95)+MAX(0,[1]Calcs_Sew!Y$98)+MAX(0,[1]Calcs_Sew!Y$99)+MAX(0,[1]Calcs_Sew!Y$100)</f>
        <v>0</v>
      </c>
      <c r="Z608" s="117">
        <f>MAX(0,[1]Calcs_Sew!Z$94)+MAX(0,[1]Calcs_Sew!Z$95)+MAX(0,[1]Calcs_Sew!Z$98)+MAX(0,[1]Calcs_Sew!Z$99)+MAX(0,[1]Calcs_Sew!Z$100)</f>
        <v>0</v>
      </c>
      <c r="AA608" s="117">
        <f>MAX(0,[1]Calcs_Sew!AA$94)+MAX(0,[1]Calcs_Sew!AA$95)+MAX(0,[1]Calcs_Sew!AA$98)+MAX(0,[1]Calcs_Sew!AA$99)+MAX(0,[1]Calcs_Sew!AA$100)</f>
        <v>0</v>
      </c>
      <c r="AB608" s="117">
        <f>MAX(0,[1]Calcs_Sew!AB$94)+MAX(0,[1]Calcs_Sew!AB$95)+MAX(0,[1]Calcs_Sew!AB$98)+MAX(0,[1]Calcs_Sew!AB$99)+MAX(0,[1]Calcs_Sew!AB$100)</f>
        <v>0</v>
      </c>
      <c r="AC608" s="117">
        <f>MAX(0,[1]Calcs_Sew!AC$94)+MAX(0,[1]Calcs_Sew!AC$95)+MAX(0,[1]Calcs_Sew!AC$98)+MAX(0,[1]Calcs_Sew!AC$99)+MAX(0,[1]Calcs_Sew!AC$100)</f>
        <v>0</v>
      </c>
      <c r="AD608" s="117">
        <f>MAX(0,[1]Calcs_Sew!AD$94)+MAX(0,[1]Calcs_Sew!AD$95)+MAX(0,[1]Calcs_Sew!AD$98)+MAX(0,[1]Calcs_Sew!AD$99)+MAX(0,[1]Calcs_Sew!AD$100)</f>
        <v>0</v>
      </c>
      <c r="AE608" s="117">
        <f>MAX(0,[1]Calcs_Sew!AE$94)+MAX(0,[1]Calcs_Sew!AE$95)+MAX(0,[1]Calcs_Sew!AE$98)+MAX(0,[1]Calcs_Sew!AE$99)+MAX(0,[1]Calcs_Sew!AE$100)</f>
        <v>0</v>
      </c>
      <c r="AF608" s="117">
        <f>MAX(0,[1]Calcs_Sew!AF$94)+MAX(0,[1]Calcs_Sew!AF$95)+MAX(0,[1]Calcs_Sew!AF$98)+MAX(0,[1]Calcs_Sew!AF$99)+MAX(0,[1]Calcs_Sew!AF$100)</f>
        <v>0</v>
      </c>
      <c r="AG608" s="117">
        <f>MAX(0,[1]Calcs_Sew!AG$94)+MAX(0,[1]Calcs_Sew!AG$95)+MAX(0,[1]Calcs_Sew!AG$98)+MAX(0,[1]Calcs_Sew!AG$99)+MAX(0,[1]Calcs_Sew!AG$100)</f>
        <v>0</v>
      </c>
      <c r="AH608" s="118">
        <f>MAX(0,[1]Calcs_Sew!AH$94)+MAX(0,[1]Calcs_Sew!AH$95)+MAX(0,[1]Calcs_Sew!AH$98)+MAX(0,[1]Calcs_Sew!AH$99)+MAX(0,[1]Calcs_Sew!AH$100)</f>
        <v>0</v>
      </c>
      <c r="AM608" s="53" cm="1">
        <f t="array" ref="AM608">IF(SUM(ABS(K608:AH608)),1,0)</f>
        <v>1</v>
      </c>
      <c r="AN608" s="53">
        <f t="shared" si="108"/>
        <v>1</v>
      </c>
    </row>
    <row r="609" spans="1:40" s="38" customFormat="1" ht="10.199999999999999" hidden="1" outlineLevel="2" x14ac:dyDescent="0.2">
      <c r="A609" s="35"/>
      <c r="B609" s="108"/>
      <c r="C609" s="109"/>
      <c r="D609" s="115" t="s">
        <v>59</v>
      </c>
      <c r="E609" s="25"/>
      <c r="F609" s="25"/>
      <c r="G609" s="25"/>
      <c r="H609" s="25"/>
      <c r="I609" s="25"/>
      <c r="J609" s="25"/>
      <c r="K609" s="116">
        <f>'[1]Hist&amp;Budget_WC'!BT$106</f>
        <v>0</v>
      </c>
      <c r="L609" s="116">
        <f>'[1]Hist&amp;Budget_WC'!BU$106</f>
        <v>0</v>
      </c>
      <c r="M609" s="116">
        <f>'[1]Hist&amp;Budget_WC'!BV$106</f>
        <v>0</v>
      </c>
      <c r="N609" s="117">
        <f>[1]Calcs_Sew!N$96</f>
        <v>0</v>
      </c>
      <c r="O609" s="117">
        <f>[1]Calcs_Sew!O$96</f>
        <v>0</v>
      </c>
      <c r="P609" s="117">
        <f>[1]Calcs_Sew!P$96</f>
        <v>0</v>
      </c>
      <c r="Q609" s="117">
        <f>[1]Calcs_Sew!Q$96</f>
        <v>0</v>
      </c>
      <c r="R609" s="117">
        <f>[1]Calcs_Sew!R$96</f>
        <v>0</v>
      </c>
      <c r="S609" s="117">
        <f>[1]Calcs_Sew!S$96</f>
        <v>0</v>
      </c>
      <c r="T609" s="117">
        <f>[1]Calcs_Sew!T$96</f>
        <v>0</v>
      </c>
      <c r="U609" s="117">
        <f>[1]Calcs_Sew!U$96</f>
        <v>0</v>
      </c>
      <c r="V609" s="117">
        <f>[1]Calcs_Sew!V$96</f>
        <v>0</v>
      </c>
      <c r="W609" s="117">
        <f>[1]Calcs_Sew!W$96</f>
        <v>0</v>
      </c>
      <c r="X609" s="117">
        <f>[1]Calcs_Sew!X$96</f>
        <v>0</v>
      </c>
      <c r="Y609" s="117">
        <f>[1]Calcs_Sew!Y$96</f>
        <v>0</v>
      </c>
      <c r="Z609" s="117">
        <f>[1]Calcs_Sew!Z$96</f>
        <v>0</v>
      </c>
      <c r="AA609" s="117">
        <f>[1]Calcs_Sew!AA$96</f>
        <v>0</v>
      </c>
      <c r="AB609" s="117">
        <f>[1]Calcs_Sew!AB$96</f>
        <v>0</v>
      </c>
      <c r="AC609" s="117">
        <f>[1]Calcs_Sew!AC$96</f>
        <v>0</v>
      </c>
      <c r="AD609" s="117">
        <f>[1]Calcs_Sew!AD$96</f>
        <v>0</v>
      </c>
      <c r="AE609" s="117">
        <f>[1]Calcs_Sew!AE$96</f>
        <v>0</v>
      </c>
      <c r="AF609" s="117">
        <f>[1]Calcs_Sew!AF$96</f>
        <v>0</v>
      </c>
      <c r="AG609" s="117">
        <f>[1]Calcs_Sew!AG$96</f>
        <v>0</v>
      </c>
      <c r="AH609" s="118">
        <f>[1]Calcs_Sew!AH$96</f>
        <v>0</v>
      </c>
      <c r="AM609" s="53" cm="1">
        <f t="array" ref="AM609">IF(SUM(ABS(K609:AH609)),1,0)</f>
        <v>0</v>
      </c>
      <c r="AN609" s="53">
        <f t="shared" si="108"/>
        <v>0</v>
      </c>
    </row>
    <row r="610" spans="1:40" s="38" customFormat="1" ht="10.199999999999999" hidden="1" outlineLevel="2" x14ac:dyDescent="0.2">
      <c r="A610" s="35"/>
      <c r="B610" s="108"/>
      <c r="C610" s="109"/>
      <c r="D610" s="115" t="s">
        <v>60</v>
      </c>
      <c r="E610" s="25"/>
      <c r="F610" s="25"/>
      <c r="G610" s="25"/>
      <c r="H610" s="25"/>
      <c r="I610" s="25"/>
      <c r="J610" s="25"/>
      <c r="K610" s="116">
        <f>MAX(0,'[1]Hist&amp;Budget_WC'!BT$111)</f>
        <v>0</v>
      </c>
      <c r="L610" s="116">
        <f>MAX(0,'[1]Hist&amp;Budget_WC'!BU$111)</f>
        <v>0</v>
      </c>
      <c r="M610" s="116">
        <f>MAX(0,'[1]Hist&amp;Budget_WC'!BV$111)</f>
        <v>0</v>
      </c>
      <c r="N610" s="117">
        <f>MAX(0,[1]Calcs_Sew!N$101)</f>
        <v>0</v>
      </c>
      <c r="O610" s="117">
        <f>MAX(0,[1]Calcs_Sew!O$101)</f>
        <v>0</v>
      </c>
      <c r="P610" s="117">
        <f>MAX(0,[1]Calcs_Sew!P$101)</f>
        <v>0</v>
      </c>
      <c r="Q610" s="117">
        <f>MAX(0,[1]Calcs_Sew!Q$101)</f>
        <v>0</v>
      </c>
      <c r="R610" s="117">
        <f>MAX(0,[1]Calcs_Sew!R$101)</f>
        <v>0</v>
      </c>
      <c r="S610" s="117">
        <f>MAX(0,[1]Calcs_Sew!S$101)</f>
        <v>0</v>
      </c>
      <c r="T610" s="117">
        <f>MAX(0,[1]Calcs_Sew!T$101)</f>
        <v>0</v>
      </c>
      <c r="U610" s="117">
        <f>MAX(0,[1]Calcs_Sew!U$101)</f>
        <v>0</v>
      </c>
      <c r="V610" s="117">
        <f>MAX(0,[1]Calcs_Sew!V$101)</f>
        <v>0</v>
      </c>
      <c r="W610" s="117">
        <f>MAX(0,[1]Calcs_Sew!W$101)</f>
        <v>0</v>
      </c>
      <c r="X610" s="117">
        <f>MAX(0,[1]Calcs_Sew!X$101)</f>
        <v>0</v>
      </c>
      <c r="Y610" s="117">
        <f>MAX(0,[1]Calcs_Sew!Y$101)</f>
        <v>0</v>
      </c>
      <c r="Z610" s="117">
        <f>MAX(0,[1]Calcs_Sew!Z$101)</f>
        <v>0</v>
      </c>
      <c r="AA610" s="117">
        <f>MAX(0,[1]Calcs_Sew!AA$101)</f>
        <v>0</v>
      </c>
      <c r="AB610" s="117">
        <f>MAX(0,[1]Calcs_Sew!AB$101)</f>
        <v>0</v>
      </c>
      <c r="AC610" s="117">
        <f>MAX(0,[1]Calcs_Sew!AC$101)</f>
        <v>0</v>
      </c>
      <c r="AD610" s="117">
        <f>MAX(0,[1]Calcs_Sew!AD$101)</f>
        <v>0</v>
      </c>
      <c r="AE610" s="117">
        <f>MAX(0,[1]Calcs_Sew!AE$101)</f>
        <v>0</v>
      </c>
      <c r="AF610" s="117">
        <f>MAX(0,[1]Calcs_Sew!AF$101)</f>
        <v>0</v>
      </c>
      <c r="AG610" s="117">
        <f>MAX(0,[1]Calcs_Sew!AG$101)</f>
        <v>0</v>
      </c>
      <c r="AH610" s="118">
        <f>MAX(0,[1]Calcs_Sew!AH$101)</f>
        <v>0</v>
      </c>
      <c r="AM610" s="53" cm="1">
        <f t="array" ref="AM610">IF(SUM(ABS(K610:AH610)),1,0)</f>
        <v>0</v>
      </c>
      <c r="AN610" s="53">
        <f t="shared" si="108"/>
        <v>0</v>
      </c>
    </row>
    <row r="611" spans="1:40" s="38" customFormat="1" ht="10.199999999999999" hidden="1" outlineLevel="2" collapsed="1" x14ac:dyDescent="0.2">
      <c r="A611" s="35"/>
      <c r="B611" s="108"/>
      <c r="C611" s="109"/>
      <c r="D611" s="119" t="s">
        <v>61</v>
      </c>
      <c r="E611" s="120"/>
      <c r="F611" s="120"/>
      <c r="G611" s="120"/>
      <c r="H611" s="120"/>
      <c r="I611" s="120"/>
      <c r="J611" s="120"/>
      <c r="K611" s="121">
        <f t="shared" ref="K611:AH611" si="109">SUM(K601:K610)</f>
        <v>4781</v>
      </c>
      <c r="L611" s="121">
        <f t="shared" si="109"/>
        <v>6720</v>
      </c>
      <c r="M611" s="121">
        <f t="shared" si="109"/>
        <v>5574</v>
      </c>
      <c r="N611" s="122">
        <f t="shared" si="109"/>
        <v>5790</v>
      </c>
      <c r="O611" s="122">
        <f t="shared" si="109"/>
        <v>7295.55</v>
      </c>
      <c r="P611" s="122">
        <f t="shared" si="109"/>
        <v>6720</v>
      </c>
      <c r="Q611" s="122">
        <f t="shared" si="109"/>
        <v>7147</v>
      </c>
      <c r="R611" s="122">
        <f t="shared" si="109"/>
        <v>7744</v>
      </c>
      <c r="S611" s="122">
        <f t="shared" si="109"/>
        <v>11083</v>
      </c>
      <c r="T611" s="122">
        <f t="shared" si="109"/>
        <v>13038</v>
      </c>
      <c r="U611" s="122">
        <f t="shared" si="109"/>
        <v>14767</v>
      </c>
      <c r="V611" s="122">
        <f t="shared" si="109"/>
        <v>14508</v>
      </c>
      <c r="W611" s="122">
        <f t="shared" si="109"/>
        <v>12508</v>
      </c>
      <c r="X611" s="122">
        <f t="shared" si="109"/>
        <v>12738</v>
      </c>
      <c r="Y611" s="122">
        <f t="shared" si="109"/>
        <v>12408</v>
      </c>
      <c r="Z611" s="122">
        <f t="shared" si="109"/>
        <v>12408</v>
      </c>
      <c r="AA611" s="122">
        <f t="shared" si="109"/>
        <v>12408</v>
      </c>
      <c r="AB611" s="122">
        <f t="shared" si="109"/>
        <v>12408</v>
      </c>
      <c r="AC611" s="122">
        <f t="shared" si="109"/>
        <v>12408</v>
      </c>
      <c r="AD611" s="122">
        <f t="shared" si="109"/>
        <v>12408</v>
      </c>
      <c r="AE611" s="122">
        <f t="shared" si="109"/>
        <v>12408</v>
      </c>
      <c r="AF611" s="122">
        <f t="shared" si="109"/>
        <v>12408</v>
      </c>
      <c r="AG611" s="122">
        <f t="shared" si="109"/>
        <v>12408</v>
      </c>
      <c r="AH611" s="123">
        <f t="shared" si="109"/>
        <v>12408</v>
      </c>
    </row>
    <row r="612" spans="1:40" s="38" customFormat="1" ht="10.199999999999999" hidden="1" outlineLevel="2" x14ac:dyDescent="0.2">
      <c r="A612" s="35"/>
      <c r="B612" s="108"/>
      <c r="C612" s="109"/>
      <c r="D612" s="110"/>
      <c r="E612" s="25"/>
      <c r="F612" s="25"/>
      <c r="G612" s="25"/>
      <c r="H612" s="25"/>
      <c r="I612" s="25"/>
      <c r="J612" s="25"/>
      <c r="K612" s="111"/>
      <c r="L612" s="111"/>
      <c r="M612" s="111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113"/>
    </row>
    <row r="613" spans="1:40" s="38" customFormat="1" ht="10.199999999999999" hidden="1" outlineLevel="2" x14ac:dyDescent="0.2">
      <c r="A613" s="35"/>
      <c r="B613" s="108"/>
      <c r="C613" s="109"/>
      <c r="D613" s="114" t="s">
        <v>62</v>
      </c>
      <c r="E613" s="25"/>
      <c r="F613" s="25"/>
      <c r="G613" s="25"/>
      <c r="H613" s="25"/>
      <c r="I613" s="25"/>
      <c r="J613" s="25"/>
      <c r="K613" s="111"/>
      <c r="L613" s="111"/>
      <c r="M613" s="111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113"/>
    </row>
    <row r="614" spans="1:40" s="38" customFormat="1" ht="10.199999999999999" hidden="1" outlineLevel="2" x14ac:dyDescent="0.2">
      <c r="A614" s="35"/>
      <c r="B614" s="108"/>
      <c r="C614" s="109"/>
      <c r="D614" s="115" t="s">
        <v>63</v>
      </c>
      <c r="E614" s="25"/>
      <c r="F614" s="25"/>
      <c r="G614" s="25"/>
      <c r="H614" s="25"/>
      <c r="I614" s="25"/>
      <c r="J614" s="25"/>
      <c r="K614" s="116">
        <f>-SUM('[1]Hist&amp;Budget_WC'!BT$74:BT$75)</f>
        <v>2014</v>
      </c>
      <c r="L614" s="116">
        <f>-SUM('[1]Hist&amp;Budget_WC'!BU$74:BU$75)</f>
        <v>2211</v>
      </c>
      <c r="M614" s="116">
        <f>-SUM('[1]Hist&amp;Budget_WC'!BV$74:BV$75)</f>
        <v>2310</v>
      </c>
      <c r="N614" s="117">
        <f>-SUM([1]Calcs_Sew!N$65:N$66)</f>
        <v>2692</v>
      </c>
      <c r="O614" s="117">
        <f>-SUM([1]Calcs_Sew!O$65:O$66)</f>
        <v>2508</v>
      </c>
      <c r="P614" s="117">
        <f>-SUM([1]Calcs_Sew!P$65:P$66)</f>
        <v>2582</v>
      </c>
      <c r="Q614" s="117">
        <f>-SUM([1]Calcs_Sew!Q$65:Q$66)</f>
        <v>2644</v>
      </c>
      <c r="R614" s="117">
        <f>-SUM([1]Calcs_Sew!R$65:R$66)</f>
        <v>2723</v>
      </c>
      <c r="S614" s="117">
        <f>-SUM([1]Calcs_Sew!S$65:S$66)</f>
        <v>2806</v>
      </c>
      <c r="T614" s="117">
        <f>-SUM([1]Calcs_Sew!T$65:T$66)</f>
        <v>2891</v>
      </c>
      <c r="U614" s="117">
        <f>-SUM([1]Calcs_Sew!U$65:U$66)</f>
        <v>2980</v>
      </c>
      <c r="V614" s="117">
        <f>-SUM([1]Calcs_Sew!V$65:V$66)</f>
        <v>3071</v>
      </c>
      <c r="W614" s="117">
        <f>-SUM([1]Calcs_Sew!W$65:W$66)</f>
        <v>3165</v>
      </c>
      <c r="X614" s="117">
        <f>-SUM([1]Calcs_Sew!X$65:X$66)</f>
        <v>3263</v>
      </c>
      <c r="Y614" s="117">
        <f>-SUM([1]Calcs_Sew!Y$65:Y$66)</f>
        <v>3263</v>
      </c>
      <c r="Z614" s="117">
        <f>-SUM([1]Calcs_Sew!Z$65:Z$66)</f>
        <v>3263</v>
      </c>
      <c r="AA614" s="117">
        <f>-SUM([1]Calcs_Sew!AA$65:AA$66)</f>
        <v>3263</v>
      </c>
      <c r="AB614" s="117">
        <f>-SUM([1]Calcs_Sew!AB$65:AB$66)</f>
        <v>3263</v>
      </c>
      <c r="AC614" s="117">
        <f>-SUM([1]Calcs_Sew!AC$65:AC$66)</f>
        <v>3263</v>
      </c>
      <c r="AD614" s="117">
        <f>-SUM([1]Calcs_Sew!AD$65:AD$66)</f>
        <v>3263</v>
      </c>
      <c r="AE614" s="117">
        <f>-SUM([1]Calcs_Sew!AE$65:AE$66)</f>
        <v>3263</v>
      </c>
      <c r="AF614" s="117">
        <f>-SUM([1]Calcs_Sew!AF$65:AF$66)</f>
        <v>3263</v>
      </c>
      <c r="AG614" s="117">
        <f>-SUM([1]Calcs_Sew!AG$65:AG$66)</f>
        <v>3263</v>
      </c>
      <c r="AH614" s="118">
        <f>-SUM([1]Calcs_Sew!AH$65:AH$66)</f>
        <v>3263</v>
      </c>
      <c r="AM614" s="53" cm="1">
        <f t="array" ref="AM614">IF(SUM(ABS(K614:AH614)),1,0)</f>
        <v>1</v>
      </c>
      <c r="AN614" s="53">
        <f t="shared" ref="AN614:AN620" si="110">IF(OR(SUBTOTAL(102,AM614)=1,AM614=0),0,1)</f>
        <v>1</v>
      </c>
    </row>
    <row r="615" spans="1:40" s="38" customFormat="1" ht="10.199999999999999" hidden="1" outlineLevel="2" x14ac:dyDescent="0.2">
      <c r="A615" s="35"/>
      <c r="B615" s="108"/>
      <c r="C615" s="109"/>
      <c r="D615" s="115" t="s">
        <v>64</v>
      </c>
      <c r="E615" s="25"/>
      <c r="F615" s="25"/>
      <c r="G615" s="25"/>
      <c r="H615" s="25"/>
      <c r="I615" s="25"/>
      <c r="J615" s="25"/>
      <c r="K615" s="116">
        <f>-SUM('[1]Hist&amp;Budget_WC'!BT$77,'[1]Hist&amp;Budget_WC'!BT$86,'[1]Hist&amp;Budget_WC'!BT$87)</f>
        <v>184</v>
      </c>
      <c r="L615" s="116">
        <f>-SUM('[1]Hist&amp;Budget_WC'!BU$77,'[1]Hist&amp;Budget_WC'!BU$86,'[1]Hist&amp;Budget_WC'!BU$87)</f>
        <v>173</v>
      </c>
      <c r="M615" s="116">
        <f>-SUM('[1]Hist&amp;Budget_WC'!BV$77,'[1]Hist&amp;Budget_WC'!BV$86,'[1]Hist&amp;Budget_WC'!BV$87)</f>
        <v>167</v>
      </c>
      <c r="N615" s="117">
        <f>-SUM([1]Calcs_Sew!N$68,[1]Calcs_Sew!N$77,[1]Calcs_Sew!N$78)</f>
        <v>160</v>
      </c>
      <c r="O615" s="117">
        <f>-SUM([1]Calcs_Sew!O$68,[1]Calcs_Sew!O$77,[1]Calcs_Sew!O$78)</f>
        <v>153.39698902655041</v>
      </c>
      <c r="P615" s="117">
        <f>-SUM([1]Calcs_Sew!P$68,[1]Calcs_Sew!P$77,[1]Calcs_Sew!P$78)</f>
        <v>146.27494310382457</v>
      </c>
      <c r="Q615" s="117">
        <f>-SUM([1]Calcs_Sew!Q$68,[1]Calcs_Sew!Q$77,[1]Calcs_Sew!Q$78)</f>
        <v>138.60761805214878</v>
      </c>
      <c r="R615" s="117">
        <f>-SUM([1]Calcs_Sew!R$68,[1]Calcs_Sew!R$77,[1]Calcs_Sew!R$78)</f>
        <v>130.35326613053763</v>
      </c>
      <c r="S615" s="117">
        <f>-SUM([1]Calcs_Sew!S$68,[1]Calcs_Sew!S$77,[1]Calcs_Sew!S$78)</f>
        <v>121.46694330131128</v>
      </c>
      <c r="T615" s="117">
        <f>-SUM([1]Calcs_Sew!T$68,[1]Calcs_Sew!T$77,[1]Calcs_Sew!T$78)</f>
        <v>111.90026451475723</v>
      </c>
      <c r="U615" s="117">
        <f>-SUM([1]Calcs_Sew!U$68,[1]Calcs_Sew!U$77,[1]Calcs_Sew!U$78)</f>
        <v>101.60114025786011</v>
      </c>
      <c r="V615" s="117">
        <f>-SUM([1]Calcs_Sew!V$68,[1]Calcs_Sew!V$77,[1]Calcs_Sew!V$78)</f>
        <v>90.513492932636865</v>
      </c>
      <c r="W615" s="117">
        <f>-SUM([1]Calcs_Sew!W$68,[1]Calcs_Sew!W$77,[1]Calcs_Sew!W$78)</f>
        <v>78.576951519787769</v>
      </c>
      <c r="X615" s="117">
        <f>-SUM([1]Calcs_Sew!X$68,[1]Calcs_Sew!X$77,[1]Calcs_Sew!X$78)</f>
        <v>65.72652286514149</v>
      </c>
      <c r="Y615" s="117">
        <f>-SUM([1]Calcs_Sew!Y$68,[1]Calcs_Sew!Y$77,[1]Calcs_Sew!Y$78)</f>
        <v>51.892237799084086</v>
      </c>
      <c r="Z615" s="117">
        <f>-SUM([1]Calcs_Sew!Z$68,[1]Calcs_Sew!Z$77,[1]Calcs_Sew!Z$78)</f>
        <v>36.998770162131741</v>
      </c>
      <c r="AA615" s="117">
        <f>-SUM([1]Calcs_Sew!AA$68,[1]Calcs_Sew!AA$77,[1]Calcs_Sew!AA$78)</f>
        <v>20.965026662283428</v>
      </c>
      <c r="AB615" s="117">
        <f>-SUM([1]Calcs_Sew!AB$68,[1]Calcs_Sew!AB$77,[1]Calcs_Sew!AB$78)</f>
        <v>4.4666289283471556</v>
      </c>
      <c r="AC615" s="117">
        <f>-SUM([1]Calcs_Sew!AC$68,[1]Calcs_Sew!AC$77,[1]Calcs_Sew!AC$78)</f>
        <v>-3.6806113712373199E-15</v>
      </c>
      <c r="AD615" s="117">
        <f>-SUM([1]Calcs_Sew!AD$68,[1]Calcs_Sew!AD$77,[1]Calcs_Sew!AD$78)</f>
        <v>-3.6806113712373199E-15</v>
      </c>
      <c r="AE615" s="117">
        <f>-SUM([1]Calcs_Sew!AE$68,[1]Calcs_Sew!AE$77,[1]Calcs_Sew!AE$78)</f>
        <v>-3.6806113712373199E-15</v>
      </c>
      <c r="AF615" s="117">
        <f>-SUM([1]Calcs_Sew!AF$68,[1]Calcs_Sew!AF$77,[1]Calcs_Sew!AF$78)</f>
        <v>-3.6806113712373199E-15</v>
      </c>
      <c r="AG615" s="117">
        <f>-SUM([1]Calcs_Sew!AG$68,[1]Calcs_Sew!AG$77,[1]Calcs_Sew!AG$78)</f>
        <v>-3.6806113712373199E-15</v>
      </c>
      <c r="AH615" s="118">
        <f>-SUM([1]Calcs_Sew!AH$68,[1]Calcs_Sew!AH$77,[1]Calcs_Sew!AH$78)</f>
        <v>-3.6806113712373199E-15</v>
      </c>
      <c r="AM615" s="53" cm="1">
        <f t="array" ref="AM615">IF(SUM(ABS(K615:AH615)),1,0)</f>
        <v>1</v>
      </c>
      <c r="AN615" s="53">
        <f t="shared" si="110"/>
        <v>1</v>
      </c>
    </row>
    <row r="616" spans="1:40" s="38" customFormat="1" ht="10.199999999999999" hidden="1" outlineLevel="2" x14ac:dyDescent="0.2">
      <c r="A616" s="35"/>
      <c r="B616" s="108"/>
      <c r="C616" s="109"/>
      <c r="D616" s="115" t="s">
        <v>65</v>
      </c>
      <c r="E616" s="25"/>
      <c r="F616" s="25"/>
      <c r="G616" s="25"/>
      <c r="H616" s="25"/>
      <c r="I616" s="25"/>
      <c r="J616" s="25"/>
      <c r="K616" s="116">
        <f>-SUM('[1]Hist&amp;Budget_WC'!BT$76)</f>
        <v>879</v>
      </c>
      <c r="L616" s="116">
        <f>-SUM('[1]Hist&amp;Budget_WC'!BU$76)</f>
        <v>1120</v>
      </c>
      <c r="M616" s="116">
        <f>-SUM('[1]Hist&amp;Budget_WC'!BV$76)</f>
        <v>867</v>
      </c>
      <c r="N616" s="117">
        <f>-SUM([1]Calcs_Sew!N$67)</f>
        <v>2792</v>
      </c>
      <c r="O616" s="117">
        <f>-SUM([1]Calcs_Sew!O$67)</f>
        <v>2324</v>
      </c>
      <c r="P616" s="117">
        <f>-SUM([1]Calcs_Sew!P$67)</f>
        <v>2381</v>
      </c>
      <c r="Q616" s="117">
        <f>-SUM([1]Calcs_Sew!Q$67)</f>
        <v>2440</v>
      </c>
      <c r="R616" s="117">
        <f>-SUM([1]Calcs_Sew!R$67)</f>
        <v>2501</v>
      </c>
      <c r="S616" s="117">
        <f>-SUM([1]Calcs_Sew!S$67)</f>
        <v>2565</v>
      </c>
      <c r="T616" s="117">
        <f>-SUM([1]Calcs_Sew!T$67)</f>
        <v>2630</v>
      </c>
      <c r="U616" s="117">
        <f>-SUM([1]Calcs_Sew!U$67)</f>
        <v>2698</v>
      </c>
      <c r="V616" s="117">
        <f>-SUM([1]Calcs_Sew!V$67)</f>
        <v>2769</v>
      </c>
      <c r="W616" s="117">
        <f>-SUM([1]Calcs_Sew!W$67)</f>
        <v>2841</v>
      </c>
      <c r="X616" s="117">
        <f>-SUM([1]Calcs_Sew!X$67)</f>
        <v>2917</v>
      </c>
      <c r="Y616" s="117">
        <f>-SUM([1]Calcs_Sew!Y$67)</f>
        <v>2917</v>
      </c>
      <c r="Z616" s="117">
        <f>-SUM([1]Calcs_Sew!Z$67)</f>
        <v>2917</v>
      </c>
      <c r="AA616" s="117">
        <f>-SUM([1]Calcs_Sew!AA$67)</f>
        <v>2917</v>
      </c>
      <c r="AB616" s="117">
        <f>-SUM([1]Calcs_Sew!AB$67)</f>
        <v>2917</v>
      </c>
      <c r="AC616" s="117">
        <f>-SUM([1]Calcs_Sew!AC$67)</f>
        <v>2917</v>
      </c>
      <c r="AD616" s="117">
        <f>-SUM([1]Calcs_Sew!AD$67)</f>
        <v>2917</v>
      </c>
      <c r="AE616" s="117">
        <f>-SUM([1]Calcs_Sew!AE$67)</f>
        <v>2917</v>
      </c>
      <c r="AF616" s="117">
        <f>-SUM([1]Calcs_Sew!AF$67)</f>
        <v>2917</v>
      </c>
      <c r="AG616" s="117">
        <f>-SUM([1]Calcs_Sew!AG$67)</f>
        <v>2917</v>
      </c>
      <c r="AH616" s="118">
        <f>-SUM([1]Calcs_Sew!AH$67)</f>
        <v>2917</v>
      </c>
      <c r="AM616" s="53" cm="1">
        <f t="array" ref="AM616">IF(SUM(ABS(K616:AH616)),1,0)</f>
        <v>1</v>
      </c>
      <c r="AN616" s="53">
        <f t="shared" si="110"/>
        <v>1</v>
      </c>
    </row>
    <row r="617" spans="1:40" s="38" customFormat="1" ht="10.199999999999999" hidden="1" outlineLevel="2" x14ac:dyDescent="0.2">
      <c r="A617" s="35"/>
      <c r="B617" s="108"/>
      <c r="C617" s="109"/>
      <c r="D617" s="115" t="s">
        <v>66</v>
      </c>
      <c r="E617" s="25"/>
      <c r="F617" s="25"/>
      <c r="G617" s="25"/>
      <c r="H617" s="25"/>
      <c r="I617" s="25"/>
      <c r="J617" s="25"/>
      <c r="K617" s="116">
        <f>-SUM('[1]Hist&amp;Budget_WC'!BT$79:BT$81)</f>
        <v>1151</v>
      </c>
      <c r="L617" s="116">
        <f>-SUM('[1]Hist&amp;Budget_WC'!BU$79:BU$81)</f>
        <v>1191</v>
      </c>
      <c r="M617" s="116">
        <f>-SUM('[1]Hist&amp;Budget_WC'!BV$79:BV$81)</f>
        <v>1723</v>
      </c>
      <c r="N617" s="117">
        <f>-SUM([1]Calcs_Sew!N$70:N$72)</f>
        <v>1696</v>
      </c>
      <c r="O617" s="117">
        <f>-SUM([1]Calcs_Sew!O$70:O$72)</f>
        <v>1919.7</v>
      </c>
      <c r="P617" s="117">
        <f>-SUM([1]Calcs_Sew!P$70:P$72)</f>
        <v>1954.0333333333333</v>
      </c>
      <c r="Q617" s="117">
        <f>-SUM([1]Calcs_Sew!Q$70:Q$72)</f>
        <v>1986.9</v>
      </c>
      <c r="R617" s="117">
        <f>-SUM([1]Calcs_Sew!R$70:R$72)</f>
        <v>2012.5</v>
      </c>
      <c r="S617" s="117">
        <f>-SUM([1]Calcs_Sew!S$70:S$72)</f>
        <v>2175.0666666666666</v>
      </c>
      <c r="T617" s="117">
        <f>-SUM([1]Calcs_Sew!T$70:T$72)</f>
        <v>2424</v>
      </c>
      <c r="U617" s="117">
        <f>-SUM([1]Calcs_Sew!U$70:U$72)</f>
        <v>2735.7</v>
      </c>
      <c r="V617" s="117">
        <f>-SUM([1]Calcs_Sew!V$70:V$72)</f>
        <v>2979.5333333333333</v>
      </c>
      <c r="W617" s="117">
        <f>-SUM([1]Calcs_Sew!W$70:W$72)</f>
        <v>3059.5333333333333</v>
      </c>
      <c r="X617" s="117">
        <f>-SUM([1]Calcs_Sew!X$70:X$72)</f>
        <v>3124.2333333333336</v>
      </c>
      <c r="Y617" s="117">
        <f>-SUM([1]Calcs_Sew!Y$70:Y$72)</f>
        <v>1492.4990731455198</v>
      </c>
      <c r="Z617" s="117">
        <f>-SUM([1]Calcs_Sew!Z$70:Z$72)</f>
        <v>1492.4990731455198</v>
      </c>
      <c r="AA617" s="117">
        <f>-SUM([1]Calcs_Sew!AA$70:AA$72)</f>
        <v>1492.4990731455198</v>
      </c>
      <c r="AB617" s="117">
        <f>-SUM([1]Calcs_Sew!AB$70:AB$72)</f>
        <v>1492.4990731455198</v>
      </c>
      <c r="AC617" s="117">
        <f>-SUM([1]Calcs_Sew!AC$70:AC$72)</f>
        <v>1492.4990731455198</v>
      </c>
      <c r="AD617" s="117">
        <f>-SUM([1]Calcs_Sew!AD$70:AD$72)</f>
        <v>1492.4990731455198</v>
      </c>
      <c r="AE617" s="117">
        <f>-SUM([1]Calcs_Sew!AE$70:AE$72)</f>
        <v>1492.4990731455198</v>
      </c>
      <c r="AF617" s="117">
        <f>-SUM([1]Calcs_Sew!AF$70:AF$72)</f>
        <v>1492.4990731455198</v>
      </c>
      <c r="AG617" s="117">
        <f>-SUM([1]Calcs_Sew!AG$70:AG$72)</f>
        <v>1492.4990731455198</v>
      </c>
      <c r="AH617" s="118">
        <f>-SUM([1]Calcs_Sew!AH$70:AH$72)</f>
        <v>1492.4990731455198</v>
      </c>
      <c r="AM617" s="53" cm="1">
        <f t="array" ref="AM617">IF(SUM(ABS(K617:AH617)),1,0)</f>
        <v>1</v>
      </c>
      <c r="AN617" s="53">
        <f t="shared" si="110"/>
        <v>1</v>
      </c>
    </row>
    <row r="618" spans="1:40" s="38" customFormat="1" ht="10.199999999999999" hidden="1" outlineLevel="2" x14ac:dyDescent="0.2">
      <c r="A618" s="35"/>
      <c r="B618" s="108"/>
      <c r="C618" s="109"/>
      <c r="D618" s="115" t="s">
        <v>67</v>
      </c>
      <c r="E618" s="25"/>
      <c r="F618" s="25"/>
      <c r="G618" s="25"/>
      <c r="H618" s="25"/>
      <c r="I618" s="25"/>
      <c r="J618" s="25"/>
      <c r="K618" s="116">
        <f>-(MIN(0,'[1]Hist&amp;Budget_WC'!BT$104)+MIN(0,'[1]Hist&amp;Budget_WC'!BT$105)+MIN(0,'[1]Hist&amp;Budget_WC'!BT$108)+MIN(0,'[1]Hist&amp;Budget_WC'!BT$109)+MIN(0,'[1]Hist&amp;Budget_WC'!BT$110))</f>
        <v>29</v>
      </c>
      <c r="L618" s="116">
        <f>-(MIN(0,'[1]Hist&amp;Budget_WC'!BU$104)+MIN(0,'[1]Hist&amp;Budget_WC'!BU$105)+MIN(0,'[1]Hist&amp;Budget_WC'!BU$108)+MIN(0,'[1]Hist&amp;Budget_WC'!BU$109)+MIN(0,'[1]Hist&amp;Budget_WC'!BU$110))</f>
        <v>0</v>
      </c>
      <c r="M618" s="116">
        <f>-(MIN(0,'[1]Hist&amp;Budget_WC'!BV$104)+MIN(0,'[1]Hist&amp;Budget_WC'!BV$105)+MIN(0,'[1]Hist&amp;Budget_WC'!BV$108)+MIN(0,'[1]Hist&amp;Budget_WC'!BV$109)+MIN(0,'[1]Hist&amp;Budget_WC'!BV$110))</f>
        <v>39</v>
      </c>
      <c r="N618" s="117">
        <f>-(MIN(0,[1]Calcs_Sew!N$94)+MIN(0,[1]Calcs_Sew!N$95)+MIN(0,[1]Calcs_Sew!N$98)+MIN(0,[1]Calcs_Sew!N$99)+MIN(0,[1]Calcs_Sew!N$100))</f>
        <v>0</v>
      </c>
      <c r="O618" s="117">
        <f>-(MIN(0,[1]Calcs_Sew!O$94)+MIN(0,[1]Calcs_Sew!O$95)+MIN(0,[1]Calcs_Sew!O$98)+MIN(0,[1]Calcs_Sew!O$99)+MIN(0,[1]Calcs_Sew!O$100))</f>
        <v>0</v>
      </c>
      <c r="P618" s="117">
        <f>-(MIN(0,[1]Calcs_Sew!P$94)+MIN(0,[1]Calcs_Sew!P$95)+MIN(0,[1]Calcs_Sew!P$98)+MIN(0,[1]Calcs_Sew!P$99)+MIN(0,[1]Calcs_Sew!P$100))</f>
        <v>0</v>
      </c>
      <c r="Q618" s="117">
        <f>-(MIN(0,[1]Calcs_Sew!Q$94)+MIN(0,[1]Calcs_Sew!Q$95)+MIN(0,[1]Calcs_Sew!Q$98)+MIN(0,[1]Calcs_Sew!Q$99)+MIN(0,[1]Calcs_Sew!Q$100))</f>
        <v>0</v>
      </c>
      <c r="R618" s="117">
        <f>-(MIN(0,[1]Calcs_Sew!R$94)+MIN(0,[1]Calcs_Sew!R$95)+MIN(0,[1]Calcs_Sew!R$98)+MIN(0,[1]Calcs_Sew!R$99)+MIN(0,[1]Calcs_Sew!R$100))</f>
        <v>0</v>
      </c>
      <c r="S618" s="117">
        <f>-(MIN(0,[1]Calcs_Sew!S$94)+MIN(0,[1]Calcs_Sew!S$95)+MIN(0,[1]Calcs_Sew!S$98)+MIN(0,[1]Calcs_Sew!S$99)+MIN(0,[1]Calcs_Sew!S$100))</f>
        <v>0</v>
      </c>
      <c r="T618" s="117">
        <f>-(MIN(0,[1]Calcs_Sew!T$94)+MIN(0,[1]Calcs_Sew!T$95)+MIN(0,[1]Calcs_Sew!T$98)+MIN(0,[1]Calcs_Sew!T$99)+MIN(0,[1]Calcs_Sew!T$100))</f>
        <v>0</v>
      </c>
      <c r="U618" s="117">
        <f>-(MIN(0,[1]Calcs_Sew!U$94)+MIN(0,[1]Calcs_Sew!U$95)+MIN(0,[1]Calcs_Sew!U$98)+MIN(0,[1]Calcs_Sew!U$99)+MIN(0,[1]Calcs_Sew!U$100))</f>
        <v>0</v>
      </c>
      <c r="V618" s="117">
        <f>-(MIN(0,[1]Calcs_Sew!V$94)+MIN(0,[1]Calcs_Sew!V$95)+MIN(0,[1]Calcs_Sew!V$98)+MIN(0,[1]Calcs_Sew!V$99)+MIN(0,[1]Calcs_Sew!V$100))</f>
        <v>0</v>
      </c>
      <c r="W618" s="117">
        <f>-(MIN(0,[1]Calcs_Sew!W$94)+MIN(0,[1]Calcs_Sew!W$95)+MIN(0,[1]Calcs_Sew!W$98)+MIN(0,[1]Calcs_Sew!W$99)+MIN(0,[1]Calcs_Sew!W$100))</f>
        <v>0</v>
      </c>
      <c r="X618" s="117">
        <f>-(MIN(0,[1]Calcs_Sew!X$94)+MIN(0,[1]Calcs_Sew!X$95)+MIN(0,[1]Calcs_Sew!X$98)+MIN(0,[1]Calcs_Sew!X$99)+MIN(0,[1]Calcs_Sew!X$100))</f>
        <v>0</v>
      </c>
      <c r="Y618" s="117">
        <f>-(MIN(0,[1]Calcs_Sew!Y$94)+MIN(0,[1]Calcs_Sew!Y$95)+MIN(0,[1]Calcs_Sew!Y$98)+MIN(0,[1]Calcs_Sew!Y$99)+MIN(0,[1]Calcs_Sew!Y$100))</f>
        <v>0</v>
      </c>
      <c r="Z618" s="117">
        <f>-(MIN(0,[1]Calcs_Sew!Z$94)+MIN(0,[1]Calcs_Sew!Z$95)+MIN(0,[1]Calcs_Sew!Z$98)+MIN(0,[1]Calcs_Sew!Z$99)+MIN(0,[1]Calcs_Sew!Z$100))</f>
        <v>0</v>
      </c>
      <c r="AA618" s="117">
        <f>-(MIN(0,[1]Calcs_Sew!AA$94)+MIN(0,[1]Calcs_Sew!AA$95)+MIN(0,[1]Calcs_Sew!AA$98)+MIN(0,[1]Calcs_Sew!AA$99)+MIN(0,[1]Calcs_Sew!AA$100))</f>
        <v>0</v>
      </c>
      <c r="AB618" s="117">
        <f>-(MIN(0,[1]Calcs_Sew!AB$94)+MIN(0,[1]Calcs_Sew!AB$95)+MIN(0,[1]Calcs_Sew!AB$98)+MIN(0,[1]Calcs_Sew!AB$99)+MIN(0,[1]Calcs_Sew!AB$100))</f>
        <v>0</v>
      </c>
      <c r="AC618" s="117">
        <f>-(MIN(0,[1]Calcs_Sew!AC$94)+MIN(0,[1]Calcs_Sew!AC$95)+MIN(0,[1]Calcs_Sew!AC$98)+MIN(0,[1]Calcs_Sew!AC$99)+MIN(0,[1]Calcs_Sew!AC$100))</f>
        <v>0</v>
      </c>
      <c r="AD618" s="117">
        <f>-(MIN(0,[1]Calcs_Sew!AD$94)+MIN(0,[1]Calcs_Sew!AD$95)+MIN(0,[1]Calcs_Sew!AD$98)+MIN(0,[1]Calcs_Sew!AD$99)+MIN(0,[1]Calcs_Sew!AD$100))</f>
        <v>0</v>
      </c>
      <c r="AE618" s="117">
        <f>-(MIN(0,[1]Calcs_Sew!AE$94)+MIN(0,[1]Calcs_Sew!AE$95)+MIN(0,[1]Calcs_Sew!AE$98)+MIN(0,[1]Calcs_Sew!AE$99)+MIN(0,[1]Calcs_Sew!AE$100))</f>
        <v>0</v>
      </c>
      <c r="AF618" s="117">
        <f>-(MIN(0,[1]Calcs_Sew!AF$94)+MIN(0,[1]Calcs_Sew!AF$95)+MIN(0,[1]Calcs_Sew!AF$98)+MIN(0,[1]Calcs_Sew!AF$99)+MIN(0,[1]Calcs_Sew!AF$100))</f>
        <v>0</v>
      </c>
      <c r="AG618" s="117">
        <f>-(MIN(0,[1]Calcs_Sew!AG$94)+MIN(0,[1]Calcs_Sew!AG$95)+MIN(0,[1]Calcs_Sew!AG$98)+MIN(0,[1]Calcs_Sew!AG$99)+MIN(0,[1]Calcs_Sew!AG$100))</f>
        <v>0</v>
      </c>
      <c r="AH618" s="118">
        <f>-(MIN(0,[1]Calcs_Sew!AH$94)+MIN(0,[1]Calcs_Sew!AH$95)+MIN(0,[1]Calcs_Sew!AH$98)+MIN(0,[1]Calcs_Sew!AH$99)+MIN(0,[1]Calcs_Sew!AH$100))</f>
        <v>0</v>
      </c>
      <c r="AM618" s="53" cm="1">
        <f t="array" ref="AM618">IF(SUM(ABS(K618:AH618)),1,0)</f>
        <v>1</v>
      </c>
      <c r="AN618" s="53">
        <f t="shared" si="110"/>
        <v>1</v>
      </c>
    </row>
    <row r="619" spans="1:40" s="38" customFormat="1" ht="10.199999999999999" hidden="1" outlineLevel="2" x14ac:dyDescent="0.2">
      <c r="A619" s="35"/>
      <c r="B619" s="108"/>
      <c r="C619" s="109"/>
      <c r="D619" s="115" t="s">
        <v>68</v>
      </c>
      <c r="E619" s="25"/>
      <c r="F619" s="25"/>
      <c r="G619" s="25"/>
      <c r="H619" s="25"/>
      <c r="I619" s="25"/>
      <c r="J619" s="25"/>
      <c r="K619" s="116">
        <f>-MIN(0,'[1]Hist&amp;Budget_WC'!BT$111)</f>
        <v>0</v>
      </c>
      <c r="L619" s="116">
        <f>-MIN(0,'[1]Hist&amp;Budget_WC'!BU$111)</f>
        <v>0</v>
      </c>
      <c r="M619" s="116">
        <f>-MIN(0,'[1]Hist&amp;Budget_WC'!BV$111)</f>
        <v>0</v>
      </c>
      <c r="N619" s="117">
        <f>-MIN(0,[1]Calcs_Sew!N$101)</f>
        <v>0</v>
      </c>
      <c r="O619" s="117">
        <f>-MIN(0,[1]Calcs_Sew!O$101)</f>
        <v>0</v>
      </c>
      <c r="P619" s="117">
        <f>-MIN(0,[1]Calcs_Sew!P$101)</f>
        <v>0</v>
      </c>
      <c r="Q619" s="117">
        <f>-MIN(0,[1]Calcs_Sew!Q$101)</f>
        <v>0</v>
      </c>
      <c r="R619" s="117">
        <f>-MIN(0,[1]Calcs_Sew!R$101)</f>
        <v>0</v>
      </c>
      <c r="S619" s="117">
        <f>-MIN(0,[1]Calcs_Sew!S$101)</f>
        <v>0</v>
      </c>
      <c r="T619" s="117">
        <f>-MIN(0,[1]Calcs_Sew!T$101)</f>
        <v>0</v>
      </c>
      <c r="U619" s="117">
        <f>-MIN(0,[1]Calcs_Sew!U$101)</f>
        <v>0</v>
      </c>
      <c r="V619" s="117">
        <f>-MIN(0,[1]Calcs_Sew!V$101)</f>
        <v>0</v>
      </c>
      <c r="W619" s="117">
        <f>-MIN(0,[1]Calcs_Sew!W$101)</f>
        <v>0</v>
      </c>
      <c r="X619" s="117">
        <f>-MIN(0,[1]Calcs_Sew!X$101)</f>
        <v>0</v>
      </c>
      <c r="Y619" s="117">
        <f>-MIN(0,[1]Calcs_Sew!Y$101)</f>
        <v>0</v>
      </c>
      <c r="Z619" s="117">
        <f>-MIN(0,[1]Calcs_Sew!Z$101)</f>
        <v>0</v>
      </c>
      <c r="AA619" s="117">
        <f>-MIN(0,[1]Calcs_Sew!AA$101)</f>
        <v>0</v>
      </c>
      <c r="AB619" s="117">
        <f>-MIN(0,[1]Calcs_Sew!AB$101)</f>
        <v>0</v>
      </c>
      <c r="AC619" s="117">
        <f>-MIN(0,[1]Calcs_Sew!AC$101)</f>
        <v>0</v>
      </c>
      <c r="AD619" s="117">
        <f>-MIN(0,[1]Calcs_Sew!AD$101)</f>
        <v>0</v>
      </c>
      <c r="AE619" s="117">
        <f>-MIN(0,[1]Calcs_Sew!AE$101)</f>
        <v>0</v>
      </c>
      <c r="AF619" s="117">
        <f>-MIN(0,[1]Calcs_Sew!AF$101)</f>
        <v>0</v>
      </c>
      <c r="AG619" s="117">
        <f>-MIN(0,[1]Calcs_Sew!AG$101)</f>
        <v>0</v>
      </c>
      <c r="AH619" s="118">
        <f>-MIN(0,[1]Calcs_Sew!AH$101)</f>
        <v>0</v>
      </c>
      <c r="AM619" s="53" cm="1">
        <f t="array" ref="AM619">IF(SUM(ABS(K619:AH619)),1,0)</f>
        <v>0</v>
      </c>
      <c r="AN619" s="53">
        <f t="shared" si="110"/>
        <v>0</v>
      </c>
    </row>
    <row r="620" spans="1:40" s="38" customFormat="1" ht="10.199999999999999" hidden="1" outlineLevel="2" x14ac:dyDescent="0.2">
      <c r="A620" s="35"/>
      <c r="B620" s="108"/>
      <c r="C620" s="109"/>
      <c r="D620" s="115" t="s">
        <v>69</v>
      </c>
      <c r="E620" s="25"/>
      <c r="F620" s="25"/>
      <c r="G620" s="25"/>
      <c r="H620" s="25"/>
      <c r="I620" s="25"/>
      <c r="J620" s="25"/>
      <c r="K620" s="116">
        <f>-SUM('[1]Hist&amp;Budget_WC'!BT$78,'[1]Hist&amp;Budget_WC'!BT$82:BT$85,'[1]Hist&amp;Budget_WC'!BT$88:BT$96,'[1]Hist&amp;Budget_WC'!BT$107,'[1]Hist&amp;Budget_WC'!BT$112:BT$117)</f>
        <v>169</v>
      </c>
      <c r="L620" s="116">
        <f>-SUM('[1]Hist&amp;Budget_WC'!BU$78,'[1]Hist&amp;Budget_WC'!BU$82:BU$85,'[1]Hist&amp;Budget_WC'!BU$88:BU$96,'[1]Hist&amp;Budget_WC'!BU$107,'[1]Hist&amp;Budget_WC'!BU$112:BU$117)</f>
        <v>0</v>
      </c>
      <c r="M620" s="116">
        <f>-SUM('[1]Hist&amp;Budget_WC'!BV$78,'[1]Hist&amp;Budget_WC'!BV$82:BV$85,'[1]Hist&amp;Budget_WC'!BV$88:BV$96,'[1]Hist&amp;Budget_WC'!BV$107,'[1]Hist&amp;Budget_WC'!BV$112:BV$117)</f>
        <v>0</v>
      </c>
      <c r="N620" s="117">
        <f>-SUM([1]Calcs_Sew!N$69,[1]Calcs_Sew!N$73:N$76,[1]Calcs_Sew!N$79:N$87,[1]Calcs_Sew!N$97,[1]Calcs_Sew!N$102:N$107)</f>
        <v>0</v>
      </c>
      <c r="O620" s="117">
        <f>-SUM([1]Calcs_Sew!O$69,[1]Calcs_Sew!O$73:O$76,[1]Calcs_Sew!O$79:O$87,[1]Calcs_Sew!O$97,[1]Calcs_Sew!O$102:O$107)</f>
        <v>0</v>
      </c>
      <c r="P620" s="117">
        <f>-SUM([1]Calcs_Sew!P$69,[1]Calcs_Sew!P$73:P$76,[1]Calcs_Sew!P$79:P$87,[1]Calcs_Sew!P$97,[1]Calcs_Sew!P$102:P$107)</f>
        <v>0</v>
      </c>
      <c r="Q620" s="117">
        <f>-SUM([1]Calcs_Sew!Q$69,[1]Calcs_Sew!Q$73:Q$76,[1]Calcs_Sew!Q$79:Q$87,[1]Calcs_Sew!Q$97,[1]Calcs_Sew!Q$102:Q$107)</f>
        <v>0</v>
      </c>
      <c r="R620" s="117">
        <f>-SUM([1]Calcs_Sew!R$69,[1]Calcs_Sew!R$73:R$76,[1]Calcs_Sew!R$79:R$87,[1]Calcs_Sew!R$97,[1]Calcs_Sew!R$102:R$107)</f>
        <v>0</v>
      </c>
      <c r="S620" s="117">
        <f>-SUM([1]Calcs_Sew!S$69,[1]Calcs_Sew!S$73:S$76,[1]Calcs_Sew!S$79:S$87,[1]Calcs_Sew!S$97,[1]Calcs_Sew!S$102:S$107)</f>
        <v>0</v>
      </c>
      <c r="T620" s="117">
        <f>-SUM([1]Calcs_Sew!T$69,[1]Calcs_Sew!T$73:T$76,[1]Calcs_Sew!T$79:T$87,[1]Calcs_Sew!T$97,[1]Calcs_Sew!T$102:T$107)</f>
        <v>0</v>
      </c>
      <c r="U620" s="117">
        <f>-SUM([1]Calcs_Sew!U$69,[1]Calcs_Sew!U$73:U$76,[1]Calcs_Sew!U$79:U$87,[1]Calcs_Sew!U$97,[1]Calcs_Sew!U$102:U$107)</f>
        <v>0</v>
      </c>
      <c r="V620" s="117">
        <f>-SUM([1]Calcs_Sew!V$69,[1]Calcs_Sew!V$73:V$76,[1]Calcs_Sew!V$79:V$87,[1]Calcs_Sew!V$97,[1]Calcs_Sew!V$102:V$107)</f>
        <v>0</v>
      </c>
      <c r="W620" s="117">
        <f>-SUM([1]Calcs_Sew!W$69,[1]Calcs_Sew!W$73:W$76,[1]Calcs_Sew!W$79:W$87,[1]Calcs_Sew!W$97,[1]Calcs_Sew!W$102:W$107)</f>
        <v>0</v>
      </c>
      <c r="X620" s="117">
        <f>-SUM([1]Calcs_Sew!X$69,[1]Calcs_Sew!X$73:X$76,[1]Calcs_Sew!X$79:X$87,[1]Calcs_Sew!X$97,[1]Calcs_Sew!X$102:X$107)</f>
        <v>0</v>
      </c>
      <c r="Y620" s="117">
        <f>-SUM([1]Calcs_Sew!Y$69,[1]Calcs_Sew!Y$73:Y$76,[1]Calcs_Sew!Y$79:Y$87,[1]Calcs_Sew!Y$97,[1]Calcs_Sew!Y$102:Y$107)</f>
        <v>0</v>
      </c>
      <c r="Z620" s="117">
        <f>-SUM([1]Calcs_Sew!Z$69,[1]Calcs_Sew!Z$73:Z$76,[1]Calcs_Sew!Z$79:Z$87,[1]Calcs_Sew!Z$97,[1]Calcs_Sew!Z$102:Z$107)</f>
        <v>0</v>
      </c>
      <c r="AA620" s="117">
        <f>-SUM([1]Calcs_Sew!AA$69,[1]Calcs_Sew!AA$73:AA$76,[1]Calcs_Sew!AA$79:AA$87,[1]Calcs_Sew!AA$97,[1]Calcs_Sew!AA$102:AA$107)</f>
        <v>0</v>
      </c>
      <c r="AB620" s="117">
        <f>-SUM([1]Calcs_Sew!AB$69,[1]Calcs_Sew!AB$73:AB$76,[1]Calcs_Sew!AB$79:AB$87,[1]Calcs_Sew!AB$97,[1]Calcs_Sew!AB$102:AB$107)</f>
        <v>0</v>
      </c>
      <c r="AC620" s="117">
        <f>-SUM([1]Calcs_Sew!AC$69,[1]Calcs_Sew!AC$73:AC$76,[1]Calcs_Sew!AC$79:AC$87,[1]Calcs_Sew!AC$97,[1]Calcs_Sew!AC$102:AC$107)</f>
        <v>0</v>
      </c>
      <c r="AD620" s="117">
        <f>-SUM([1]Calcs_Sew!AD$69,[1]Calcs_Sew!AD$73:AD$76,[1]Calcs_Sew!AD$79:AD$87,[1]Calcs_Sew!AD$97,[1]Calcs_Sew!AD$102:AD$107)</f>
        <v>0</v>
      </c>
      <c r="AE620" s="117">
        <f>-SUM([1]Calcs_Sew!AE$69,[1]Calcs_Sew!AE$73:AE$76,[1]Calcs_Sew!AE$79:AE$87,[1]Calcs_Sew!AE$97,[1]Calcs_Sew!AE$102:AE$107)</f>
        <v>0</v>
      </c>
      <c r="AF620" s="117">
        <f>-SUM([1]Calcs_Sew!AF$69,[1]Calcs_Sew!AF$73:AF$76,[1]Calcs_Sew!AF$79:AF$87,[1]Calcs_Sew!AF$97,[1]Calcs_Sew!AF$102:AF$107)</f>
        <v>0</v>
      </c>
      <c r="AG620" s="117">
        <f>-SUM([1]Calcs_Sew!AG$69,[1]Calcs_Sew!AG$73:AG$76,[1]Calcs_Sew!AG$79:AG$87,[1]Calcs_Sew!AG$97,[1]Calcs_Sew!AG$102:AG$107)</f>
        <v>0</v>
      </c>
      <c r="AH620" s="118">
        <f>-SUM([1]Calcs_Sew!AH$69,[1]Calcs_Sew!AH$73:AH$76,[1]Calcs_Sew!AH$79:AH$87,[1]Calcs_Sew!AH$97,[1]Calcs_Sew!AH$102:AH$107)</f>
        <v>0</v>
      </c>
      <c r="AM620" s="53" cm="1">
        <f t="array" ref="AM620">IF(SUM(ABS(K620:AH620)),1,0)</f>
        <v>1</v>
      </c>
      <c r="AN620" s="53">
        <f t="shared" si="110"/>
        <v>1</v>
      </c>
    </row>
    <row r="621" spans="1:40" s="38" customFormat="1" ht="10.199999999999999" hidden="1" outlineLevel="2" collapsed="1" x14ac:dyDescent="0.2">
      <c r="A621" s="35"/>
      <c r="B621" s="108"/>
      <c r="C621" s="109"/>
      <c r="D621" s="119" t="s">
        <v>70</v>
      </c>
      <c r="E621" s="120"/>
      <c r="F621" s="120"/>
      <c r="G621" s="120"/>
      <c r="H621" s="120"/>
      <c r="I621" s="120"/>
      <c r="J621" s="120"/>
      <c r="K621" s="121">
        <f t="shared" ref="K621:AH621" si="111">SUM(K614:K620)</f>
        <v>4426</v>
      </c>
      <c r="L621" s="121">
        <f t="shared" si="111"/>
        <v>4695</v>
      </c>
      <c r="M621" s="121">
        <f t="shared" si="111"/>
        <v>5106</v>
      </c>
      <c r="N621" s="122">
        <f t="shared" si="111"/>
        <v>7340</v>
      </c>
      <c r="O621" s="122">
        <f t="shared" si="111"/>
        <v>6905.0969890265505</v>
      </c>
      <c r="P621" s="122">
        <f t="shared" si="111"/>
        <v>7063.3082764371575</v>
      </c>
      <c r="Q621" s="122">
        <f t="shared" si="111"/>
        <v>7209.5076180521482</v>
      </c>
      <c r="R621" s="122">
        <f t="shared" si="111"/>
        <v>7366.853266130538</v>
      </c>
      <c r="S621" s="122">
        <f t="shared" si="111"/>
        <v>7667.533609967978</v>
      </c>
      <c r="T621" s="122">
        <f t="shared" si="111"/>
        <v>8056.9002645147575</v>
      </c>
      <c r="U621" s="122">
        <f t="shared" si="111"/>
        <v>8515.3011402578595</v>
      </c>
      <c r="V621" s="122">
        <f t="shared" si="111"/>
        <v>8910.0468262659706</v>
      </c>
      <c r="W621" s="122">
        <f t="shared" si="111"/>
        <v>9144.1102848531209</v>
      </c>
      <c r="X621" s="122">
        <f t="shared" si="111"/>
        <v>9369.9598561984749</v>
      </c>
      <c r="Y621" s="122">
        <f t="shared" si="111"/>
        <v>7724.3913109446039</v>
      </c>
      <c r="Z621" s="122">
        <f t="shared" si="111"/>
        <v>7709.4978433076521</v>
      </c>
      <c r="AA621" s="122">
        <f t="shared" si="111"/>
        <v>7693.464099807803</v>
      </c>
      <c r="AB621" s="122">
        <f t="shared" si="111"/>
        <v>7676.9657020738669</v>
      </c>
      <c r="AC621" s="122">
        <f t="shared" si="111"/>
        <v>7672.49907314552</v>
      </c>
      <c r="AD621" s="122">
        <f t="shared" si="111"/>
        <v>7672.49907314552</v>
      </c>
      <c r="AE621" s="122">
        <f t="shared" si="111"/>
        <v>7672.49907314552</v>
      </c>
      <c r="AF621" s="122">
        <f t="shared" si="111"/>
        <v>7672.49907314552</v>
      </c>
      <c r="AG621" s="122">
        <f t="shared" si="111"/>
        <v>7672.49907314552</v>
      </c>
      <c r="AH621" s="123">
        <f t="shared" si="111"/>
        <v>7672.49907314552</v>
      </c>
    </row>
    <row r="622" spans="1:40" s="38" customFormat="1" ht="10.199999999999999" hidden="1" outlineLevel="2" x14ac:dyDescent="0.2">
      <c r="A622" s="35"/>
      <c r="B622" s="108"/>
      <c r="C622" s="109"/>
      <c r="D622" s="115"/>
      <c r="E622" s="25"/>
      <c r="F622" s="25"/>
      <c r="G622" s="25"/>
      <c r="H622" s="25"/>
      <c r="I622" s="25"/>
      <c r="J622" s="25"/>
      <c r="K622" s="116"/>
      <c r="L622" s="116"/>
      <c r="M622" s="116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  <c r="AH622" s="118"/>
    </row>
    <row r="623" spans="1:40" s="38" customFormat="1" ht="10.8" hidden="1" outlineLevel="2" thickBot="1" x14ac:dyDescent="0.25">
      <c r="A623" s="35"/>
      <c r="B623" s="108"/>
      <c r="C623" s="109"/>
      <c r="D623" s="125" t="s">
        <v>71</v>
      </c>
      <c r="E623" s="126"/>
      <c r="F623" s="126"/>
      <c r="G623" s="126"/>
      <c r="H623" s="126"/>
      <c r="I623" s="126"/>
      <c r="J623" s="126"/>
      <c r="K623" s="127">
        <f t="shared" ref="K623:AH623" si="112">K611-K621</f>
        <v>355</v>
      </c>
      <c r="L623" s="127">
        <f t="shared" si="112"/>
        <v>2025</v>
      </c>
      <c r="M623" s="127">
        <f t="shared" si="112"/>
        <v>468</v>
      </c>
      <c r="N623" s="128">
        <f t="shared" si="112"/>
        <v>-1550</v>
      </c>
      <c r="O623" s="128">
        <f t="shared" si="112"/>
        <v>390.45301097344964</v>
      </c>
      <c r="P623" s="128">
        <f t="shared" si="112"/>
        <v>-343.30827643715747</v>
      </c>
      <c r="Q623" s="128">
        <f t="shared" si="112"/>
        <v>-62.507618052148246</v>
      </c>
      <c r="R623" s="128">
        <f t="shared" si="112"/>
        <v>377.14673386946197</v>
      </c>
      <c r="S623" s="128">
        <f t="shared" si="112"/>
        <v>3415.466390032022</v>
      </c>
      <c r="T623" s="128">
        <f t="shared" si="112"/>
        <v>4981.0997354852425</v>
      </c>
      <c r="U623" s="128">
        <f t="shared" si="112"/>
        <v>6251.6988597421405</v>
      </c>
      <c r="V623" s="128">
        <f t="shared" si="112"/>
        <v>5597.9531737340294</v>
      </c>
      <c r="W623" s="128">
        <f t="shared" si="112"/>
        <v>3363.8897151468791</v>
      </c>
      <c r="X623" s="128">
        <f t="shared" si="112"/>
        <v>3368.0401438015251</v>
      </c>
      <c r="Y623" s="128">
        <f t="shared" si="112"/>
        <v>4683.6086890553961</v>
      </c>
      <c r="Z623" s="128">
        <f t="shared" si="112"/>
        <v>4698.5021566923479</v>
      </c>
      <c r="AA623" s="128">
        <f t="shared" si="112"/>
        <v>4714.535900192197</v>
      </c>
      <c r="AB623" s="128">
        <f t="shared" si="112"/>
        <v>4731.0342979261331</v>
      </c>
      <c r="AC623" s="128">
        <f t="shared" si="112"/>
        <v>4735.50092685448</v>
      </c>
      <c r="AD623" s="128">
        <f t="shared" si="112"/>
        <v>4735.50092685448</v>
      </c>
      <c r="AE623" s="128">
        <f t="shared" si="112"/>
        <v>4735.50092685448</v>
      </c>
      <c r="AF623" s="128">
        <f t="shared" si="112"/>
        <v>4735.50092685448</v>
      </c>
      <c r="AG623" s="128">
        <f t="shared" si="112"/>
        <v>4735.50092685448</v>
      </c>
      <c r="AH623" s="129">
        <f t="shared" si="112"/>
        <v>4735.50092685448</v>
      </c>
    </row>
    <row r="624" spans="1:40" s="38" customFormat="1" ht="10.8" hidden="1" outlineLevel="2" thickTop="1" x14ac:dyDescent="0.2">
      <c r="A624" s="35"/>
      <c r="B624" s="108"/>
      <c r="C624" s="109"/>
      <c r="D624" s="130"/>
      <c r="E624" s="25"/>
      <c r="F624" s="25"/>
      <c r="G624" s="25"/>
      <c r="H624" s="25"/>
      <c r="I624" s="25"/>
      <c r="J624" s="25"/>
      <c r="K624" s="116"/>
      <c r="L624" s="116"/>
      <c r="M624" s="116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D624" s="117"/>
      <c r="AE624" s="117"/>
      <c r="AF624" s="117"/>
      <c r="AG624" s="117"/>
      <c r="AH624" s="118"/>
    </row>
    <row r="625" spans="1:40" s="38" customFormat="1" ht="21" hidden="1" outlineLevel="2" thickBot="1" x14ac:dyDescent="0.25">
      <c r="A625" s="35"/>
      <c r="B625" s="108"/>
      <c r="C625" s="109"/>
      <c r="D625" s="131" t="s">
        <v>72</v>
      </c>
      <c r="E625" s="132"/>
      <c r="F625" s="132"/>
      <c r="G625" s="132"/>
      <c r="H625" s="132"/>
      <c r="I625" s="132"/>
      <c r="J625" s="132"/>
      <c r="K625" s="133">
        <f t="shared" ref="K625:AH625" si="113">K623-SUM(K606:K607)</f>
        <v>295</v>
      </c>
      <c r="L625" s="133">
        <f t="shared" si="113"/>
        <v>1186</v>
      </c>
      <c r="M625" s="133">
        <f t="shared" si="113"/>
        <v>394</v>
      </c>
      <c r="N625" s="134">
        <f t="shared" si="113"/>
        <v>-1575</v>
      </c>
      <c r="O625" s="134">
        <f t="shared" si="113"/>
        <v>-429.09698902655032</v>
      </c>
      <c r="P625" s="134">
        <f t="shared" si="113"/>
        <v>-371.30827643715747</v>
      </c>
      <c r="Q625" s="134">
        <f t="shared" si="113"/>
        <v>-91.507618052148246</v>
      </c>
      <c r="R625" s="134">
        <f t="shared" si="113"/>
        <v>346.14673386946197</v>
      </c>
      <c r="S625" s="134">
        <f t="shared" si="113"/>
        <v>652.46639003202199</v>
      </c>
      <c r="T625" s="134">
        <f t="shared" si="113"/>
        <v>896.09973548524249</v>
      </c>
      <c r="U625" s="134">
        <f t="shared" si="113"/>
        <v>1115.6988597421405</v>
      </c>
      <c r="V625" s="134">
        <f t="shared" si="113"/>
        <v>1509.9531737340294</v>
      </c>
      <c r="W625" s="134">
        <f t="shared" si="113"/>
        <v>2213.8897151468791</v>
      </c>
      <c r="X625" s="134">
        <f t="shared" si="113"/>
        <v>2998.0401438015251</v>
      </c>
      <c r="Y625" s="134">
        <f t="shared" si="113"/>
        <v>4643.6086890553961</v>
      </c>
      <c r="Z625" s="134">
        <f t="shared" si="113"/>
        <v>4658.5021566923479</v>
      </c>
      <c r="AA625" s="134">
        <f t="shared" si="113"/>
        <v>4674.535900192197</v>
      </c>
      <c r="AB625" s="134">
        <f t="shared" si="113"/>
        <v>4691.0342979261331</v>
      </c>
      <c r="AC625" s="134">
        <f t="shared" si="113"/>
        <v>4695.50092685448</v>
      </c>
      <c r="AD625" s="134">
        <f t="shared" si="113"/>
        <v>4695.50092685448</v>
      </c>
      <c r="AE625" s="134">
        <f t="shared" si="113"/>
        <v>4695.50092685448</v>
      </c>
      <c r="AF625" s="134">
        <f t="shared" si="113"/>
        <v>4695.50092685448</v>
      </c>
      <c r="AG625" s="134">
        <f t="shared" si="113"/>
        <v>4695.50092685448</v>
      </c>
      <c r="AH625" s="135">
        <f t="shared" si="113"/>
        <v>4695.50092685448</v>
      </c>
    </row>
    <row r="626" spans="1:40" s="38" customFormat="1" ht="10.199999999999999" hidden="1" outlineLevel="2" x14ac:dyDescent="0.2">
      <c r="A626" s="35"/>
      <c r="B626" s="108"/>
      <c r="C626" s="136"/>
      <c r="D626" s="56"/>
      <c r="E626" s="25"/>
      <c r="F626" s="25"/>
      <c r="G626" s="25"/>
      <c r="H626" s="25"/>
      <c r="I626" s="25"/>
      <c r="J626" s="25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</row>
    <row r="627" spans="1:40" s="38" customFormat="1" ht="10.199999999999999" hidden="1" outlineLevel="2" x14ac:dyDescent="0.2">
      <c r="A627" s="137"/>
      <c r="B627" s="108"/>
      <c r="C627" s="109"/>
      <c r="D627" s="138" t="s">
        <v>75</v>
      </c>
      <c r="E627" s="25"/>
      <c r="F627" s="25"/>
      <c r="G627" s="25"/>
      <c r="H627" s="25"/>
      <c r="I627" s="25"/>
      <c r="J627" s="25"/>
      <c r="K627" s="25"/>
      <c r="L627" s="117">
        <f>SUM([1]Calcs_Sew!L$1291:L$1293)</f>
        <v>3420</v>
      </c>
      <c r="M627" s="117">
        <f>SUM([1]Calcs_Sew!M$1291:M$1293)</f>
        <v>4798</v>
      </c>
      <c r="N627" s="117">
        <f>SUM([1]Calcs_Sew!N$1291:N$1293)</f>
        <v>21149</v>
      </c>
      <c r="O627" s="117">
        <f>SUM([1]Calcs_Sew!O$1291:O$1293)</f>
        <v>0</v>
      </c>
      <c r="P627" s="117">
        <f>SUM([1]Calcs_Sew!P$1291:P$1293)</f>
        <v>0</v>
      </c>
      <c r="Q627" s="117">
        <f>SUM([1]Calcs_Sew!Q$1291:Q$1293)</f>
        <v>0</v>
      </c>
      <c r="R627" s="117">
        <f>SUM([1]Calcs_Sew!R$1291:R$1293)</f>
        <v>0</v>
      </c>
      <c r="S627" s="117">
        <f>SUM([1]Calcs_Sew!S$1291:S$1293)</f>
        <v>0</v>
      </c>
      <c r="T627" s="117">
        <f>SUM([1]Calcs_Sew!T$1291:T$1293)</f>
        <v>0</v>
      </c>
      <c r="U627" s="117">
        <f>SUM([1]Calcs_Sew!U$1291:U$1293)</f>
        <v>0</v>
      </c>
      <c r="V627" s="117">
        <f>SUM([1]Calcs_Sew!V$1291:V$1293)</f>
        <v>0</v>
      </c>
      <c r="W627" s="117">
        <f>SUM([1]Calcs_Sew!W$1291:W$1293)</f>
        <v>0</v>
      </c>
      <c r="X627" s="117">
        <f>SUM([1]Calcs_Sew!X$1291:X$1293)</f>
        <v>0</v>
      </c>
      <c r="Y627" s="117">
        <f>SUM([1]Calcs_Sew!Y$1291:Y$1293)</f>
        <v>0</v>
      </c>
      <c r="Z627" s="117">
        <f>SUM([1]Calcs_Sew!Z$1291:Z$1293)</f>
        <v>0</v>
      </c>
      <c r="AA627" s="117">
        <f>SUM([1]Calcs_Sew!AA$1291:AA$1293)</f>
        <v>0</v>
      </c>
      <c r="AB627" s="117">
        <f>SUM([1]Calcs_Sew!AB$1291:AB$1293)</f>
        <v>0</v>
      </c>
      <c r="AC627" s="117">
        <f>SUM([1]Calcs_Sew!AC$1291:AC$1293)</f>
        <v>0</v>
      </c>
      <c r="AD627" s="117">
        <f>SUM([1]Calcs_Sew!AD$1291:AD$1293)</f>
        <v>0</v>
      </c>
      <c r="AE627" s="117">
        <f>SUM([1]Calcs_Sew!AE$1291:AE$1293)</f>
        <v>0</v>
      </c>
      <c r="AF627" s="117">
        <f>SUM([1]Calcs_Sew!AF$1291:AF$1293)</f>
        <v>0</v>
      </c>
      <c r="AG627" s="117">
        <f>SUM([1]Calcs_Sew!AG$1291:AG$1293)</f>
        <v>0</v>
      </c>
      <c r="AH627" s="117">
        <f>SUM([1]Calcs_Sew!AH$1291:AH$1293)</f>
        <v>0</v>
      </c>
    </row>
    <row r="628" spans="1:40" s="38" customFormat="1" ht="10.199999999999999" hidden="1" outlineLevel="2" x14ac:dyDescent="0.2">
      <c r="A628" s="35"/>
      <c r="B628" s="108"/>
      <c r="C628" s="136"/>
      <c r="D628" s="247"/>
      <c r="E628" s="25"/>
      <c r="F628" s="25"/>
      <c r="G628" s="25"/>
      <c r="H628" s="25"/>
      <c r="I628" s="25"/>
      <c r="J628" s="25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</row>
    <row r="629" spans="1:40" s="38" customFormat="1" ht="10.199999999999999" hidden="1" outlineLevel="3" x14ac:dyDescent="0.2">
      <c r="A629" s="35"/>
      <c r="B629" s="108"/>
      <c r="C629" s="136"/>
      <c r="D629" s="141" t="s">
        <v>76</v>
      </c>
      <c r="E629" s="142">
        <f>SUM(K629:AH629)</f>
        <v>0</v>
      </c>
      <c r="F629" s="25"/>
      <c r="G629" s="25"/>
      <c r="H629" s="25"/>
      <c r="I629" s="25"/>
      <c r="J629" s="25"/>
      <c r="K629" s="143">
        <f>IF(ROUND(K623-'[1]Hist&amp;Budget_WC'!BT$121,0)&lt;&gt;0,1,0)</f>
        <v>0</v>
      </c>
      <c r="L629" s="143">
        <f>IF(ROUND(L623-'[1]Hist&amp;Budget_WC'!BU$121,0)&lt;&gt;0,1,0)</f>
        <v>0</v>
      </c>
      <c r="M629" s="143">
        <f>IF(ROUND(M623-'[1]Hist&amp;Budget_WC'!BV$121,0)&lt;&gt;0,1,0)</f>
        <v>0</v>
      </c>
      <c r="N629" s="143">
        <f>IF(ROUND(N623-[1]Calcs_Sew!N$111,0)&lt;&gt;0,1,0)</f>
        <v>0</v>
      </c>
      <c r="O629" s="143">
        <f>IF(ROUND(O623-[1]Calcs_Sew!O$111,0)&lt;&gt;0,1,0)</f>
        <v>0</v>
      </c>
      <c r="P629" s="143">
        <f>IF(ROUND(P623-[1]Calcs_Sew!P$111,0)&lt;&gt;0,1,0)</f>
        <v>0</v>
      </c>
      <c r="Q629" s="143">
        <f>IF(ROUND(Q623-[1]Calcs_Sew!Q$111,0)&lt;&gt;0,1,0)</f>
        <v>0</v>
      </c>
      <c r="R629" s="143">
        <f>IF(ROUND(R623-[1]Calcs_Sew!R$111,0)&lt;&gt;0,1,0)</f>
        <v>0</v>
      </c>
      <c r="S629" s="143">
        <f>IF(ROUND(S623-[1]Calcs_Sew!S$111,0)&lt;&gt;0,1,0)</f>
        <v>0</v>
      </c>
      <c r="T629" s="143">
        <f>IF(ROUND(T623-[1]Calcs_Sew!T$111,0)&lt;&gt;0,1,0)</f>
        <v>0</v>
      </c>
      <c r="U629" s="143">
        <f>IF(ROUND(U623-[1]Calcs_Sew!U$111,0)&lt;&gt;0,1,0)</f>
        <v>0</v>
      </c>
      <c r="V629" s="143">
        <f>IF(ROUND(V623-[1]Calcs_Sew!V$111,0)&lt;&gt;0,1,0)</f>
        <v>0</v>
      </c>
      <c r="W629" s="143">
        <f>IF(ROUND(W623-[1]Calcs_Sew!W$111,0)&lt;&gt;0,1,0)</f>
        <v>0</v>
      </c>
      <c r="X629" s="143">
        <f>IF(ROUND(X623-[1]Calcs_Sew!X$111,0)&lt;&gt;0,1,0)</f>
        <v>0</v>
      </c>
      <c r="Y629" s="143">
        <f>IF(ROUND(Y623-[1]Calcs_Sew!Y$111,0)&lt;&gt;0,1,0)</f>
        <v>0</v>
      </c>
      <c r="Z629" s="143">
        <f>IF(ROUND(Z623-[1]Calcs_Sew!Z$111,0)&lt;&gt;0,1,0)</f>
        <v>0</v>
      </c>
      <c r="AA629" s="143">
        <f>IF(ROUND(AA623-[1]Calcs_Sew!AA$111,0)&lt;&gt;0,1,0)</f>
        <v>0</v>
      </c>
      <c r="AB629" s="143">
        <f>IF(ROUND(AB623-[1]Calcs_Sew!AB$111,0)&lt;&gt;0,1,0)</f>
        <v>0</v>
      </c>
      <c r="AC629" s="143">
        <f>IF(ROUND(AC623-[1]Calcs_Sew!AC$111,0)&lt;&gt;0,1,0)</f>
        <v>0</v>
      </c>
      <c r="AD629" s="143">
        <f>IF(ROUND(AD623-[1]Calcs_Sew!AD$111,0)&lt;&gt;0,1,0)</f>
        <v>0</v>
      </c>
      <c r="AE629" s="143">
        <f>IF(ROUND(AE623-[1]Calcs_Sew!AE$111,0)&lt;&gt;0,1,0)</f>
        <v>0</v>
      </c>
      <c r="AF629" s="143">
        <f>IF(ROUND(AF623-[1]Calcs_Sew!AF$111,0)&lt;&gt;0,1,0)</f>
        <v>0</v>
      </c>
      <c r="AG629" s="143">
        <f>IF(ROUND(AG623-[1]Calcs_Sew!AG$111,0)&lt;&gt;0,1,0)</f>
        <v>0</v>
      </c>
      <c r="AH629" s="143">
        <f>IF(ROUND(AH623-[1]Calcs_Sew!AH$111,0)&lt;&gt;0,1,0)</f>
        <v>0</v>
      </c>
    </row>
    <row r="630" spans="1:40" s="38" customFormat="1" ht="10.199999999999999" hidden="1" outlineLevel="2" collapsed="1" x14ac:dyDescent="0.2">
      <c r="A630" s="35"/>
      <c r="B630" s="108"/>
      <c r="C630" s="136"/>
      <c r="D630" s="247"/>
      <c r="E630" s="25"/>
      <c r="F630" s="25"/>
      <c r="G630" s="25"/>
      <c r="H630" s="25"/>
      <c r="I630" s="25"/>
      <c r="J630" s="25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</row>
    <row r="631" spans="1:40" s="38" customFormat="1" ht="12" hidden="1" outlineLevel="1" x14ac:dyDescent="0.25">
      <c r="A631" s="35"/>
      <c r="B631" s="40"/>
      <c r="C631" s="41"/>
      <c r="D631" s="139"/>
      <c r="E631" s="85"/>
      <c r="F631" s="85"/>
      <c r="G631" s="85"/>
      <c r="H631" s="85"/>
      <c r="I631" s="85"/>
      <c r="J631" s="85"/>
      <c r="K631" s="8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  <c r="AE631" s="140"/>
      <c r="AF631" s="140"/>
      <c r="AG631" s="140"/>
      <c r="AH631" s="140"/>
    </row>
    <row r="632" spans="1:40" s="38" customFormat="1" ht="12" hidden="1" outlineLevel="2" x14ac:dyDescent="0.2">
      <c r="A632" s="35"/>
      <c r="B632" s="40">
        <f ca="1">MAX($A$7:B631)+Sbsxn</f>
        <v>2306.0200000000004</v>
      </c>
      <c r="C632" s="41" t="str">
        <f>BSC</f>
        <v>Balance Sheet</v>
      </c>
      <c r="D632" s="56"/>
      <c r="E632" s="25"/>
      <c r="F632" s="25"/>
      <c r="G632" s="25"/>
      <c r="H632" s="25"/>
      <c r="I632" s="25"/>
      <c r="J632" s="25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</row>
    <row r="633" spans="1:40" s="38" customFormat="1" ht="12.6" hidden="1" outlineLevel="2" thickBot="1" x14ac:dyDescent="0.3">
      <c r="A633" s="35"/>
      <c r="B633" s="40"/>
      <c r="C633" s="54"/>
      <c r="D633" s="56"/>
      <c r="E633" s="25"/>
      <c r="F633" s="25"/>
      <c r="G633" s="25"/>
      <c r="H633" s="25"/>
      <c r="I633" s="25"/>
      <c r="J633" s="25"/>
      <c r="L633" s="57"/>
      <c r="M633" s="57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  <c r="AE633" s="140"/>
      <c r="AF633" s="140"/>
      <c r="AG633" s="140"/>
      <c r="AH633" s="140"/>
    </row>
    <row r="634" spans="1:40" s="80" customFormat="1" ht="13.35" hidden="1" customHeight="1" outlineLevel="2" x14ac:dyDescent="0.25">
      <c r="A634" s="76"/>
      <c r="B634" s="40"/>
      <c r="C634" s="54"/>
      <c r="D634" s="77" t="str">
        <f>MdlClient&amp;" Long Term Financial Plan "&amp;$E$39</f>
        <v>Federation Council Long Term Financial Plan 2023/24 - 2033/34</v>
      </c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9"/>
      <c r="AM634" s="38"/>
      <c r="AN634" s="38"/>
    </row>
    <row r="635" spans="1:40" s="80" customFormat="1" ht="13.35" hidden="1" customHeight="1" outlineLevel="2" thickBot="1" x14ac:dyDescent="0.3">
      <c r="A635" s="76"/>
      <c r="B635" s="40"/>
      <c r="C635" s="54"/>
      <c r="D635" s="81" t="str">
        <f>B590&amp;" - Balance Sheet Projections"</f>
        <v>Sewerage - Balance Sheet Projections</v>
      </c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3"/>
      <c r="AM635" s="38"/>
      <c r="AN635" s="38"/>
    </row>
    <row r="636" spans="1:40" s="80" customFormat="1" ht="12.6" hidden="1" outlineLevel="2" thickBot="1" x14ac:dyDescent="0.3">
      <c r="A636" s="76"/>
      <c r="B636" s="40"/>
      <c r="C636" s="54"/>
      <c r="D636" s="84"/>
      <c r="E636" s="85"/>
      <c r="F636" s="85"/>
      <c r="G636" s="85"/>
      <c r="H636" s="85"/>
      <c r="I636" s="85"/>
      <c r="J636" s="85"/>
      <c r="K636" s="86" t="s">
        <v>45</v>
      </c>
      <c r="L636" s="86" t="s">
        <v>45</v>
      </c>
      <c r="M636" s="86" t="s">
        <v>45</v>
      </c>
      <c r="N636" s="87" t="s">
        <v>46</v>
      </c>
      <c r="O636" s="88" t="s">
        <v>47</v>
      </c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90"/>
    </row>
    <row r="637" spans="1:40" s="80" customFormat="1" ht="12" hidden="1" outlineLevel="2" x14ac:dyDescent="0.25">
      <c r="A637" s="76"/>
      <c r="B637" s="40"/>
      <c r="C637" s="54"/>
      <c r="D637" s="91" t="s">
        <v>48</v>
      </c>
      <c r="E637" s="92"/>
      <c r="F637" s="92"/>
      <c r="G637" s="92"/>
      <c r="H637" s="92"/>
      <c r="I637" s="92"/>
      <c r="J637" s="93"/>
      <c r="K637" s="95">
        <f>YEAR(K$29)</f>
        <v>2021</v>
      </c>
      <c r="L637" s="95">
        <f t="shared" ref="L637:AH637" si="114">YEAR(L$29)</f>
        <v>2022</v>
      </c>
      <c r="M637" s="95">
        <f t="shared" si="114"/>
        <v>2023</v>
      </c>
      <c r="N637" s="96">
        <f t="shared" si="114"/>
        <v>2024</v>
      </c>
      <c r="O637" s="97">
        <f t="shared" si="114"/>
        <v>2025</v>
      </c>
      <c r="P637" s="98">
        <f t="shared" si="114"/>
        <v>2026</v>
      </c>
      <c r="Q637" s="98">
        <f t="shared" si="114"/>
        <v>2027</v>
      </c>
      <c r="R637" s="98">
        <f t="shared" si="114"/>
        <v>2028</v>
      </c>
      <c r="S637" s="98">
        <f t="shared" si="114"/>
        <v>2029</v>
      </c>
      <c r="T637" s="98">
        <f t="shared" si="114"/>
        <v>2030</v>
      </c>
      <c r="U637" s="98">
        <f t="shared" si="114"/>
        <v>2031</v>
      </c>
      <c r="V637" s="98">
        <f t="shared" si="114"/>
        <v>2032</v>
      </c>
      <c r="W637" s="98">
        <f t="shared" si="114"/>
        <v>2033</v>
      </c>
      <c r="X637" s="98">
        <f t="shared" si="114"/>
        <v>2034</v>
      </c>
      <c r="Y637" s="98">
        <f t="shared" si="114"/>
        <v>2035</v>
      </c>
      <c r="Z637" s="98">
        <f t="shared" si="114"/>
        <v>2036</v>
      </c>
      <c r="AA637" s="98">
        <f t="shared" si="114"/>
        <v>2037</v>
      </c>
      <c r="AB637" s="98">
        <f t="shared" si="114"/>
        <v>2038</v>
      </c>
      <c r="AC637" s="98">
        <f t="shared" si="114"/>
        <v>2039</v>
      </c>
      <c r="AD637" s="98">
        <f t="shared" si="114"/>
        <v>2040</v>
      </c>
      <c r="AE637" s="98">
        <f t="shared" si="114"/>
        <v>2041</v>
      </c>
      <c r="AF637" s="98">
        <f t="shared" si="114"/>
        <v>2042</v>
      </c>
      <c r="AG637" s="98">
        <f t="shared" si="114"/>
        <v>2043</v>
      </c>
      <c r="AH637" s="99">
        <f t="shared" si="114"/>
        <v>2044</v>
      </c>
    </row>
    <row r="638" spans="1:40" s="80" customFormat="1" ht="12.6" hidden="1" outlineLevel="2" thickBot="1" x14ac:dyDescent="0.3">
      <c r="A638" s="76"/>
      <c r="B638" s="40"/>
      <c r="C638" s="54"/>
      <c r="D638" s="145"/>
      <c r="E638" s="101"/>
      <c r="F638" s="101"/>
      <c r="G638" s="101"/>
      <c r="H638" s="101"/>
      <c r="I638" s="101"/>
      <c r="J638" s="102"/>
      <c r="K638" s="103" t="s">
        <v>49</v>
      </c>
      <c r="L638" s="103" t="str">
        <f>$K$62</f>
        <v>$000s</v>
      </c>
      <c r="M638" s="103" t="str">
        <f t="shared" ref="M638:AH638" si="115">$K$62</f>
        <v>$000s</v>
      </c>
      <c r="N638" s="104" t="str">
        <f t="shared" si="115"/>
        <v>$000s</v>
      </c>
      <c r="O638" s="105" t="str">
        <f t="shared" si="115"/>
        <v>$000s</v>
      </c>
      <c r="P638" s="106" t="str">
        <f t="shared" si="115"/>
        <v>$000s</v>
      </c>
      <c r="Q638" s="106" t="str">
        <f t="shared" si="115"/>
        <v>$000s</v>
      </c>
      <c r="R638" s="106" t="str">
        <f t="shared" si="115"/>
        <v>$000s</v>
      </c>
      <c r="S638" s="106" t="str">
        <f t="shared" si="115"/>
        <v>$000s</v>
      </c>
      <c r="T638" s="106" t="str">
        <f t="shared" si="115"/>
        <v>$000s</v>
      </c>
      <c r="U638" s="106" t="str">
        <f t="shared" si="115"/>
        <v>$000s</v>
      </c>
      <c r="V638" s="106" t="str">
        <f t="shared" si="115"/>
        <v>$000s</v>
      </c>
      <c r="W638" s="106" t="str">
        <f t="shared" si="115"/>
        <v>$000s</v>
      </c>
      <c r="X638" s="106" t="str">
        <f t="shared" si="115"/>
        <v>$000s</v>
      </c>
      <c r="Y638" s="106" t="str">
        <f t="shared" si="115"/>
        <v>$000s</v>
      </c>
      <c r="Z638" s="106" t="str">
        <f t="shared" si="115"/>
        <v>$000s</v>
      </c>
      <c r="AA638" s="106" t="str">
        <f t="shared" si="115"/>
        <v>$000s</v>
      </c>
      <c r="AB638" s="106" t="str">
        <f t="shared" si="115"/>
        <v>$000s</v>
      </c>
      <c r="AC638" s="106" t="str">
        <f t="shared" si="115"/>
        <v>$000s</v>
      </c>
      <c r="AD638" s="106" t="str">
        <f t="shared" si="115"/>
        <v>$000s</v>
      </c>
      <c r="AE638" s="106" t="str">
        <f t="shared" si="115"/>
        <v>$000s</v>
      </c>
      <c r="AF638" s="106" t="str">
        <f t="shared" si="115"/>
        <v>$000s</v>
      </c>
      <c r="AG638" s="106" t="str">
        <f t="shared" si="115"/>
        <v>$000s</v>
      </c>
      <c r="AH638" s="107" t="str">
        <f t="shared" si="115"/>
        <v>$000s</v>
      </c>
    </row>
    <row r="639" spans="1:40" s="38" customFormat="1" ht="12" hidden="1" outlineLevel="2" x14ac:dyDescent="0.25">
      <c r="A639" s="35"/>
      <c r="B639" s="108"/>
      <c r="C639" s="109"/>
      <c r="D639" s="110"/>
      <c r="E639" s="25"/>
      <c r="F639" s="25"/>
      <c r="G639" s="25"/>
      <c r="H639" s="25"/>
      <c r="I639" s="25"/>
      <c r="J639" s="25"/>
      <c r="K639" s="111"/>
      <c r="L639" s="112"/>
      <c r="M639" s="112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113"/>
      <c r="AM639" s="80"/>
      <c r="AN639" s="80"/>
    </row>
    <row r="640" spans="1:40" s="38" customFormat="1" ht="12" hidden="1" outlineLevel="2" x14ac:dyDescent="0.25">
      <c r="A640" s="35"/>
      <c r="B640" s="108"/>
      <c r="C640" s="109"/>
      <c r="D640" s="146" t="s">
        <v>78</v>
      </c>
      <c r="E640" s="25"/>
      <c r="F640" s="25"/>
      <c r="G640" s="25"/>
      <c r="H640" s="25"/>
      <c r="I640" s="25"/>
      <c r="J640" s="25"/>
      <c r="K640" s="111"/>
      <c r="L640" s="112"/>
      <c r="M640" s="112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113"/>
      <c r="AM640" s="80"/>
      <c r="AN640" s="80"/>
    </row>
    <row r="641" spans="1:40" s="38" customFormat="1" ht="10.199999999999999" hidden="1" outlineLevel="2" x14ac:dyDescent="0.2">
      <c r="A641" s="35"/>
      <c r="B641" s="108"/>
      <c r="C641" s="109"/>
      <c r="D641" s="147" t="s">
        <v>79</v>
      </c>
      <c r="E641" s="25"/>
      <c r="F641" s="25"/>
      <c r="G641" s="25"/>
      <c r="H641" s="25"/>
      <c r="I641" s="25"/>
      <c r="J641" s="25"/>
      <c r="K641" s="116">
        <f>'[1]Hist&amp;Budget_WC'!BT$130</f>
        <v>2584</v>
      </c>
      <c r="L641" s="116">
        <f>'[1]Hist&amp;Budget_WC'!BU$130</f>
        <v>2260</v>
      </c>
      <c r="M641" s="116">
        <f>'[1]Hist&amp;Budget_WC'!BV$130</f>
        <v>4881</v>
      </c>
      <c r="N641" s="117">
        <f>[1]Calcs_Sew!N$118</f>
        <v>7885</v>
      </c>
      <c r="O641" s="117">
        <f>[1]Calcs_Sew!O$118</f>
        <v>3862.2129750267163</v>
      </c>
      <c r="P641" s="117">
        <f>[1]Calcs_Sew!P$118</f>
        <v>4339.4069774506934</v>
      </c>
      <c r="Q641" s="117">
        <f>[1]Calcs_Sew!Q$118</f>
        <v>5070.4909798746694</v>
      </c>
      <c r="R641" s="117">
        <f>[1]Calcs_Sew!R$118</f>
        <v>6400.6990200260216</v>
      </c>
      <c r="S641" s="117">
        <f>[1]Calcs_Sew!S$118</f>
        <v>6699.8876148596082</v>
      </c>
      <c r="T641" s="117">
        <f>[1]Calcs_Sew!T$118</f>
        <v>6393.2814802972844</v>
      </c>
      <c r="U641" s="117">
        <f>[1]Calcs_Sew!U$118</f>
        <v>5823.6891813513976</v>
      </c>
      <c r="V641" s="117">
        <f>[1]Calcs_Sew!V$118</f>
        <v>6861.0756630028618</v>
      </c>
      <c r="W641" s="117">
        <f>[1]Calcs_Sew!W$118</f>
        <v>10504.966090308939</v>
      </c>
      <c r="X641" s="117">
        <f>[1]Calcs_Sew!X$118</f>
        <v>14450.506120130176</v>
      </c>
      <c r="Y641" s="117">
        <f>[1]Calcs_Sew!Y$118</f>
        <v>17394.164051734704</v>
      </c>
      <c r="Z641" s="117">
        <f>[1]Calcs_Sew!Z$118</f>
        <v>22778.756019575252</v>
      </c>
      <c r="AA641" s="117">
        <f>[1]Calcs_Sew!AA$118</f>
        <v>28161.007946993614</v>
      </c>
      <c r="AB641" s="117">
        <f>[1]Calcs_Sew!AB$118</f>
        <v>33618.355912079918</v>
      </c>
      <c r="AC641" s="117">
        <f>[1]Calcs_Sew!AC$118</f>
        <v>39223.555912079915</v>
      </c>
      <c r="AD641" s="117">
        <f>[1]Calcs_Sew!AD$118</f>
        <v>44829.925932291007</v>
      </c>
      <c r="AE641" s="117">
        <f>[1]Calcs_Sew!AE$118</f>
        <v>50433.955912079909</v>
      </c>
      <c r="AF641" s="117">
        <f>[1]Calcs_Sew!AF$118</f>
        <v>56039.155912079914</v>
      </c>
      <c r="AG641" s="117">
        <f>[1]Calcs_Sew!AG$118</f>
        <v>61644.355912079911</v>
      </c>
      <c r="AH641" s="118">
        <f>[1]Calcs_Sew!AH$118</f>
        <v>67250.725932290996</v>
      </c>
      <c r="AM641" s="53" cm="1">
        <f t="array" ref="AM641">IF(SUM(ABS(K641:AH641)),1,0)</f>
        <v>1</v>
      </c>
      <c r="AN641" s="53">
        <f>IF(OR(SUBTOTAL(102,AM641)=1,AM641=0),0,1)</f>
        <v>1</v>
      </c>
    </row>
    <row r="642" spans="1:40" s="38" customFormat="1" ht="10.199999999999999" hidden="1" outlineLevel="2" x14ac:dyDescent="0.2">
      <c r="A642" s="35"/>
      <c r="B642" s="108"/>
      <c r="C642" s="109"/>
      <c r="D642" s="147" t="s">
        <v>80</v>
      </c>
      <c r="E642" s="25"/>
      <c r="F642" s="25"/>
      <c r="G642" s="25"/>
      <c r="H642" s="25"/>
      <c r="I642" s="25"/>
      <c r="J642" s="25"/>
      <c r="K642" s="116">
        <f>'[1]Hist&amp;Budget_WC'!BT$136</f>
        <v>6000</v>
      </c>
      <c r="L642" s="116">
        <f>'[1]Hist&amp;Budget_WC'!BU$136</f>
        <v>4961</v>
      </c>
      <c r="M642" s="116">
        <f>'[1]Hist&amp;Budget_WC'!BV$136</f>
        <v>3708</v>
      </c>
      <c r="N642" s="117">
        <f>[1]Calcs_Sew!N$124</f>
        <v>0</v>
      </c>
      <c r="O642" s="117">
        <f>[1]Calcs_Sew!O$124</f>
        <v>0</v>
      </c>
      <c r="P642" s="117">
        <f>[1]Calcs_Sew!P$124</f>
        <v>0</v>
      </c>
      <c r="Q642" s="117">
        <f>[1]Calcs_Sew!Q$124</f>
        <v>0</v>
      </c>
      <c r="R642" s="117">
        <f>[1]Calcs_Sew!R$124</f>
        <v>0</v>
      </c>
      <c r="S642" s="117">
        <f>[1]Calcs_Sew!S$124</f>
        <v>0</v>
      </c>
      <c r="T642" s="117">
        <f>[1]Calcs_Sew!T$124</f>
        <v>0</v>
      </c>
      <c r="U642" s="117">
        <f>[1]Calcs_Sew!U$124</f>
        <v>0</v>
      </c>
      <c r="V642" s="117">
        <f>[1]Calcs_Sew!V$124</f>
        <v>0</v>
      </c>
      <c r="W642" s="117">
        <f>[1]Calcs_Sew!W$124</f>
        <v>0</v>
      </c>
      <c r="X642" s="117">
        <f>[1]Calcs_Sew!X$124</f>
        <v>0</v>
      </c>
      <c r="Y642" s="117">
        <f>[1]Calcs_Sew!Y$124</f>
        <v>0</v>
      </c>
      <c r="Z642" s="117">
        <f>[1]Calcs_Sew!Z$124</f>
        <v>0</v>
      </c>
      <c r="AA642" s="117">
        <f>[1]Calcs_Sew!AA$124</f>
        <v>0</v>
      </c>
      <c r="AB642" s="117">
        <f>[1]Calcs_Sew!AB$124</f>
        <v>0</v>
      </c>
      <c r="AC642" s="117">
        <f>[1]Calcs_Sew!AC$124</f>
        <v>0</v>
      </c>
      <c r="AD642" s="117">
        <f>[1]Calcs_Sew!AD$124</f>
        <v>0</v>
      </c>
      <c r="AE642" s="117">
        <f>[1]Calcs_Sew!AE$124</f>
        <v>0</v>
      </c>
      <c r="AF642" s="117">
        <f>[1]Calcs_Sew!AF$124</f>
        <v>0</v>
      </c>
      <c r="AG642" s="117">
        <f>[1]Calcs_Sew!AG$124</f>
        <v>0</v>
      </c>
      <c r="AH642" s="118">
        <f>[1]Calcs_Sew!AH$124</f>
        <v>0</v>
      </c>
      <c r="AM642" s="53" cm="1">
        <f t="array" ref="AM642">IF(SUM(ABS(K642:AH642)),1,0)</f>
        <v>1</v>
      </c>
      <c r="AN642" s="53">
        <f>IF(OR(SUBTOTAL(102,AM642)=1,AM642=0),0,1)</f>
        <v>1</v>
      </c>
    </row>
    <row r="643" spans="1:40" s="38" customFormat="1" ht="10.199999999999999" hidden="1" outlineLevel="2" x14ac:dyDescent="0.2">
      <c r="A643" s="35"/>
      <c r="B643" s="108"/>
      <c r="C643" s="109"/>
      <c r="D643" s="148" t="s">
        <v>81</v>
      </c>
      <c r="E643" s="25"/>
      <c r="F643" s="25"/>
      <c r="G643" s="25"/>
      <c r="H643" s="25"/>
      <c r="I643" s="25"/>
      <c r="J643" s="25"/>
      <c r="K643" s="116">
        <f>SUM('[1]Hist&amp;Budget_WC'!BT$131:BT$132)</f>
        <v>1946</v>
      </c>
      <c r="L643" s="116">
        <f>SUM('[1]Hist&amp;Budget_WC'!BU$131:BU$132)</f>
        <v>2359</v>
      </c>
      <c r="M643" s="116">
        <f>SUM('[1]Hist&amp;Budget_WC'!BV$131:BV$132)</f>
        <v>2244</v>
      </c>
      <c r="N643" s="117">
        <f>SUM([1]Calcs_Sew!N$119:N$120)</f>
        <v>506</v>
      </c>
      <c r="O643" s="117">
        <f>SUM([1]Calcs_Sew!O$119:O$120)</f>
        <v>573.33287671232881</v>
      </c>
      <c r="P643" s="117">
        <f>SUM([1]Calcs_Sew!P$119:P$120)</f>
        <v>540.16438356164383</v>
      </c>
      <c r="Q643" s="117">
        <f>SUM([1]Calcs_Sew!Q$119:Q$120)</f>
        <v>574.27397260273972</v>
      </c>
      <c r="R643" s="117">
        <f>SUM([1]Calcs_Sew!R$119:R$120)</f>
        <v>618.27868852459017</v>
      </c>
      <c r="S643" s="117">
        <f>SUM([1]Calcs_Sew!S$119:S$120)</f>
        <v>894.08219178082197</v>
      </c>
      <c r="T643" s="117">
        <f>SUM([1]Calcs_Sew!T$119:T$120)</f>
        <v>1056.1643835616439</v>
      </c>
      <c r="U643" s="117">
        <f>SUM([1]Calcs_Sew!U$119:U$120)</f>
        <v>1200.3287671232877</v>
      </c>
      <c r="V643" s="117">
        <f>SUM([1]Calcs_Sew!V$119:V$120)</f>
        <v>1173.360655737705</v>
      </c>
      <c r="W643" s="117">
        <f>SUM([1]Calcs_Sew!W$119:W$120)</f>
        <v>1002.3287671232877</v>
      </c>
      <c r="X643" s="117">
        <f>SUM([1]Calcs_Sew!X$119:X$120)</f>
        <v>1010.8767123287671</v>
      </c>
      <c r="Y643" s="117">
        <f>SUM([1]Calcs_Sew!Y$119:Y$120)</f>
        <v>983.7534246575342</v>
      </c>
      <c r="Z643" s="117">
        <f>SUM([1]Calcs_Sew!Z$119:Z$120)</f>
        <v>981.06557377049182</v>
      </c>
      <c r="AA643" s="117">
        <f>SUM([1]Calcs_Sew!AA$119:AA$120)</f>
        <v>983.7534246575342</v>
      </c>
      <c r="AB643" s="117">
        <f>SUM([1]Calcs_Sew!AB$119:AB$120)</f>
        <v>983.7534246575342</v>
      </c>
      <c r="AC643" s="117">
        <f>SUM([1]Calcs_Sew!AC$119:AC$120)</f>
        <v>983.7534246575342</v>
      </c>
      <c r="AD643" s="117">
        <f>SUM([1]Calcs_Sew!AD$119:AD$120)</f>
        <v>981.06557377049182</v>
      </c>
      <c r="AE643" s="117">
        <f>SUM([1]Calcs_Sew!AE$119:AE$120)</f>
        <v>983.7534246575342</v>
      </c>
      <c r="AF643" s="117">
        <f>SUM([1]Calcs_Sew!AF$119:AF$120)</f>
        <v>983.7534246575342</v>
      </c>
      <c r="AG643" s="117">
        <f>SUM([1]Calcs_Sew!AG$119:AG$120)</f>
        <v>983.7534246575342</v>
      </c>
      <c r="AH643" s="118">
        <f>SUM([1]Calcs_Sew!AH$119:AH$120)</f>
        <v>981.06557377049182</v>
      </c>
      <c r="AM643" s="53" cm="1">
        <f t="array" ref="AM643">IF(SUM(ABS(K643:AH643)),1,0)</f>
        <v>1</v>
      </c>
      <c r="AN643" s="53">
        <f>IF(OR(SUBTOTAL(102,AM643)=1,AM643=0),0,1)</f>
        <v>1</v>
      </c>
    </row>
    <row r="644" spans="1:40" s="38" customFormat="1" ht="10.199999999999999" hidden="1" outlineLevel="2" x14ac:dyDescent="0.2">
      <c r="A644" s="35"/>
      <c r="B644" s="108"/>
      <c r="C644" s="109"/>
      <c r="D644" s="148" t="s">
        <v>82</v>
      </c>
      <c r="E644" s="25"/>
      <c r="F644" s="25"/>
      <c r="G644" s="25"/>
      <c r="H644" s="25"/>
      <c r="I644" s="25"/>
      <c r="J644" s="25"/>
      <c r="K644" s="116">
        <f>'[1]Hist&amp;Budget_WC'!BT$133</f>
        <v>0</v>
      </c>
      <c r="L644" s="116">
        <f>'[1]Hist&amp;Budget_WC'!BU$133</f>
        <v>0</v>
      </c>
      <c r="M644" s="116">
        <f>'[1]Hist&amp;Budget_WC'!BV$133</f>
        <v>0</v>
      </c>
      <c r="N644" s="117">
        <f>[1]Calcs_Sew!N$121</f>
        <v>0</v>
      </c>
      <c r="O644" s="117">
        <f>[1]Calcs_Sew!O$121</f>
        <v>0</v>
      </c>
      <c r="P644" s="117">
        <f>[1]Calcs_Sew!P$121</f>
        <v>0</v>
      </c>
      <c r="Q644" s="117">
        <f>[1]Calcs_Sew!Q$121</f>
        <v>0</v>
      </c>
      <c r="R644" s="117">
        <f>[1]Calcs_Sew!R$121</f>
        <v>0</v>
      </c>
      <c r="S644" s="117">
        <f>[1]Calcs_Sew!S$121</f>
        <v>0</v>
      </c>
      <c r="T644" s="117">
        <f>[1]Calcs_Sew!T$121</f>
        <v>0</v>
      </c>
      <c r="U644" s="117">
        <f>[1]Calcs_Sew!U$121</f>
        <v>0</v>
      </c>
      <c r="V644" s="117">
        <f>[1]Calcs_Sew!V$121</f>
        <v>0</v>
      </c>
      <c r="W644" s="117">
        <f>[1]Calcs_Sew!W$121</f>
        <v>0</v>
      </c>
      <c r="X644" s="117">
        <f>[1]Calcs_Sew!X$121</f>
        <v>0</v>
      </c>
      <c r="Y644" s="117">
        <f>[1]Calcs_Sew!Y$121</f>
        <v>0</v>
      </c>
      <c r="Z644" s="117">
        <f>[1]Calcs_Sew!Z$121</f>
        <v>0</v>
      </c>
      <c r="AA644" s="117">
        <f>[1]Calcs_Sew!AA$121</f>
        <v>0</v>
      </c>
      <c r="AB644" s="117">
        <f>[1]Calcs_Sew!AB$121</f>
        <v>0</v>
      </c>
      <c r="AC644" s="117">
        <f>[1]Calcs_Sew!AC$121</f>
        <v>0</v>
      </c>
      <c r="AD644" s="117">
        <f>[1]Calcs_Sew!AD$121</f>
        <v>0</v>
      </c>
      <c r="AE644" s="117">
        <f>[1]Calcs_Sew!AE$121</f>
        <v>0</v>
      </c>
      <c r="AF644" s="117">
        <f>[1]Calcs_Sew!AF$121</f>
        <v>0</v>
      </c>
      <c r="AG644" s="117">
        <f>[1]Calcs_Sew!AG$121</f>
        <v>0</v>
      </c>
      <c r="AH644" s="118">
        <f>[1]Calcs_Sew!AH$121</f>
        <v>0</v>
      </c>
      <c r="AM644" s="53" cm="1">
        <f t="array" ref="AM644">IF(SUM(ABS(K644:AH644)),1,0)</f>
        <v>0</v>
      </c>
      <c r="AN644" s="53">
        <f>IF(OR(SUBTOTAL(102,AM644)=1,AM644=0),0,1)</f>
        <v>0</v>
      </c>
    </row>
    <row r="645" spans="1:40" s="38" customFormat="1" ht="10.199999999999999" hidden="1" outlineLevel="2" x14ac:dyDescent="0.2">
      <c r="A645" s="35"/>
      <c r="B645" s="108"/>
      <c r="C645" s="109"/>
      <c r="D645" s="149" t="s">
        <v>83</v>
      </c>
      <c r="E645" s="25"/>
      <c r="F645" s="25"/>
      <c r="G645" s="25"/>
      <c r="H645" s="25"/>
      <c r="I645" s="25"/>
      <c r="J645" s="25"/>
      <c r="K645" s="116">
        <f>SUM('[1]Hist&amp;Budget_WC'!BT$134:BT$135,'[1]Hist&amp;Budget_WC'!BT$137:BT$138)</f>
        <v>0</v>
      </c>
      <c r="L645" s="116">
        <f>SUM('[1]Hist&amp;Budget_WC'!BU$134:BU$135,'[1]Hist&amp;Budget_WC'!BU$137:BU$138)</f>
        <v>0</v>
      </c>
      <c r="M645" s="116">
        <f>SUM('[1]Hist&amp;Budget_WC'!BV$134:BV$135,'[1]Hist&amp;Budget_WC'!BV$137:BV$138)</f>
        <v>0</v>
      </c>
      <c r="N645" s="117">
        <f>SUM([1]Calcs_Sew!N$122:N$123,[1]Calcs_Sew!N$125:N$126)</f>
        <v>0</v>
      </c>
      <c r="O645" s="117">
        <f>SUM([1]Calcs_Sew!O$122:O$123,[1]Calcs_Sew!O$125:O$126)</f>
        <v>0</v>
      </c>
      <c r="P645" s="117">
        <f>SUM([1]Calcs_Sew!P$122:P$123,[1]Calcs_Sew!P$125:P$126)</f>
        <v>0</v>
      </c>
      <c r="Q645" s="117">
        <f>SUM([1]Calcs_Sew!Q$122:Q$123,[1]Calcs_Sew!Q$125:Q$126)</f>
        <v>0</v>
      </c>
      <c r="R645" s="117">
        <f>SUM([1]Calcs_Sew!R$122:R$123,[1]Calcs_Sew!R$125:R$126)</f>
        <v>0</v>
      </c>
      <c r="S645" s="117">
        <f>SUM([1]Calcs_Sew!S$122:S$123,[1]Calcs_Sew!S$125:S$126)</f>
        <v>0</v>
      </c>
      <c r="T645" s="117">
        <f>SUM([1]Calcs_Sew!T$122:T$123,[1]Calcs_Sew!T$125:T$126)</f>
        <v>0</v>
      </c>
      <c r="U645" s="117">
        <f>SUM([1]Calcs_Sew!U$122:U$123,[1]Calcs_Sew!U$125:U$126)</f>
        <v>0</v>
      </c>
      <c r="V645" s="117">
        <f>SUM([1]Calcs_Sew!V$122:V$123,[1]Calcs_Sew!V$125:V$126)</f>
        <v>0</v>
      </c>
      <c r="W645" s="117">
        <f>SUM([1]Calcs_Sew!W$122:W$123,[1]Calcs_Sew!W$125:W$126)</f>
        <v>0</v>
      </c>
      <c r="X645" s="117">
        <f>SUM([1]Calcs_Sew!X$122:X$123,[1]Calcs_Sew!X$125:X$126)</f>
        <v>0</v>
      </c>
      <c r="Y645" s="117">
        <f>SUM([1]Calcs_Sew!Y$122:Y$123,[1]Calcs_Sew!Y$125:Y$126)</f>
        <v>0</v>
      </c>
      <c r="Z645" s="117">
        <f>SUM([1]Calcs_Sew!Z$122:Z$123,[1]Calcs_Sew!Z$125:Z$126)</f>
        <v>0</v>
      </c>
      <c r="AA645" s="117">
        <f>SUM([1]Calcs_Sew!AA$122:AA$123,[1]Calcs_Sew!AA$125:AA$126)</f>
        <v>0</v>
      </c>
      <c r="AB645" s="117">
        <f>SUM([1]Calcs_Sew!AB$122:AB$123,[1]Calcs_Sew!AB$125:AB$126)</f>
        <v>0</v>
      </c>
      <c r="AC645" s="117">
        <f>SUM([1]Calcs_Sew!AC$122:AC$123,[1]Calcs_Sew!AC$125:AC$126)</f>
        <v>0</v>
      </c>
      <c r="AD645" s="117">
        <f>SUM([1]Calcs_Sew!AD$122:AD$123,[1]Calcs_Sew!AD$125:AD$126)</f>
        <v>0</v>
      </c>
      <c r="AE645" s="117">
        <f>SUM([1]Calcs_Sew!AE$122:AE$123,[1]Calcs_Sew!AE$125:AE$126)</f>
        <v>0</v>
      </c>
      <c r="AF645" s="117">
        <f>SUM([1]Calcs_Sew!AF$122:AF$123,[1]Calcs_Sew!AF$125:AF$126)</f>
        <v>0</v>
      </c>
      <c r="AG645" s="117">
        <f>SUM([1]Calcs_Sew!AG$122:AG$123,[1]Calcs_Sew!AG$125:AG$126)</f>
        <v>0</v>
      </c>
      <c r="AH645" s="118">
        <f>SUM([1]Calcs_Sew!AH$122:AH$123,[1]Calcs_Sew!AH$125:AH$126)</f>
        <v>0</v>
      </c>
      <c r="AM645" s="53" cm="1">
        <f t="array" ref="AM645">IF(SUM(ABS(K645:AH645)),1,0)</f>
        <v>0</v>
      </c>
      <c r="AN645" s="53">
        <f>IF(OR(SUBTOTAL(102,AM645)=1,AM645=0),0,1)</f>
        <v>0</v>
      </c>
    </row>
    <row r="646" spans="1:40" s="38" customFormat="1" ht="10.199999999999999" hidden="1" outlineLevel="2" collapsed="1" x14ac:dyDescent="0.2">
      <c r="A646" s="35"/>
      <c r="B646" s="108"/>
      <c r="C646" s="109"/>
      <c r="D646" s="150" t="s">
        <v>84</v>
      </c>
      <c r="E646" s="120"/>
      <c r="F646" s="120"/>
      <c r="G646" s="120"/>
      <c r="H646" s="120"/>
      <c r="I646" s="120"/>
      <c r="J646" s="120"/>
      <c r="K646" s="121">
        <f t="shared" ref="K646:AH646" si="116">SUM(K641:K645)</f>
        <v>10530</v>
      </c>
      <c r="L646" s="121">
        <f t="shared" si="116"/>
        <v>9580</v>
      </c>
      <c r="M646" s="121">
        <f t="shared" si="116"/>
        <v>10833</v>
      </c>
      <c r="N646" s="122">
        <f t="shared" si="116"/>
        <v>8391</v>
      </c>
      <c r="O646" s="122">
        <f t="shared" si="116"/>
        <v>4435.5458517390452</v>
      </c>
      <c r="P646" s="122">
        <f t="shared" si="116"/>
        <v>4879.5713610123375</v>
      </c>
      <c r="Q646" s="122">
        <f t="shared" si="116"/>
        <v>5644.7649524774088</v>
      </c>
      <c r="R646" s="122">
        <f t="shared" si="116"/>
        <v>7018.9777085506121</v>
      </c>
      <c r="S646" s="122">
        <f t="shared" si="116"/>
        <v>7593.9698066404299</v>
      </c>
      <c r="T646" s="122">
        <f t="shared" si="116"/>
        <v>7449.4458638589285</v>
      </c>
      <c r="U646" s="122">
        <f t="shared" si="116"/>
        <v>7024.017948474685</v>
      </c>
      <c r="V646" s="122">
        <f t="shared" si="116"/>
        <v>8034.436318740567</v>
      </c>
      <c r="W646" s="122">
        <f t="shared" si="116"/>
        <v>11507.294857432227</v>
      </c>
      <c r="X646" s="122">
        <f t="shared" si="116"/>
        <v>15461.382832458943</v>
      </c>
      <c r="Y646" s="122">
        <f t="shared" si="116"/>
        <v>18377.917476392238</v>
      </c>
      <c r="Z646" s="122">
        <f t="shared" si="116"/>
        <v>23759.821593345743</v>
      </c>
      <c r="AA646" s="122">
        <f t="shared" si="116"/>
        <v>29144.761371651148</v>
      </c>
      <c r="AB646" s="122">
        <f t="shared" si="116"/>
        <v>34602.109336737456</v>
      </c>
      <c r="AC646" s="122">
        <f t="shared" si="116"/>
        <v>40207.309336737453</v>
      </c>
      <c r="AD646" s="122">
        <f t="shared" si="116"/>
        <v>45810.991506061502</v>
      </c>
      <c r="AE646" s="122">
        <f t="shared" si="116"/>
        <v>51417.709336737447</v>
      </c>
      <c r="AF646" s="122">
        <f t="shared" si="116"/>
        <v>57022.909336737444</v>
      </c>
      <c r="AG646" s="122">
        <f t="shared" si="116"/>
        <v>62628.109336737441</v>
      </c>
      <c r="AH646" s="123">
        <f t="shared" si="116"/>
        <v>68231.791506061491</v>
      </c>
    </row>
    <row r="647" spans="1:40" ht="12.75" hidden="1" customHeight="1" outlineLevel="2" x14ac:dyDescent="0.2">
      <c r="A647" s="35"/>
      <c r="B647" s="151"/>
      <c r="C647" s="152"/>
      <c r="D647" s="153"/>
      <c r="E647" s="154"/>
      <c r="F647" s="154"/>
      <c r="G647" s="154"/>
      <c r="H647" s="154"/>
      <c r="I647" s="154"/>
      <c r="J647" s="154"/>
      <c r="K647" s="116"/>
      <c r="L647" s="116"/>
      <c r="M647" s="116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  <c r="AA647" s="155"/>
      <c r="AB647" s="155"/>
      <c r="AC647" s="155"/>
      <c r="AD647" s="155"/>
      <c r="AE647" s="155"/>
      <c r="AF647" s="155"/>
      <c r="AG647" s="155"/>
      <c r="AH647" s="156"/>
    </row>
    <row r="648" spans="1:40" ht="12.75" hidden="1" customHeight="1" outlineLevel="2" x14ac:dyDescent="0.2">
      <c r="A648" s="35"/>
      <c r="B648" s="108"/>
      <c r="C648" s="152"/>
      <c r="D648" s="153" t="s">
        <v>85</v>
      </c>
      <c r="E648" s="154"/>
      <c r="F648" s="154"/>
      <c r="G648" s="154"/>
      <c r="H648" s="154"/>
      <c r="I648" s="154"/>
      <c r="J648" s="154"/>
      <c r="K648" s="116"/>
      <c r="L648" s="116"/>
      <c r="M648" s="116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  <c r="AA648" s="155"/>
      <c r="AB648" s="155"/>
      <c r="AC648" s="155"/>
      <c r="AD648" s="155"/>
      <c r="AE648" s="155"/>
      <c r="AF648" s="155"/>
      <c r="AG648" s="155"/>
      <c r="AH648" s="156"/>
    </row>
    <row r="649" spans="1:40" ht="12.75" hidden="1" customHeight="1" outlineLevel="2" x14ac:dyDescent="0.2">
      <c r="A649" s="35"/>
      <c r="B649" s="151"/>
      <c r="C649" s="152"/>
      <c r="D649" s="147" t="s">
        <v>79</v>
      </c>
      <c r="E649" s="154"/>
      <c r="F649" s="154"/>
      <c r="G649" s="154"/>
      <c r="H649" s="154"/>
      <c r="I649" s="154"/>
      <c r="J649" s="154"/>
      <c r="K649" s="116">
        <f>'[1]Hist&amp;Budget_WC'!BT$143</f>
        <v>0</v>
      </c>
      <c r="L649" s="116">
        <f>'[1]Hist&amp;Budget_WC'!BU$143</f>
        <v>0</v>
      </c>
      <c r="M649" s="116">
        <f>'[1]Hist&amp;Budget_WC'!BV$143</f>
        <v>0</v>
      </c>
      <c r="N649" s="117">
        <f>[1]Calcs_Sew!N$131</f>
        <v>0</v>
      </c>
      <c r="O649" s="117">
        <f>[1]Calcs_Sew!O$131</f>
        <v>429.13477500296852</v>
      </c>
      <c r="P649" s="117">
        <f>[1]Calcs_Sew!P$131</f>
        <v>482.15633082785484</v>
      </c>
      <c r="Q649" s="117">
        <f>[1]Calcs_Sew!Q$131</f>
        <v>563.38788665274103</v>
      </c>
      <c r="R649" s="117">
        <f>[1]Calcs_Sew!R$131</f>
        <v>711.18878000289124</v>
      </c>
      <c r="S649" s="117">
        <f>[1]Calcs_Sew!S$131</f>
        <v>744.43195720662322</v>
      </c>
      <c r="T649" s="117">
        <f>[1]Calcs_Sew!T$131</f>
        <v>710.36460892192054</v>
      </c>
      <c r="U649" s="117">
        <f>[1]Calcs_Sew!U$131</f>
        <v>647.07657570571087</v>
      </c>
      <c r="V649" s="117">
        <f>[1]Calcs_Sew!V$131</f>
        <v>762.34174033365127</v>
      </c>
      <c r="W649" s="117">
        <f>[1]Calcs_Sew!W$131</f>
        <v>1167.218454478771</v>
      </c>
      <c r="X649" s="117">
        <f>[1]Calcs_Sew!X$131</f>
        <v>1605.6117911255751</v>
      </c>
      <c r="Y649" s="117">
        <f>[1]Calcs_Sew!Y$131</f>
        <v>1932.6848946371895</v>
      </c>
      <c r="Z649" s="117">
        <f>[1]Calcs_Sew!Z$131</f>
        <v>2530.9728910639169</v>
      </c>
      <c r="AA649" s="117">
        <f>[1]Calcs_Sew!AA$131</f>
        <v>3129.0008829992908</v>
      </c>
      <c r="AB649" s="117">
        <f>[1]Calcs_Sew!AB$131</f>
        <v>3735.372879119991</v>
      </c>
      <c r="AC649" s="117">
        <f>[1]Calcs_Sew!AC$131</f>
        <v>4358.1728791199912</v>
      </c>
      <c r="AD649" s="117">
        <f>[1]Calcs_Sew!AD$131</f>
        <v>4981.1028813656676</v>
      </c>
      <c r="AE649" s="117">
        <f>[1]Calcs_Sew!AE$131</f>
        <v>5603.7728791199906</v>
      </c>
      <c r="AF649" s="117">
        <f>[1]Calcs_Sew!AF$131</f>
        <v>6226.5728791199908</v>
      </c>
      <c r="AG649" s="117">
        <f>[1]Calcs_Sew!AG$131</f>
        <v>6849.3728791199901</v>
      </c>
      <c r="AH649" s="118">
        <f>[1]Calcs_Sew!AH$131</f>
        <v>7472.3028813656674</v>
      </c>
      <c r="AM649" s="53" cm="1">
        <f t="array" ref="AM649">IF(SUM(ABS(K649:AH649)),1,0)</f>
        <v>1</v>
      </c>
      <c r="AN649" s="53">
        <f t="shared" ref="AN649:AN654" si="117">IF(OR(SUBTOTAL(102,AM649)=1,AM649=0),0,1)</f>
        <v>1</v>
      </c>
    </row>
    <row r="650" spans="1:40" ht="12.75" hidden="1" customHeight="1" outlineLevel="2" x14ac:dyDescent="0.2">
      <c r="A650" s="35"/>
      <c r="B650" s="151"/>
      <c r="C650" s="152"/>
      <c r="D650" s="147" t="s">
        <v>80</v>
      </c>
      <c r="E650" s="154"/>
      <c r="F650" s="154"/>
      <c r="G650" s="154"/>
      <c r="H650" s="154"/>
      <c r="I650" s="154"/>
      <c r="J650" s="154"/>
      <c r="K650" s="116">
        <f>'[1]Hist&amp;Budget_WC'!BT$150</f>
        <v>0</v>
      </c>
      <c r="L650" s="116">
        <f>'[1]Hist&amp;Budget_WC'!BU$150</f>
        <v>861</v>
      </c>
      <c r="M650" s="116">
        <f>'[1]Hist&amp;Budget_WC'!BV$150</f>
        <v>782</v>
      </c>
      <c r="N650" s="117">
        <f>[1]Calcs_Sew!N$138</f>
        <v>0</v>
      </c>
      <c r="O650" s="117">
        <f>[1]Calcs_Sew!O$138</f>
        <v>0</v>
      </c>
      <c r="P650" s="117">
        <f>[1]Calcs_Sew!P$138</f>
        <v>0</v>
      </c>
      <c r="Q650" s="117">
        <f>[1]Calcs_Sew!Q$138</f>
        <v>0</v>
      </c>
      <c r="R650" s="117">
        <f>[1]Calcs_Sew!R$138</f>
        <v>0</v>
      </c>
      <c r="S650" s="117">
        <f>[1]Calcs_Sew!S$138</f>
        <v>0</v>
      </c>
      <c r="T650" s="117">
        <f>[1]Calcs_Sew!T$138</f>
        <v>0</v>
      </c>
      <c r="U650" s="117">
        <f>[1]Calcs_Sew!U$138</f>
        <v>0</v>
      </c>
      <c r="V650" s="117">
        <f>[1]Calcs_Sew!V$138</f>
        <v>0</v>
      </c>
      <c r="W650" s="117">
        <f>[1]Calcs_Sew!W$138</f>
        <v>0</v>
      </c>
      <c r="X650" s="117">
        <f>[1]Calcs_Sew!X$138</f>
        <v>0</v>
      </c>
      <c r="Y650" s="117">
        <f>[1]Calcs_Sew!Y$138</f>
        <v>0</v>
      </c>
      <c r="Z650" s="117">
        <f>[1]Calcs_Sew!Z$138</f>
        <v>0</v>
      </c>
      <c r="AA650" s="117">
        <f>[1]Calcs_Sew!AA$138</f>
        <v>0</v>
      </c>
      <c r="AB650" s="117">
        <f>[1]Calcs_Sew!AB$138</f>
        <v>0</v>
      </c>
      <c r="AC650" s="117">
        <f>[1]Calcs_Sew!AC$138</f>
        <v>0</v>
      </c>
      <c r="AD650" s="117">
        <f>[1]Calcs_Sew!AD$138</f>
        <v>0</v>
      </c>
      <c r="AE650" s="117">
        <f>[1]Calcs_Sew!AE$138</f>
        <v>0</v>
      </c>
      <c r="AF650" s="117">
        <f>[1]Calcs_Sew!AF$138</f>
        <v>0</v>
      </c>
      <c r="AG650" s="117">
        <f>[1]Calcs_Sew!AG$138</f>
        <v>0</v>
      </c>
      <c r="AH650" s="118">
        <f>[1]Calcs_Sew!AH$138</f>
        <v>0</v>
      </c>
      <c r="AM650" s="53" cm="1">
        <f t="array" ref="AM650">IF(SUM(ABS(K650:AH650)),1,0)</f>
        <v>1</v>
      </c>
      <c r="AN650" s="53">
        <f t="shared" si="117"/>
        <v>1</v>
      </c>
    </row>
    <row r="651" spans="1:40" ht="12.75" hidden="1" customHeight="1" outlineLevel="2" x14ac:dyDescent="0.2">
      <c r="A651" s="35"/>
      <c r="B651" s="151"/>
      <c r="C651" s="152"/>
      <c r="D651" s="148" t="s">
        <v>81</v>
      </c>
      <c r="E651" s="154"/>
      <c r="F651" s="154"/>
      <c r="G651" s="154"/>
      <c r="H651" s="154"/>
      <c r="I651" s="154"/>
      <c r="J651" s="154"/>
      <c r="K651" s="116">
        <f>'[1]Hist&amp;Budget_WC'!BT$149</f>
        <v>0</v>
      </c>
      <c r="L651" s="116">
        <f>'[1]Hist&amp;Budget_WC'!BU$149</f>
        <v>0</v>
      </c>
      <c r="M651" s="116">
        <f>'[1]Hist&amp;Budget_WC'!BV$149</f>
        <v>0</v>
      </c>
      <c r="N651" s="117">
        <f>[1]Calcs_Sew!N$137</f>
        <v>0</v>
      </c>
      <c r="O651" s="117">
        <f>[1]Calcs_Sew!O$137</f>
        <v>0</v>
      </c>
      <c r="P651" s="117">
        <f>[1]Calcs_Sew!P$137</f>
        <v>0</v>
      </c>
      <c r="Q651" s="117">
        <f>[1]Calcs_Sew!Q$137</f>
        <v>0</v>
      </c>
      <c r="R651" s="117">
        <f>[1]Calcs_Sew!R$137</f>
        <v>0</v>
      </c>
      <c r="S651" s="117">
        <f>[1]Calcs_Sew!S$137</f>
        <v>0</v>
      </c>
      <c r="T651" s="117">
        <f>[1]Calcs_Sew!T$137</f>
        <v>0</v>
      </c>
      <c r="U651" s="117">
        <f>[1]Calcs_Sew!U$137</f>
        <v>0</v>
      </c>
      <c r="V651" s="117">
        <f>[1]Calcs_Sew!V$137</f>
        <v>0</v>
      </c>
      <c r="W651" s="117">
        <f>[1]Calcs_Sew!W$137</f>
        <v>0</v>
      </c>
      <c r="X651" s="117">
        <f>[1]Calcs_Sew!X$137</f>
        <v>0</v>
      </c>
      <c r="Y651" s="117">
        <f>[1]Calcs_Sew!Y$137</f>
        <v>0</v>
      </c>
      <c r="Z651" s="117">
        <f>[1]Calcs_Sew!Z$137</f>
        <v>0</v>
      </c>
      <c r="AA651" s="117">
        <f>[1]Calcs_Sew!AA$137</f>
        <v>0</v>
      </c>
      <c r="AB651" s="117">
        <f>[1]Calcs_Sew!AB$137</f>
        <v>0</v>
      </c>
      <c r="AC651" s="117">
        <f>[1]Calcs_Sew!AC$137</f>
        <v>0</v>
      </c>
      <c r="AD651" s="117">
        <f>[1]Calcs_Sew!AD$137</f>
        <v>0</v>
      </c>
      <c r="AE651" s="117">
        <f>[1]Calcs_Sew!AE$137</f>
        <v>0</v>
      </c>
      <c r="AF651" s="117">
        <f>[1]Calcs_Sew!AF$137</f>
        <v>0</v>
      </c>
      <c r="AG651" s="117">
        <f>[1]Calcs_Sew!AG$137</f>
        <v>0</v>
      </c>
      <c r="AH651" s="118">
        <f>[1]Calcs_Sew!AH$137</f>
        <v>0</v>
      </c>
      <c r="AM651" s="53" cm="1">
        <f t="array" ref="AM651">IF(SUM(ABS(K651:AH651)),1,0)</f>
        <v>0</v>
      </c>
      <c r="AN651" s="53">
        <f t="shared" si="117"/>
        <v>0</v>
      </c>
    </row>
    <row r="652" spans="1:40" ht="12.75" hidden="1" customHeight="1" outlineLevel="2" x14ac:dyDescent="0.2">
      <c r="A652" s="35"/>
      <c r="B652" s="151"/>
      <c r="C652" s="152"/>
      <c r="D652" s="147" t="s">
        <v>86</v>
      </c>
      <c r="E652" s="154"/>
      <c r="F652" s="154"/>
      <c r="G652" s="154"/>
      <c r="H652" s="154"/>
      <c r="I652" s="154"/>
      <c r="J652" s="154"/>
      <c r="K652" s="116">
        <f>SUM('[1]Hist&amp;Budget_WC'!BT$145:BT$146)</f>
        <v>54586</v>
      </c>
      <c r="L652" s="116">
        <f>SUM('[1]Hist&amp;Budget_WC'!BU$145:BU$146)</f>
        <v>58557</v>
      </c>
      <c r="M652" s="116">
        <f>SUM('[1]Hist&amp;Budget_WC'!BV$145:BV$146)</f>
        <v>62684</v>
      </c>
      <c r="N652" s="117">
        <f>SUM([1]Calcs_Sew!N$133:N$134)</f>
        <v>84490</v>
      </c>
      <c r="O652" s="117">
        <f>SUM([1]Calcs_Sew!O$133:O$134)</f>
        <v>88471.3</v>
      </c>
      <c r="P652" s="117">
        <f>SUM([1]Calcs_Sew!P$133:P$134)</f>
        <v>87547.266666666663</v>
      </c>
      <c r="Q652" s="117">
        <f>SUM([1]Calcs_Sew!Q$133:Q$134)</f>
        <v>86546.366666666669</v>
      </c>
      <c r="R652" s="117">
        <f>SUM([1]Calcs_Sew!R$133:R$134)</f>
        <v>85301.866666666669</v>
      </c>
      <c r="S652" s="117">
        <f>SUM([1]Calcs_Sew!S$133:S$134)</f>
        <v>88003.8</v>
      </c>
      <c r="T652" s="117">
        <f>SUM([1]Calcs_Sew!T$133:T$134)</f>
        <v>93047.8</v>
      </c>
      <c r="U652" s="117">
        <f>SUM([1]Calcs_Sew!U$133:U$134)</f>
        <v>99663.1</v>
      </c>
      <c r="V652" s="117">
        <f>SUM([1]Calcs_Sew!V$133:V$134)</f>
        <v>103998.56666666667</v>
      </c>
      <c r="W652" s="117">
        <f>SUM([1]Calcs_Sew!W$133:W$134)</f>
        <v>103339.03333333333</v>
      </c>
      <c r="X652" s="117">
        <f>SUM([1]Calcs_Sew!X$133:X$134)</f>
        <v>102155.8</v>
      </c>
      <c r="Y652" s="117">
        <f>SUM([1]Calcs_Sew!Y$133:Y$134)</f>
        <v>103401.27312122009</v>
      </c>
      <c r="Z652" s="117">
        <f>SUM([1]Calcs_Sew!Z$133:Z$134)</f>
        <v>101908.77404807456</v>
      </c>
      <c r="AA652" s="117">
        <f>SUM([1]Calcs_Sew!AA$133:AA$134)</f>
        <v>100416.27497492905</v>
      </c>
      <c r="AB652" s="117">
        <f>SUM([1]Calcs_Sew!AB$133:AB$134)</f>
        <v>98923.77590178352</v>
      </c>
      <c r="AC652" s="117">
        <f>SUM([1]Calcs_Sew!AC$133:AC$134)</f>
        <v>97431.276828638016</v>
      </c>
      <c r="AD652" s="117">
        <f>SUM([1]Calcs_Sew!AD$133:AD$134)</f>
        <v>95938.777755492483</v>
      </c>
      <c r="AE652" s="117">
        <f>SUM([1]Calcs_Sew!AE$133:AE$134)</f>
        <v>94446.27868234698</v>
      </c>
      <c r="AF652" s="117">
        <f>SUM([1]Calcs_Sew!AF$133:AF$134)</f>
        <v>92953.779609201447</v>
      </c>
      <c r="AG652" s="117">
        <f>SUM([1]Calcs_Sew!AG$133:AG$134)</f>
        <v>91461.280536055943</v>
      </c>
      <c r="AH652" s="118">
        <f>SUM([1]Calcs_Sew!AH$133:AH$134)</f>
        <v>89968.78146291041</v>
      </c>
      <c r="AM652" s="53" cm="1">
        <f t="array" ref="AM652">IF(SUM(ABS(K652:AH652)),1,0)</f>
        <v>1</v>
      </c>
      <c r="AN652" s="53">
        <f t="shared" si="117"/>
        <v>1</v>
      </c>
    </row>
    <row r="653" spans="1:40" ht="12.75" hidden="1" customHeight="1" outlineLevel="2" x14ac:dyDescent="0.2">
      <c r="A653" s="35"/>
      <c r="B653" s="151"/>
      <c r="C653" s="152"/>
      <c r="D653" s="147" t="s">
        <v>87</v>
      </c>
      <c r="E653" s="154"/>
      <c r="F653" s="154"/>
      <c r="G653" s="154"/>
      <c r="H653" s="154"/>
      <c r="I653" s="154"/>
      <c r="J653" s="154"/>
      <c r="K653" s="116">
        <f>'[1]Hist&amp;Budget_WC'!BT$147</f>
        <v>0</v>
      </c>
      <c r="L653" s="116">
        <f>'[1]Hist&amp;Budget_WC'!BU$147</f>
        <v>0</v>
      </c>
      <c r="M653" s="116">
        <f>'[1]Hist&amp;Budget_WC'!BV$147</f>
        <v>0</v>
      </c>
      <c r="N653" s="117">
        <f>[1]Calcs_Sew!N$135</f>
        <v>0</v>
      </c>
      <c r="O653" s="117">
        <f>[1]Calcs_Sew!O$135</f>
        <v>0</v>
      </c>
      <c r="P653" s="117">
        <f>[1]Calcs_Sew!P$135</f>
        <v>0</v>
      </c>
      <c r="Q653" s="117">
        <f>[1]Calcs_Sew!Q$135</f>
        <v>0</v>
      </c>
      <c r="R653" s="117">
        <f>[1]Calcs_Sew!R$135</f>
        <v>0</v>
      </c>
      <c r="S653" s="117">
        <f>[1]Calcs_Sew!S$135</f>
        <v>0</v>
      </c>
      <c r="T653" s="117">
        <f>[1]Calcs_Sew!T$135</f>
        <v>0</v>
      </c>
      <c r="U653" s="117">
        <f>[1]Calcs_Sew!U$135</f>
        <v>0</v>
      </c>
      <c r="V653" s="117">
        <f>[1]Calcs_Sew!V$135</f>
        <v>0</v>
      </c>
      <c r="W653" s="117">
        <f>[1]Calcs_Sew!W$135</f>
        <v>0</v>
      </c>
      <c r="X653" s="117">
        <f>[1]Calcs_Sew!X$135</f>
        <v>0</v>
      </c>
      <c r="Y653" s="117">
        <f>[1]Calcs_Sew!Y$135</f>
        <v>0</v>
      </c>
      <c r="Z653" s="117">
        <f>[1]Calcs_Sew!Z$135</f>
        <v>0</v>
      </c>
      <c r="AA653" s="117">
        <f>[1]Calcs_Sew!AA$135</f>
        <v>0</v>
      </c>
      <c r="AB653" s="117">
        <f>[1]Calcs_Sew!AB$135</f>
        <v>0</v>
      </c>
      <c r="AC653" s="117">
        <f>[1]Calcs_Sew!AC$135</f>
        <v>0</v>
      </c>
      <c r="AD653" s="117">
        <f>[1]Calcs_Sew!AD$135</f>
        <v>0</v>
      </c>
      <c r="AE653" s="117">
        <f>[1]Calcs_Sew!AE$135</f>
        <v>0</v>
      </c>
      <c r="AF653" s="117">
        <f>[1]Calcs_Sew!AF$135</f>
        <v>0</v>
      </c>
      <c r="AG653" s="117">
        <f>[1]Calcs_Sew!AG$135</f>
        <v>0</v>
      </c>
      <c r="AH653" s="118">
        <f>[1]Calcs_Sew!AH$135</f>
        <v>0</v>
      </c>
      <c r="AM653" s="53" cm="1">
        <f t="array" ref="AM653">IF(SUM(ABS(K653:AH653)),1,0)</f>
        <v>0</v>
      </c>
      <c r="AN653" s="53">
        <f t="shared" si="117"/>
        <v>0</v>
      </c>
    </row>
    <row r="654" spans="1:40" ht="12.75" hidden="1" customHeight="1" outlineLevel="2" x14ac:dyDescent="0.2">
      <c r="A654" s="35"/>
      <c r="B654" s="151"/>
      <c r="C654" s="152"/>
      <c r="D654" s="147" t="s">
        <v>88</v>
      </c>
      <c r="E654" s="154"/>
      <c r="F654" s="154"/>
      <c r="G654" s="154"/>
      <c r="H654" s="154"/>
      <c r="I654" s="154"/>
      <c r="J654" s="154"/>
      <c r="K654" s="116">
        <f>SUM('[1]Hist&amp;Budget_WC'!BT$144,'[1]Hist&amp;Budget_WC'!BT$148,'[1]Hist&amp;Budget_WC'!BT$151:BT$152)</f>
        <v>0</v>
      </c>
      <c r="L654" s="116">
        <f>SUM('[1]Hist&amp;Budget_WC'!BU$144,'[1]Hist&amp;Budget_WC'!BU$148,'[1]Hist&amp;Budget_WC'!BU$151:BU$152)</f>
        <v>0</v>
      </c>
      <c r="M654" s="116">
        <f>SUM('[1]Hist&amp;Budget_WC'!BV$144,'[1]Hist&amp;Budget_WC'!BV$148,'[1]Hist&amp;Budget_WC'!BV$151:BV$152)</f>
        <v>0</v>
      </c>
      <c r="N654" s="117">
        <f>SUM([1]Calcs_Sew!N$132,[1]Calcs_Sew!N$136,[1]Calcs_Sew!N$139:N$140)</f>
        <v>0</v>
      </c>
      <c r="O654" s="117">
        <f>SUM([1]Calcs_Sew!O$132,[1]Calcs_Sew!O$136,[1]Calcs_Sew!O$139:O$140)</f>
        <v>0</v>
      </c>
      <c r="P654" s="117">
        <f>SUM([1]Calcs_Sew!P$132,[1]Calcs_Sew!P$136,[1]Calcs_Sew!P$139:P$140)</f>
        <v>0</v>
      </c>
      <c r="Q654" s="117">
        <f>SUM([1]Calcs_Sew!Q$132,[1]Calcs_Sew!Q$136,[1]Calcs_Sew!Q$139:Q$140)</f>
        <v>0</v>
      </c>
      <c r="R654" s="117">
        <f>SUM([1]Calcs_Sew!R$132,[1]Calcs_Sew!R$136,[1]Calcs_Sew!R$139:R$140)</f>
        <v>0</v>
      </c>
      <c r="S654" s="117">
        <f>SUM([1]Calcs_Sew!S$132,[1]Calcs_Sew!S$136,[1]Calcs_Sew!S$139:S$140)</f>
        <v>0</v>
      </c>
      <c r="T654" s="117">
        <f>SUM([1]Calcs_Sew!T$132,[1]Calcs_Sew!T$136,[1]Calcs_Sew!T$139:T$140)</f>
        <v>0</v>
      </c>
      <c r="U654" s="117">
        <f>SUM([1]Calcs_Sew!U$132,[1]Calcs_Sew!U$136,[1]Calcs_Sew!U$139:U$140)</f>
        <v>0</v>
      </c>
      <c r="V654" s="117">
        <f>SUM([1]Calcs_Sew!V$132,[1]Calcs_Sew!V$136,[1]Calcs_Sew!V$139:V$140)</f>
        <v>0</v>
      </c>
      <c r="W654" s="117">
        <f>SUM([1]Calcs_Sew!W$132,[1]Calcs_Sew!W$136,[1]Calcs_Sew!W$139:W$140)</f>
        <v>0</v>
      </c>
      <c r="X654" s="117">
        <f>SUM([1]Calcs_Sew!X$132,[1]Calcs_Sew!X$136,[1]Calcs_Sew!X$139:X$140)</f>
        <v>0</v>
      </c>
      <c r="Y654" s="117">
        <f>SUM([1]Calcs_Sew!Y$132,[1]Calcs_Sew!Y$136,[1]Calcs_Sew!Y$139:Y$140)</f>
        <v>0</v>
      </c>
      <c r="Z654" s="117">
        <f>SUM([1]Calcs_Sew!Z$132,[1]Calcs_Sew!Z$136,[1]Calcs_Sew!Z$139:Z$140)</f>
        <v>0</v>
      </c>
      <c r="AA654" s="117">
        <f>SUM([1]Calcs_Sew!AA$132,[1]Calcs_Sew!AA$136,[1]Calcs_Sew!AA$139:AA$140)</f>
        <v>0</v>
      </c>
      <c r="AB654" s="117">
        <f>SUM([1]Calcs_Sew!AB$132,[1]Calcs_Sew!AB$136,[1]Calcs_Sew!AB$139:AB$140)</f>
        <v>0</v>
      </c>
      <c r="AC654" s="117">
        <f>SUM([1]Calcs_Sew!AC$132,[1]Calcs_Sew!AC$136,[1]Calcs_Sew!AC$139:AC$140)</f>
        <v>0</v>
      </c>
      <c r="AD654" s="117">
        <f>SUM([1]Calcs_Sew!AD$132,[1]Calcs_Sew!AD$136,[1]Calcs_Sew!AD$139:AD$140)</f>
        <v>0</v>
      </c>
      <c r="AE654" s="117">
        <f>SUM([1]Calcs_Sew!AE$132,[1]Calcs_Sew!AE$136,[1]Calcs_Sew!AE$139:AE$140)</f>
        <v>0</v>
      </c>
      <c r="AF654" s="117">
        <f>SUM([1]Calcs_Sew!AF$132,[1]Calcs_Sew!AF$136,[1]Calcs_Sew!AF$139:AF$140)</f>
        <v>0</v>
      </c>
      <c r="AG654" s="117">
        <f>SUM([1]Calcs_Sew!AG$132,[1]Calcs_Sew!AG$136,[1]Calcs_Sew!AG$139:AG$140)</f>
        <v>0</v>
      </c>
      <c r="AH654" s="118">
        <f>SUM([1]Calcs_Sew!AH$132,[1]Calcs_Sew!AH$136,[1]Calcs_Sew!AH$139:AH$140)</f>
        <v>0</v>
      </c>
      <c r="AM654" s="53" cm="1">
        <f t="array" ref="AM654">IF(SUM(ABS(K654:AH654)),1,0)</f>
        <v>0</v>
      </c>
      <c r="AN654" s="53">
        <f t="shared" si="117"/>
        <v>0</v>
      </c>
    </row>
    <row r="655" spans="1:40" ht="12.75" hidden="1" customHeight="1" outlineLevel="2" collapsed="1" x14ac:dyDescent="0.2">
      <c r="A655" s="35"/>
      <c r="B655" s="151"/>
      <c r="C655" s="152"/>
      <c r="D655" s="150" t="s">
        <v>89</v>
      </c>
      <c r="E655" s="157"/>
      <c r="F655" s="157"/>
      <c r="G655" s="157"/>
      <c r="H655" s="157"/>
      <c r="I655" s="157"/>
      <c r="J655" s="157"/>
      <c r="K655" s="121">
        <f t="shared" ref="K655:AH655" si="118">SUM(K649:K654)</f>
        <v>54586</v>
      </c>
      <c r="L655" s="121">
        <f t="shared" si="118"/>
        <v>59418</v>
      </c>
      <c r="M655" s="121">
        <f t="shared" si="118"/>
        <v>63466</v>
      </c>
      <c r="N655" s="122">
        <f t="shared" si="118"/>
        <v>84490</v>
      </c>
      <c r="O655" s="122">
        <f t="shared" si="118"/>
        <v>88900.43477500297</v>
      </c>
      <c r="P655" s="122">
        <f t="shared" si="118"/>
        <v>88029.422997494519</v>
      </c>
      <c r="Q655" s="122">
        <f t="shared" si="118"/>
        <v>87109.754553319406</v>
      </c>
      <c r="R655" s="122">
        <f t="shared" si="118"/>
        <v>86013.055446669561</v>
      </c>
      <c r="S655" s="122">
        <f t="shared" si="118"/>
        <v>88748.231957206619</v>
      </c>
      <c r="T655" s="122">
        <f t="shared" si="118"/>
        <v>93758.164608921928</v>
      </c>
      <c r="U655" s="122">
        <f t="shared" si="118"/>
        <v>100310.17657570571</v>
      </c>
      <c r="V655" s="122">
        <f t="shared" si="118"/>
        <v>104760.90840700032</v>
      </c>
      <c r="W655" s="122">
        <f t="shared" si="118"/>
        <v>104506.2517878121</v>
      </c>
      <c r="X655" s="122">
        <f t="shared" si="118"/>
        <v>103761.41179112557</v>
      </c>
      <c r="Y655" s="122">
        <f t="shared" si="118"/>
        <v>105333.95801585728</v>
      </c>
      <c r="Z655" s="122">
        <f t="shared" si="118"/>
        <v>104439.74693913848</v>
      </c>
      <c r="AA655" s="122">
        <f t="shared" si="118"/>
        <v>103545.27585792834</v>
      </c>
      <c r="AB655" s="122">
        <f t="shared" si="118"/>
        <v>102659.14878090352</v>
      </c>
      <c r="AC655" s="122">
        <f t="shared" si="118"/>
        <v>101789.449707758</v>
      </c>
      <c r="AD655" s="122">
        <f t="shared" si="118"/>
        <v>100919.88063685816</v>
      </c>
      <c r="AE655" s="122">
        <f t="shared" si="118"/>
        <v>100050.05156146697</v>
      </c>
      <c r="AF655" s="122">
        <f t="shared" si="118"/>
        <v>99180.352488321441</v>
      </c>
      <c r="AG655" s="122">
        <f t="shared" si="118"/>
        <v>98310.653415175941</v>
      </c>
      <c r="AH655" s="123">
        <f t="shared" si="118"/>
        <v>97441.084344276082</v>
      </c>
    </row>
    <row r="656" spans="1:40" ht="12.75" hidden="1" customHeight="1" outlineLevel="2" thickBot="1" x14ac:dyDescent="0.25">
      <c r="A656" s="35"/>
      <c r="B656" s="151"/>
      <c r="C656" s="152"/>
      <c r="D656" s="158" t="s">
        <v>90</v>
      </c>
      <c r="E656" s="159"/>
      <c r="F656" s="159"/>
      <c r="G656" s="159"/>
      <c r="H656" s="159"/>
      <c r="I656" s="159"/>
      <c r="J656" s="159"/>
      <c r="K656" s="160">
        <f t="shared" ref="K656:AH656" si="119">SUM(K646,K655)</f>
        <v>65116</v>
      </c>
      <c r="L656" s="160">
        <f t="shared" si="119"/>
        <v>68998</v>
      </c>
      <c r="M656" s="160">
        <f t="shared" si="119"/>
        <v>74299</v>
      </c>
      <c r="N656" s="161">
        <f t="shared" si="119"/>
        <v>92881</v>
      </c>
      <c r="O656" s="161">
        <f t="shared" si="119"/>
        <v>93335.980626742021</v>
      </c>
      <c r="P656" s="161">
        <f t="shared" si="119"/>
        <v>92908.994358506854</v>
      </c>
      <c r="Q656" s="161">
        <f t="shared" si="119"/>
        <v>92754.519505796809</v>
      </c>
      <c r="R656" s="161">
        <f t="shared" si="119"/>
        <v>93032.033155220168</v>
      </c>
      <c r="S656" s="161">
        <f t="shared" si="119"/>
        <v>96342.201763847042</v>
      </c>
      <c r="T656" s="161">
        <f t="shared" si="119"/>
        <v>101207.61047278086</v>
      </c>
      <c r="U656" s="161">
        <f t="shared" si="119"/>
        <v>107334.19452418041</v>
      </c>
      <c r="V656" s="161">
        <f t="shared" si="119"/>
        <v>112795.34472574088</v>
      </c>
      <c r="W656" s="161">
        <f t="shared" si="119"/>
        <v>116013.54664524432</v>
      </c>
      <c r="X656" s="161">
        <f t="shared" si="119"/>
        <v>119222.79462358452</v>
      </c>
      <c r="Y656" s="161">
        <f t="shared" si="119"/>
        <v>123711.87549224951</v>
      </c>
      <c r="Z656" s="161">
        <f t="shared" si="119"/>
        <v>128199.56853248422</v>
      </c>
      <c r="AA656" s="161">
        <f t="shared" si="119"/>
        <v>132690.0372295795</v>
      </c>
      <c r="AB656" s="161">
        <f t="shared" si="119"/>
        <v>137261.25811764097</v>
      </c>
      <c r="AC656" s="161">
        <f t="shared" si="119"/>
        <v>141996.75904449547</v>
      </c>
      <c r="AD656" s="161">
        <f t="shared" si="119"/>
        <v>146730.87214291966</v>
      </c>
      <c r="AE656" s="161">
        <f t="shared" si="119"/>
        <v>151467.7608982044</v>
      </c>
      <c r="AF656" s="161">
        <f t="shared" si="119"/>
        <v>156203.2618250589</v>
      </c>
      <c r="AG656" s="161">
        <f t="shared" si="119"/>
        <v>160938.7627519134</v>
      </c>
      <c r="AH656" s="162">
        <f t="shared" si="119"/>
        <v>165672.87585033756</v>
      </c>
    </row>
    <row r="657" spans="1:40" ht="12.75" hidden="1" customHeight="1" outlineLevel="2" thickTop="1" x14ac:dyDescent="0.2">
      <c r="A657" s="35"/>
      <c r="B657" s="151"/>
      <c r="C657" s="152"/>
      <c r="D657" s="153"/>
      <c r="E657" s="154"/>
      <c r="F657" s="154"/>
      <c r="G657" s="154"/>
      <c r="H657" s="154"/>
      <c r="I657" s="154"/>
      <c r="J657" s="154"/>
      <c r="K657" s="116"/>
      <c r="L657" s="116"/>
      <c r="M657" s="116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  <c r="AA657" s="155"/>
      <c r="AB657" s="155"/>
      <c r="AC657" s="155"/>
      <c r="AD657" s="155"/>
      <c r="AE657" s="155"/>
      <c r="AF657" s="155"/>
      <c r="AG657" s="155"/>
      <c r="AH657" s="156"/>
    </row>
    <row r="658" spans="1:40" ht="12.75" hidden="1" customHeight="1" outlineLevel="2" x14ac:dyDescent="0.2">
      <c r="A658" s="35"/>
      <c r="B658" s="151"/>
      <c r="C658" s="152"/>
      <c r="D658" s="153" t="s">
        <v>91</v>
      </c>
      <c r="E658" s="154"/>
      <c r="F658" s="154"/>
      <c r="G658" s="154"/>
      <c r="H658" s="154"/>
      <c r="I658" s="154"/>
      <c r="J658" s="154"/>
      <c r="K658" s="116"/>
      <c r="L658" s="116"/>
      <c r="M658" s="116"/>
      <c r="N658" s="117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  <c r="AA658" s="155"/>
      <c r="AB658" s="155"/>
      <c r="AC658" s="155"/>
      <c r="AD658" s="155"/>
      <c r="AE658" s="155"/>
      <c r="AF658" s="155"/>
      <c r="AG658" s="155"/>
      <c r="AH658" s="156"/>
    </row>
    <row r="659" spans="1:40" ht="12.75" hidden="1" customHeight="1" outlineLevel="2" x14ac:dyDescent="0.2">
      <c r="A659" s="35"/>
      <c r="B659" s="151"/>
      <c r="C659" s="152"/>
      <c r="D659" s="176" t="s">
        <v>92</v>
      </c>
      <c r="E659" s="154"/>
      <c r="F659" s="154"/>
      <c r="G659" s="154"/>
      <c r="H659" s="154"/>
      <c r="I659" s="154"/>
      <c r="J659" s="154"/>
      <c r="K659" s="116">
        <f>SUM('[1]Hist&amp;Budget_WC'!BT$159:BT$160)</f>
        <v>1138</v>
      </c>
      <c r="L659" s="116">
        <f>SUM('[1]Hist&amp;Budget_WC'!BU$159:BU$160)</f>
        <v>5</v>
      </c>
      <c r="M659" s="116">
        <f>SUM('[1]Hist&amp;Budget_WC'!BV$159:BV$160)</f>
        <v>123</v>
      </c>
      <c r="N659" s="117">
        <f>SUM([1]Calcs_Sew!N$146:N$147)</f>
        <v>472</v>
      </c>
      <c r="O659" s="117">
        <f>SUM([1]Calcs_Sew!O$146:O$147)</f>
        <v>397.15068493150687</v>
      </c>
      <c r="P659" s="117">
        <f>SUM([1]Calcs_Sew!P$146:P$147)</f>
        <v>407.91780821917808</v>
      </c>
      <c r="Q659" s="117">
        <f>SUM([1]Calcs_Sew!Q$146:Q$147)</f>
        <v>417.86301369863014</v>
      </c>
      <c r="R659" s="117">
        <f>SUM([1]Calcs_Sew!R$146:R$147)</f>
        <v>428.19672131147541</v>
      </c>
      <c r="S659" s="117">
        <f>SUM([1]Calcs_Sew!S$146:S$147)</f>
        <v>441.45205479452056</v>
      </c>
      <c r="T659" s="117">
        <f>SUM([1]Calcs_Sew!T$146:T$147)</f>
        <v>453.78082191780823</v>
      </c>
      <c r="U659" s="117">
        <f>SUM([1]Calcs_Sew!U$146:U$147)</f>
        <v>466.6849315068493</v>
      </c>
      <c r="V659" s="117">
        <f>SUM([1]Calcs_Sew!V$146:V$147)</f>
        <v>478.68852459016392</v>
      </c>
      <c r="W659" s="117">
        <f>SUM([1]Calcs_Sew!W$146:W$147)</f>
        <v>493.64383561643837</v>
      </c>
      <c r="X659" s="117">
        <f>SUM([1]Calcs_Sew!X$146:X$147)</f>
        <v>507.94520547945206</v>
      </c>
      <c r="Y659" s="117">
        <f>SUM([1]Calcs_Sew!Y$146:Y$147)</f>
        <v>507.94520547945206</v>
      </c>
      <c r="Z659" s="117">
        <f>SUM([1]Calcs_Sew!Z$146:Z$147)</f>
        <v>506.55737704918033</v>
      </c>
      <c r="AA659" s="117">
        <f>SUM([1]Calcs_Sew!AA$146:AA$147)</f>
        <v>507.94520547945206</v>
      </c>
      <c r="AB659" s="117">
        <f>SUM([1]Calcs_Sew!AB$146:AB$147)</f>
        <v>507.94520547945206</v>
      </c>
      <c r="AC659" s="117">
        <f>SUM([1]Calcs_Sew!AC$146:AC$147)</f>
        <v>507.94520547945206</v>
      </c>
      <c r="AD659" s="117">
        <f>SUM([1]Calcs_Sew!AD$146:AD$147)</f>
        <v>506.55737704918033</v>
      </c>
      <c r="AE659" s="117">
        <f>SUM([1]Calcs_Sew!AE$146:AE$147)</f>
        <v>507.94520547945206</v>
      </c>
      <c r="AF659" s="117">
        <f>SUM([1]Calcs_Sew!AF$146:AF$147)</f>
        <v>507.94520547945206</v>
      </c>
      <c r="AG659" s="117">
        <f>SUM([1]Calcs_Sew!AG$146:AG$147)</f>
        <v>507.94520547945206</v>
      </c>
      <c r="AH659" s="118">
        <f>SUM([1]Calcs_Sew!AH$146:AH$147)</f>
        <v>506.55737704918033</v>
      </c>
      <c r="AM659" s="53" cm="1">
        <f t="array" ref="AM659">IF(SUM(ABS(K659:AH659)),1,0)</f>
        <v>1</v>
      </c>
      <c r="AN659" s="53">
        <f>IF(OR(SUBTOTAL(102,AM659)=1,AM659=0),0,1)</f>
        <v>1</v>
      </c>
    </row>
    <row r="660" spans="1:40" ht="12.75" hidden="1" customHeight="1" outlineLevel="2" x14ac:dyDescent="0.2">
      <c r="A660" s="35"/>
      <c r="B660" s="151"/>
      <c r="C660" s="152"/>
      <c r="D660" s="245" t="s">
        <v>93</v>
      </c>
      <c r="E660" s="154"/>
      <c r="F660" s="154"/>
      <c r="G660" s="154"/>
      <c r="H660" s="154"/>
      <c r="I660" s="154"/>
      <c r="J660" s="154"/>
      <c r="K660" s="116">
        <f>ROUND('[1]Hist&amp;Budget_WC'!BT$164,0)</f>
        <v>77</v>
      </c>
      <c r="L660" s="116">
        <f>ROUND('[1]Hist&amp;Budget_WC'!BU$164,0)</f>
        <v>83</v>
      </c>
      <c r="M660" s="116">
        <f>ROUND('[1]Hist&amp;Budget_WC'!BV$164,0)</f>
        <v>89</v>
      </c>
      <c r="N660" s="117">
        <f>ROUND(SUM([1]Calcs_Sew!N$151),0)</f>
        <v>91</v>
      </c>
      <c r="O660" s="117">
        <f>ROUND(SUM([1]Calcs_Sew!O$151),0)</f>
        <v>100</v>
      </c>
      <c r="P660" s="117">
        <f>ROUND(SUM([1]Calcs_Sew!P$151),0)</f>
        <v>108</v>
      </c>
      <c r="Q660" s="117">
        <f>ROUND(SUM([1]Calcs_Sew!Q$151),0)</f>
        <v>116</v>
      </c>
      <c r="R660" s="117">
        <f>ROUND(SUM([1]Calcs_Sew!R$151),0)</f>
        <v>125</v>
      </c>
      <c r="S660" s="117">
        <f>ROUND(SUM([1]Calcs_Sew!S$151),0)</f>
        <v>135</v>
      </c>
      <c r="T660" s="117">
        <f>ROUND(SUM([1]Calcs_Sew!T$151),0)</f>
        <v>145</v>
      </c>
      <c r="U660" s="117">
        <f>ROUND(SUM([1]Calcs_Sew!U$151),0)</f>
        <v>156</v>
      </c>
      <c r="V660" s="117">
        <f>ROUND(SUM([1]Calcs_Sew!V$151),0)</f>
        <v>168</v>
      </c>
      <c r="W660" s="117">
        <f>ROUND(SUM([1]Calcs_Sew!W$151),0)</f>
        <v>181</v>
      </c>
      <c r="X660" s="117">
        <f>ROUND(SUM([1]Calcs_Sew!X$151),0)</f>
        <v>195</v>
      </c>
      <c r="Y660" s="117">
        <f>ROUND(SUM([1]Calcs_Sew!Y$151),0)</f>
        <v>209</v>
      </c>
      <c r="Z660" s="117">
        <f>ROUND(SUM([1]Calcs_Sew!Z$151),0)</f>
        <v>225</v>
      </c>
      <c r="AA660" s="117">
        <f>ROUND(SUM([1]Calcs_Sew!AA$151),0)</f>
        <v>160</v>
      </c>
      <c r="AB660" s="117">
        <f>ROUND(SUM([1]Calcs_Sew!AB$151),0)</f>
        <v>0</v>
      </c>
      <c r="AC660" s="117">
        <f>ROUND(SUM([1]Calcs_Sew!AC$151),0)</f>
        <v>0</v>
      </c>
      <c r="AD660" s="117">
        <f>ROUND(SUM([1]Calcs_Sew!AD$151),0)</f>
        <v>0</v>
      </c>
      <c r="AE660" s="117">
        <f>ROUND(SUM([1]Calcs_Sew!AE$151),0)</f>
        <v>0</v>
      </c>
      <c r="AF660" s="117">
        <f>ROUND(SUM([1]Calcs_Sew!AF$151),0)</f>
        <v>0</v>
      </c>
      <c r="AG660" s="117">
        <f>ROUND(SUM([1]Calcs_Sew!AG$151),0)</f>
        <v>0</v>
      </c>
      <c r="AH660" s="118">
        <f>ROUND(SUM([1]Calcs_Sew!AH$151),0)</f>
        <v>0</v>
      </c>
      <c r="AM660" s="53" cm="1">
        <f t="array" ref="AM660">IF(SUM(ABS(K660:AH660)),1,0)</f>
        <v>1</v>
      </c>
      <c r="AN660" s="53">
        <f>IF(OR(SUBTOTAL(102,AM660)=1,AM660=0),0,1)</f>
        <v>1</v>
      </c>
    </row>
    <row r="661" spans="1:40" ht="12.75" hidden="1" customHeight="1" outlineLevel="2" x14ac:dyDescent="0.2">
      <c r="A661" s="35"/>
      <c r="B661" s="151"/>
      <c r="C661" s="152"/>
      <c r="D661" s="245" t="s">
        <v>94</v>
      </c>
      <c r="E661" s="154"/>
      <c r="F661" s="154"/>
      <c r="G661" s="154"/>
      <c r="H661" s="154"/>
      <c r="I661" s="154"/>
      <c r="J661" s="154"/>
      <c r="K661" s="116">
        <f>ROUND('[1]Hist&amp;Budget_WC'!BT$165,0)</f>
        <v>0</v>
      </c>
      <c r="L661" s="116">
        <f>ROUND('[1]Hist&amp;Budget_WC'!BU$165,0)</f>
        <v>0</v>
      </c>
      <c r="M661" s="116">
        <f>ROUND('[1]Hist&amp;Budget_WC'!BV$165,0)</f>
        <v>0</v>
      </c>
      <c r="N661" s="117">
        <f>ROUND([1]Calcs_Sew!N$152,0)</f>
        <v>0</v>
      </c>
      <c r="O661" s="117">
        <f>ROUND([1]Calcs_Sew!O$152,0)</f>
        <v>0</v>
      </c>
      <c r="P661" s="117">
        <f>ROUND([1]Calcs_Sew!P$152,0)</f>
        <v>0</v>
      </c>
      <c r="Q661" s="117">
        <f>ROUND([1]Calcs_Sew!Q$152,0)</f>
        <v>0</v>
      </c>
      <c r="R661" s="117">
        <f>ROUND([1]Calcs_Sew!R$152,0)</f>
        <v>0</v>
      </c>
      <c r="S661" s="117">
        <f>ROUND([1]Calcs_Sew!S$152,0)</f>
        <v>0</v>
      </c>
      <c r="T661" s="117">
        <f>ROUND([1]Calcs_Sew!T$152,0)</f>
        <v>0</v>
      </c>
      <c r="U661" s="117">
        <f>ROUND([1]Calcs_Sew!U$152,0)</f>
        <v>0</v>
      </c>
      <c r="V661" s="117">
        <f>ROUND([1]Calcs_Sew!V$152,0)</f>
        <v>0</v>
      </c>
      <c r="W661" s="117">
        <f>ROUND([1]Calcs_Sew!W$152,0)</f>
        <v>0</v>
      </c>
      <c r="X661" s="117">
        <f>ROUND([1]Calcs_Sew!X$152,0)</f>
        <v>0</v>
      </c>
      <c r="Y661" s="117">
        <f>ROUND([1]Calcs_Sew!Y$152,0)</f>
        <v>0</v>
      </c>
      <c r="Z661" s="117">
        <f>ROUND([1]Calcs_Sew!Z$152,0)</f>
        <v>0</v>
      </c>
      <c r="AA661" s="117">
        <f>ROUND([1]Calcs_Sew!AA$152,0)</f>
        <v>0</v>
      </c>
      <c r="AB661" s="117">
        <f>ROUND([1]Calcs_Sew!AB$152,0)</f>
        <v>0</v>
      </c>
      <c r="AC661" s="117">
        <f>ROUND([1]Calcs_Sew!AC$152,0)</f>
        <v>0</v>
      </c>
      <c r="AD661" s="117">
        <f>ROUND([1]Calcs_Sew!AD$152,0)</f>
        <v>0</v>
      </c>
      <c r="AE661" s="117">
        <f>ROUND([1]Calcs_Sew!AE$152,0)</f>
        <v>0</v>
      </c>
      <c r="AF661" s="117">
        <f>ROUND([1]Calcs_Sew!AF$152,0)</f>
        <v>0</v>
      </c>
      <c r="AG661" s="117">
        <f>ROUND([1]Calcs_Sew!AG$152,0)</f>
        <v>0</v>
      </c>
      <c r="AH661" s="118">
        <f>ROUND([1]Calcs_Sew!AH$152,0)</f>
        <v>0</v>
      </c>
      <c r="AM661" s="53" cm="1">
        <f t="array" ref="AM661">IF(SUM(ABS(K661:AH661)),1,0)</f>
        <v>0</v>
      </c>
      <c r="AN661" s="53">
        <f>IF(OR(SUBTOTAL(102,AM661)=1,AM661=0),0,1)</f>
        <v>0</v>
      </c>
    </row>
    <row r="662" spans="1:40" ht="12.75" hidden="1" customHeight="1" outlineLevel="2" x14ac:dyDescent="0.2">
      <c r="A662" s="35"/>
      <c r="B662" s="151"/>
      <c r="C662" s="152"/>
      <c r="D662" s="245" t="s">
        <v>95</v>
      </c>
      <c r="E662" s="154"/>
      <c r="F662" s="154"/>
      <c r="G662" s="154"/>
      <c r="H662" s="154"/>
      <c r="I662" s="154"/>
      <c r="J662" s="154"/>
      <c r="K662" s="116">
        <f>'[1]Hist&amp;Budget_WC'!BT$162</f>
        <v>0</v>
      </c>
      <c r="L662" s="116">
        <f>'[1]Hist&amp;Budget_WC'!BU$162</f>
        <v>0</v>
      </c>
      <c r="M662" s="116">
        <f>'[1]Hist&amp;Budget_WC'!BV$162</f>
        <v>0</v>
      </c>
      <c r="N662" s="117">
        <f>[1]Calcs_Sew!N$149</f>
        <v>0</v>
      </c>
      <c r="O662" s="117">
        <f>[1]Calcs_Sew!O$149</f>
        <v>0</v>
      </c>
      <c r="P662" s="117">
        <f>[1]Calcs_Sew!P$149</f>
        <v>0</v>
      </c>
      <c r="Q662" s="117">
        <f>[1]Calcs_Sew!Q$149</f>
        <v>0</v>
      </c>
      <c r="R662" s="117">
        <f>[1]Calcs_Sew!R$149</f>
        <v>0</v>
      </c>
      <c r="S662" s="117">
        <f>[1]Calcs_Sew!S$149</f>
        <v>0</v>
      </c>
      <c r="T662" s="117">
        <f>[1]Calcs_Sew!T$149</f>
        <v>0</v>
      </c>
      <c r="U662" s="117">
        <f>[1]Calcs_Sew!U$149</f>
        <v>0</v>
      </c>
      <c r="V662" s="117">
        <f>[1]Calcs_Sew!V$149</f>
        <v>0</v>
      </c>
      <c r="W662" s="117">
        <f>[1]Calcs_Sew!W$149</f>
        <v>0</v>
      </c>
      <c r="X662" s="117">
        <f>[1]Calcs_Sew!X$149</f>
        <v>0</v>
      </c>
      <c r="Y662" s="117">
        <f>[1]Calcs_Sew!Y$149</f>
        <v>0</v>
      </c>
      <c r="Z662" s="117">
        <f>[1]Calcs_Sew!Z$149</f>
        <v>0</v>
      </c>
      <c r="AA662" s="117">
        <f>[1]Calcs_Sew!AA$149</f>
        <v>0</v>
      </c>
      <c r="AB662" s="117">
        <f>[1]Calcs_Sew!AB$149</f>
        <v>0</v>
      </c>
      <c r="AC662" s="117">
        <f>[1]Calcs_Sew!AC$149</f>
        <v>0</v>
      </c>
      <c r="AD662" s="117">
        <f>[1]Calcs_Sew!AD$149</f>
        <v>0</v>
      </c>
      <c r="AE662" s="117">
        <f>[1]Calcs_Sew!AE$149</f>
        <v>0</v>
      </c>
      <c r="AF662" s="117">
        <f>[1]Calcs_Sew!AF$149</f>
        <v>0</v>
      </c>
      <c r="AG662" s="117">
        <f>[1]Calcs_Sew!AG$149</f>
        <v>0</v>
      </c>
      <c r="AH662" s="118">
        <f>[1]Calcs_Sew!AH$149</f>
        <v>0</v>
      </c>
      <c r="AM662" s="53" cm="1">
        <f t="array" ref="AM662">IF(SUM(ABS(K662:AH662)),1,0)</f>
        <v>0</v>
      </c>
      <c r="AN662" s="53">
        <f>IF(OR(SUBTOTAL(102,AM662)=1,AM662=0),0,1)</f>
        <v>0</v>
      </c>
    </row>
    <row r="663" spans="1:40" ht="12.75" hidden="1" customHeight="1" outlineLevel="2" collapsed="1" x14ac:dyDescent="0.2">
      <c r="A663" s="35"/>
      <c r="B663" s="151"/>
      <c r="C663" s="152"/>
      <c r="D663" s="246" t="s">
        <v>88</v>
      </c>
      <c r="E663" s="154"/>
      <c r="F663" s="154"/>
      <c r="G663" s="154"/>
      <c r="H663" s="154"/>
      <c r="I663" s="154"/>
      <c r="J663" s="154"/>
      <c r="K663" s="116">
        <f>SUM('[1]Hist&amp;Budget_WC'!BT$161,'[1]Hist&amp;Budget_WC'!BT$163)</f>
        <v>0</v>
      </c>
      <c r="L663" s="116">
        <f>SUM('[1]Hist&amp;Budget_WC'!BU$161,'[1]Hist&amp;Budget_WC'!BU$163)</f>
        <v>0</v>
      </c>
      <c r="M663" s="116">
        <f>SUM('[1]Hist&amp;Budget_WC'!BV$161,'[1]Hist&amp;Budget_WC'!BV$163)</f>
        <v>0</v>
      </c>
      <c r="N663" s="117">
        <f>SUM([1]Calcs_Sew!N$148,[1]Calcs_Sew!N$150)</f>
        <v>343</v>
      </c>
      <c r="O663" s="117">
        <f>SUM([1]Calcs_Sew!O$148,[1]Calcs_Sew!O$150)</f>
        <v>343</v>
      </c>
      <c r="P663" s="117">
        <f>SUM([1]Calcs_Sew!P$148,[1]Calcs_Sew!P$150)</f>
        <v>343</v>
      </c>
      <c r="Q663" s="117">
        <f>SUM([1]Calcs_Sew!Q$148,[1]Calcs_Sew!Q$150)</f>
        <v>343</v>
      </c>
      <c r="R663" s="117">
        <f>SUM([1]Calcs_Sew!R$148,[1]Calcs_Sew!R$150)</f>
        <v>343</v>
      </c>
      <c r="S663" s="117">
        <f>SUM([1]Calcs_Sew!S$148,[1]Calcs_Sew!S$150)</f>
        <v>343</v>
      </c>
      <c r="T663" s="117">
        <f>SUM([1]Calcs_Sew!T$148,[1]Calcs_Sew!T$150)</f>
        <v>343</v>
      </c>
      <c r="U663" s="117">
        <f>SUM([1]Calcs_Sew!U$148,[1]Calcs_Sew!U$150)</f>
        <v>343</v>
      </c>
      <c r="V663" s="117">
        <f>SUM([1]Calcs_Sew!V$148,[1]Calcs_Sew!V$150)</f>
        <v>343</v>
      </c>
      <c r="W663" s="117">
        <f>SUM([1]Calcs_Sew!W$148,[1]Calcs_Sew!W$150)</f>
        <v>343</v>
      </c>
      <c r="X663" s="117">
        <f>SUM([1]Calcs_Sew!X$148,[1]Calcs_Sew!X$150)</f>
        <v>343</v>
      </c>
      <c r="Y663" s="117">
        <f>SUM([1]Calcs_Sew!Y$148,[1]Calcs_Sew!Y$150)</f>
        <v>343</v>
      </c>
      <c r="Z663" s="117">
        <f>SUM([1]Calcs_Sew!Z$148,[1]Calcs_Sew!Z$150)</f>
        <v>343</v>
      </c>
      <c r="AA663" s="117">
        <f>SUM([1]Calcs_Sew!AA$148,[1]Calcs_Sew!AA$150)</f>
        <v>343</v>
      </c>
      <c r="AB663" s="117">
        <f>SUM([1]Calcs_Sew!AB$148,[1]Calcs_Sew!AB$150)</f>
        <v>343</v>
      </c>
      <c r="AC663" s="117">
        <f>SUM([1]Calcs_Sew!AC$148,[1]Calcs_Sew!AC$150)</f>
        <v>343</v>
      </c>
      <c r="AD663" s="117">
        <f>SUM([1]Calcs_Sew!AD$148,[1]Calcs_Sew!AD$150)</f>
        <v>343</v>
      </c>
      <c r="AE663" s="117">
        <f>SUM([1]Calcs_Sew!AE$148,[1]Calcs_Sew!AE$150)</f>
        <v>343</v>
      </c>
      <c r="AF663" s="117">
        <f>SUM([1]Calcs_Sew!AF$148,[1]Calcs_Sew!AF$150)</f>
        <v>343</v>
      </c>
      <c r="AG663" s="117">
        <f>SUM([1]Calcs_Sew!AG$148,[1]Calcs_Sew!AG$150)</f>
        <v>343</v>
      </c>
      <c r="AH663" s="118">
        <f>SUM([1]Calcs_Sew!AH$148,[1]Calcs_Sew!AH$150)</f>
        <v>343</v>
      </c>
    </row>
    <row r="664" spans="1:40" ht="12.75" hidden="1" customHeight="1" outlineLevel="2" x14ac:dyDescent="0.2">
      <c r="A664" s="35"/>
      <c r="B664" s="151"/>
      <c r="C664" s="152"/>
      <c r="D664" s="150" t="s">
        <v>96</v>
      </c>
      <c r="E664" s="157"/>
      <c r="F664" s="157"/>
      <c r="G664" s="157"/>
      <c r="H664" s="157"/>
      <c r="I664" s="157"/>
      <c r="J664" s="157"/>
      <c r="K664" s="121">
        <f t="shared" ref="K664:AH664" si="120">SUM(K659:K663)</f>
        <v>1215</v>
      </c>
      <c r="L664" s="121">
        <f t="shared" si="120"/>
        <v>88</v>
      </c>
      <c r="M664" s="121">
        <f t="shared" si="120"/>
        <v>212</v>
      </c>
      <c r="N664" s="122">
        <f t="shared" si="120"/>
        <v>906</v>
      </c>
      <c r="O664" s="122">
        <f t="shared" si="120"/>
        <v>840.15068493150693</v>
      </c>
      <c r="P664" s="122">
        <f t="shared" si="120"/>
        <v>858.91780821917814</v>
      </c>
      <c r="Q664" s="122">
        <f t="shared" si="120"/>
        <v>876.86301369863008</v>
      </c>
      <c r="R664" s="122">
        <f t="shared" si="120"/>
        <v>896.19672131147536</v>
      </c>
      <c r="S664" s="122">
        <f t="shared" si="120"/>
        <v>919.45205479452056</v>
      </c>
      <c r="T664" s="122">
        <f t="shared" si="120"/>
        <v>941.78082191780823</v>
      </c>
      <c r="U664" s="122">
        <f t="shared" si="120"/>
        <v>965.68493150684935</v>
      </c>
      <c r="V664" s="122">
        <f t="shared" si="120"/>
        <v>989.68852459016398</v>
      </c>
      <c r="W664" s="122">
        <f t="shared" si="120"/>
        <v>1017.6438356164383</v>
      </c>
      <c r="X664" s="122">
        <f t="shared" si="120"/>
        <v>1045.9452054794519</v>
      </c>
      <c r="Y664" s="122">
        <f t="shared" si="120"/>
        <v>1059.9452054794519</v>
      </c>
      <c r="Z664" s="122">
        <f t="shared" si="120"/>
        <v>1074.5573770491803</v>
      </c>
      <c r="AA664" s="122">
        <f t="shared" si="120"/>
        <v>1010.9452054794521</v>
      </c>
      <c r="AB664" s="122">
        <f t="shared" si="120"/>
        <v>850.94520547945206</v>
      </c>
      <c r="AC664" s="122">
        <f t="shared" si="120"/>
        <v>850.94520547945206</v>
      </c>
      <c r="AD664" s="122">
        <f t="shared" si="120"/>
        <v>849.55737704918033</v>
      </c>
      <c r="AE664" s="122">
        <f t="shared" si="120"/>
        <v>850.94520547945206</v>
      </c>
      <c r="AF664" s="122">
        <f t="shared" si="120"/>
        <v>850.94520547945206</v>
      </c>
      <c r="AG664" s="122">
        <f t="shared" si="120"/>
        <v>850.94520547945206</v>
      </c>
      <c r="AH664" s="123">
        <f t="shared" si="120"/>
        <v>849.55737704918033</v>
      </c>
    </row>
    <row r="665" spans="1:40" ht="12.75" hidden="1" customHeight="1" outlineLevel="2" x14ac:dyDescent="0.2">
      <c r="A665" s="35"/>
      <c r="B665" s="151"/>
      <c r="C665" s="152"/>
      <c r="D665" s="153"/>
      <c r="E665" s="154"/>
      <c r="F665" s="154"/>
      <c r="G665" s="154"/>
      <c r="H665" s="154"/>
      <c r="I665" s="154"/>
      <c r="J665" s="154"/>
      <c r="K665" s="116"/>
      <c r="L665" s="116"/>
      <c r="M665" s="116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  <c r="AA665" s="155"/>
      <c r="AB665" s="155"/>
      <c r="AC665" s="155"/>
      <c r="AD665" s="155"/>
      <c r="AE665" s="155"/>
      <c r="AF665" s="155"/>
      <c r="AG665" s="155"/>
      <c r="AH665" s="156"/>
    </row>
    <row r="666" spans="1:40" ht="12.75" hidden="1" customHeight="1" outlineLevel="2" x14ac:dyDescent="0.2">
      <c r="A666" s="35"/>
      <c r="B666" s="151"/>
      <c r="C666" s="152"/>
      <c r="D666" s="153" t="s">
        <v>97</v>
      </c>
      <c r="E666" s="154"/>
      <c r="F666" s="154"/>
      <c r="G666" s="154"/>
      <c r="H666" s="154"/>
      <c r="I666" s="154"/>
      <c r="J666" s="154"/>
      <c r="K666" s="116"/>
      <c r="L666" s="116"/>
      <c r="M666" s="116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  <c r="AA666" s="155"/>
      <c r="AB666" s="155"/>
      <c r="AC666" s="155"/>
      <c r="AD666" s="155"/>
      <c r="AE666" s="155"/>
      <c r="AF666" s="155"/>
      <c r="AG666" s="155"/>
      <c r="AH666" s="156"/>
    </row>
    <row r="667" spans="1:40" ht="12.75" hidden="1" customHeight="1" outlineLevel="2" x14ac:dyDescent="0.2">
      <c r="A667" s="35"/>
      <c r="B667" s="151"/>
      <c r="C667" s="152"/>
      <c r="D667" s="245" t="s">
        <v>92</v>
      </c>
      <c r="E667" s="154"/>
      <c r="F667" s="154"/>
      <c r="G667" s="154"/>
      <c r="H667" s="154"/>
      <c r="I667" s="154"/>
      <c r="J667" s="154"/>
      <c r="K667" s="116">
        <f>'[1]Hist&amp;Budget_WC'!BT$175</f>
        <v>0</v>
      </c>
      <c r="L667" s="116">
        <f>'[1]Hist&amp;Budget_WC'!BU$175</f>
        <v>0</v>
      </c>
      <c r="M667" s="116">
        <f>'[1]Hist&amp;Budget_WC'!BV$175</f>
        <v>0</v>
      </c>
      <c r="N667" s="117">
        <f>SUM([1]Calcs_Sew!N$161)</f>
        <v>0</v>
      </c>
      <c r="O667" s="117">
        <f>SUM([1]Calcs_Sew!O$161)</f>
        <v>232.4</v>
      </c>
      <c r="P667" s="117">
        <f>SUM([1]Calcs_Sew!P$161)</f>
        <v>238.10000000000002</v>
      </c>
      <c r="Q667" s="117">
        <f>SUM([1]Calcs_Sew!Q$161)</f>
        <v>244</v>
      </c>
      <c r="R667" s="117">
        <f>SUM([1]Calcs_Sew!R$161)</f>
        <v>250.10000000000002</v>
      </c>
      <c r="S667" s="117">
        <f>SUM([1]Calcs_Sew!S$161)</f>
        <v>256.5</v>
      </c>
      <c r="T667" s="117">
        <f>SUM([1]Calcs_Sew!T$161)</f>
        <v>263</v>
      </c>
      <c r="U667" s="117">
        <f>SUM([1]Calcs_Sew!U$161)</f>
        <v>269.8</v>
      </c>
      <c r="V667" s="117">
        <f>SUM([1]Calcs_Sew!V$161)</f>
        <v>276.90000000000003</v>
      </c>
      <c r="W667" s="117">
        <f>SUM([1]Calcs_Sew!W$161)</f>
        <v>284.10000000000002</v>
      </c>
      <c r="X667" s="117">
        <f>SUM([1]Calcs_Sew!X$161)</f>
        <v>291.7</v>
      </c>
      <c r="Y667" s="117">
        <f>SUM([1]Calcs_Sew!Y$161)</f>
        <v>291.7</v>
      </c>
      <c r="Z667" s="117">
        <f>SUM([1]Calcs_Sew!Z$161)</f>
        <v>291.7</v>
      </c>
      <c r="AA667" s="117">
        <f>SUM([1]Calcs_Sew!AA$161)</f>
        <v>291.7</v>
      </c>
      <c r="AB667" s="117">
        <f>SUM([1]Calcs_Sew!AB$161)</f>
        <v>291.7</v>
      </c>
      <c r="AC667" s="117">
        <f>SUM([1]Calcs_Sew!AC$161)</f>
        <v>291.7</v>
      </c>
      <c r="AD667" s="117">
        <f>SUM([1]Calcs_Sew!AD$161)</f>
        <v>291.7</v>
      </c>
      <c r="AE667" s="117">
        <f>SUM([1]Calcs_Sew!AE$161)</f>
        <v>291.7</v>
      </c>
      <c r="AF667" s="117">
        <f>SUM([1]Calcs_Sew!AF$161)</f>
        <v>291.7</v>
      </c>
      <c r="AG667" s="117">
        <f>SUM([1]Calcs_Sew!AG$161)</f>
        <v>291.7</v>
      </c>
      <c r="AH667" s="118">
        <f>SUM([1]Calcs_Sew!AH$161)</f>
        <v>291.7</v>
      </c>
      <c r="AM667" s="53" cm="1">
        <f t="array" ref="AM667">IF(SUM(ABS(K667:AH667)),1,0)</f>
        <v>1</v>
      </c>
      <c r="AN667" s="53">
        <f>IF(OR(SUBTOTAL(102,AM667)=1,AM667=0),0,1)</f>
        <v>1</v>
      </c>
    </row>
    <row r="668" spans="1:40" ht="12.75" hidden="1" customHeight="1" outlineLevel="2" x14ac:dyDescent="0.2">
      <c r="A668" s="35"/>
      <c r="B668" s="151"/>
      <c r="C668" s="152"/>
      <c r="D668" s="176" t="s">
        <v>93</v>
      </c>
      <c r="E668" s="154"/>
      <c r="F668" s="154"/>
      <c r="G668" s="154"/>
      <c r="H668" s="154"/>
      <c r="I668" s="154"/>
      <c r="J668" s="154"/>
      <c r="K668" s="116">
        <f>'[1]Hist&amp;Budget_WC'!BT$173</f>
        <v>2286</v>
      </c>
      <c r="L668" s="116">
        <f>'[1]Hist&amp;Budget_WC'!BU$173</f>
        <v>2203</v>
      </c>
      <c r="M668" s="116">
        <f>'[1]Hist&amp;Budget_WC'!BV$173</f>
        <v>2114</v>
      </c>
      <c r="N668" s="117">
        <f>[1]Calcs_Sew!N$159</f>
        <v>2024</v>
      </c>
      <c r="O668" s="117">
        <f>[1]Calcs_Sew!O$159</f>
        <v>1921.8318157513891</v>
      </c>
      <c r="P668" s="117">
        <f>[1]Calcs_Sew!P$159</f>
        <v>1814.0193756140452</v>
      </c>
      <c r="Q668" s="117">
        <f>[1]Calcs_Sew!Q$159</f>
        <v>1697.9525835550899</v>
      </c>
      <c r="R668" s="117">
        <f>[1]Calcs_Sew!R$159</f>
        <v>1572.9994686669079</v>
      </c>
      <c r="S668" s="117">
        <f>[1]Calcs_Sew!S$159</f>
        <v>1438.479674992172</v>
      </c>
      <c r="T668" s="117">
        <f>[1]Calcs_Sew!T$159</f>
        <v>1293.660757060539</v>
      </c>
      <c r="U668" s="117">
        <f>[1]Calcs_Sew!U$159</f>
        <v>1137.7541918036836</v>
      </c>
      <c r="V668" s="117">
        <f>[1]Calcs_Sew!V$159</f>
        <v>969.9110851339783</v>
      </c>
      <c r="W668" s="117">
        <f>[1]Calcs_Sew!W$159</f>
        <v>789.21754980962692</v>
      </c>
      <c r="X668" s="117">
        <f>[1]Calcs_Sew!X$159</f>
        <v>594.68972941921834</v>
      </c>
      <c r="Y668" s="117">
        <f>[1]Calcs_Sew!Y$159</f>
        <v>385.26844139185732</v>
      </c>
      <c r="Z668" s="117">
        <f>[1]Calcs_Sew!Z$159</f>
        <v>159.81340986464792</v>
      </c>
      <c r="AA668" s="117">
        <f>[1]Calcs_Sew!AA$159</f>
        <v>0</v>
      </c>
      <c r="AB668" s="117">
        <f>[1]Calcs_Sew!AB$159</f>
        <v>0</v>
      </c>
      <c r="AC668" s="117">
        <f>[1]Calcs_Sew!AC$159</f>
        <v>0</v>
      </c>
      <c r="AD668" s="117">
        <f>[1]Calcs_Sew!AD$159</f>
        <v>0</v>
      </c>
      <c r="AE668" s="117">
        <f>[1]Calcs_Sew!AE$159</f>
        <v>0</v>
      </c>
      <c r="AF668" s="117">
        <f>[1]Calcs_Sew!AF$159</f>
        <v>0</v>
      </c>
      <c r="AG668" s="117">
        <f>[1]Calcs_Sew!AG$159</f>
        <v>0</v>
      </c>
      <c r="AH668" s="118">
        <f>[1]Calcs_Sew!AH$159</f>
        <v>0</v>
      </c>
      <c r="AM668" s="53" cm="1">
        <f t="array" ref="AM668">IF(SUM(ABS(K668:AH668)),1,0)</f>
        <v>1</v>
      </c>
      <c r="AN668" s="53">
        <f>IF(OR(SUBTOTAL(102,AM668)=1,AM668=0),0,1)</f>
        <v>1</v>
      </c>
    </row>
    <row r="669" spans="1:40" ht="12.75" hidden="1" customHeight="1" outlineLevel="2" x14ac:dyDescent="0.2">
      <c r="A669" s="35"/>
      <c r="B669" s="151"/>
      <c r="C669" s="152"/>
      <c r="D669" s="176" t="s">
        <v>94</v>
      </c>
      <c r="E669" s="154"/>
      <c r="F669" s="154"/>
      <c r="G669" s="154"/>
      <c r="H669" s="154"/>
      <c r="I669" s="154"/>
      <c r="J669" s="154"/>
      <c r="K669" s="116">
        <f>'[1]Hist&amp;Budget_WC'!BT$174</f>
        <v>0</v>
      </c>
      <c r="L669" s="116">
        <f>'[1]Hist&amp;Budget_WC'!BU$174</f>
        <v>0</v>
      </c>
      <c r="M669" s="116">
        <f>'[1]Hist&amp;Budget_WC'!BV$174</f>
        <v>0</v>
      </c>
      <c r="N669" s="117">
        <f>[1]Calcs_Sew!N$160</f>
        <v>0</v>
      </c>
      <c r="O669" s="117">
        <f>[1]Calcs_Sew!O$160</f>
        <v>0</v>
      </c>
      <c r="P669" s="117">
        <f>[1]Calcs_Sew!P$160</f>
        <v>0</v>
      </c>
      <c r="Q669" s="117">
        <f>[1]Calcs_Sew!Q$160</f>
        <v>0</v>
      </c>
      <c r="R669" s="117">
        <f>[1]Calcs_Sew!R$160</f>
        <v>0</v>
      </c>
      <c r="S669" s="117">
        <f>[1]Calcs_Sew!S$160</f>
        <v>0</v>
      </c>
      <c r="T669" s="117">
        <f>[1]Calcs_Sew!T$160</f>
        <v>0</v>
      </c>
      <c r="U669" s="117">
        <f>[1]Calcs_Sew!U$160</f>
        <v>0</v>
      </c>
      <c r="V669" s="117">
        <f>[1]Calcs_Sew!V$160</f>
        <v>0</v>
      </c>
      <c r="W669" s="117">
        <f>[1]Calcs_Sew!W$160</f>
        <v>0</v>
      </c>
      <c r="X669" s="117">
        <f>[1]Calcs_Sew!X$160</f>
        <v>0</v>
      </c>
      <c r="Y669" s="117">
        <f>[1]Calcs_Sew!Y$160</f>
        <v>0</v>
      </c>
      <c r="Z669" s="117">
        <f>[1]Calcs_Sew!Z$160</f>
        <v>0</v>
      </c>
      <c r="AA669" s="117">
        <f>[1]Calcs_Sew!AA$160</f>
        <v>0</v>
      </c>
      <c r="AB669" s="117">
        <f>[1]Calcs_Sew!AB$160</f>
        <v>0</v>
      </c>
      <c r="AC669" s="117">
        <f>[1]Calcs_Sew!AC$160</f>
        <v>0</v>
      </c>
      <c r="AD669" s="117">
        <f>[1]Calcs_Sew!AD$160</f>
        <v>0</v>
      </c>
      <c r="AE669" s="117">
        <f>[1]Calcs_Sew!AE$160</f>
        <v>0</v>
      </c>
      <c r="AF669" s="117">
        <f>[1]Calcs_Sew!AF$160</f>
        <v>0</v>
      </c>
      <c r="AG669" s="117">
        <f>[1]Calcs_Sew!AG$160</f>
        <v>0</v>
      </c>
      <c r="AH669" s="118">
        <f>[1]Calcs_Sew!AH$160</f>
        <v>0</v>
      </c>
      <c r="AM669" s="53" cm="1">
        <f t="array" ref="AM669">IF(SUM(ABS(K669:AH669)),1,0)</f>
        <v>0</v>
      </c>
      <c r="AN669" s="53">
        <f>IF(OR(SUBTOTAL(102,AM669)=1,AM669=0),0,1)</f>
        <v>0</v>
      </c>
    </row>
    <row r="670" spans="1:40" ht="12.75" hidden="1" customHeight="1" outlineLevel="2" x14ac:dyDescent="0.2">
      <c r="A670" s="35"/>
      <c r="B670" s="151"/>
      <c r="C670" s="152"/>
      <c r="D670" s="245" t="s">
        <v>98</v>
      </c>
      <c r="E670" s="154"/>
      <c r="F670" s="154"/>
      <c r="G670" s="154"/>
      <c r="H670" s="154"/>
      <c r="I670" s="154"/>
      <c r="J670" s="154"/>
      <c r="K670" s="116">
        <f>'[1]Hist&amp;Budget_WC'!BT$172</f>
        <v>0</v>
      </c>
      <c r="L670" s="116">
        <f>'[1]Hist&amp;Budget_WC'!BU$172</f>
        <v>0</v>
      </c>
      <c r="M670" s="116">
        <f>'[1]Hist&amp;Budget_WC'!BV$172</f>
        <v>0</v>
      </c>
      <c r="N670" s="117">
        <f>[1]Calcs_Sew!N$158</f>
        <v>0</v>
      </c>
      <c r="O670" s="117">
        <f>[1]Calcs_Sew!O$158</f>
        <v>0</v>
      </c>
      <c r="P670" s="117">
        <f>[1]Calcs_Sew!P$158</f>
        <v>0</v>
      </c>
      <c r="Q670" s="117">
        <f>[1]Calcs_Sew!Q$158</f>
        <v>0</v>
      </c>
      <c r="R670" s="117">
        <f>[1]Calcs_Sew!R$158</f>
        <v>0</v>
      </c>
      <c r="S670" s="117">
        <f>[1]Calcs_Sew!S$158</f>
        <v>0</v>
      </c>
      <c r="T670" s="117">
        <f>[1]Calcs_Sew!T$158</f>
        <v>0</v>
      </c>
      <c r="U670" s="117">
        <f>[1]Calcs_Sew!U$158</f>
        <v>0</v>
      </c>
      <c r="V670" s="117">
        <f>[1]Calcs_Sew!V$158</f>
        <v>0</v>
      </c>
      <c r="W670" s="117">
        <f>[1]Calcs_Sew!W$158</f>
        <v>0</v>
      </c>
      <c r="X670" s="117">
        <f>[1]Calcs_Sew!X$158</f>
        <v>0</v>
      </c>
      <c r="Y670" s="117">
        <f>[1]Calcs_Sew!Y$158</f>
        <v>0</v>
      </c>
      <c r="Z670" s="117">
        <f>[1]Calcs_Sew!Z$158</f>
        <v>0</v>
      </c>
      <c r="AA670" s="117">
        <f>[1]Calcs_Sew!AA$158</f>
        <v>0</v>
      </c>
      <c r="AB670" s="117">
        <f>[1]Calcs_Sew!AB$158</f>
        <v>0</v>
      </c>
      <c r="AC670" s="117">
        <f>[1]Calcs_Sew!AC$158</f>
        <v>0</v>
      </c>
      <c r="AD670" s="117">
        <f>[1]Calcs_Sew!AD$158</f>
        <v>0</v>
      </c>
      <c r="AE670" s="117">
        <f>[1]Calcs_Sew!AE$158</f>
        <v>0</v>
      </c>
      <c r="AF670" s="117">
        <f>[1]Calcs_Sew!AF$158</f>
        <v>0</v>
      </c>
      <c r="AG670" s="117">
        <f>[1]Calcs_Sew!AG$158</f>
        <v>0</v>
      </c>
      <c r="AH670" s="118">
        <f>[1]Calcs_Sew!AH$158</f>
        <v>0</v>
      </c>
      <c r="AM670" s="53" cm="1">
        <f t="array" ref="AM670">IF(SUM(ABS(K670:AH670)),1,0)</f>
        <v>0</v>
      </c>
      <c r="AN670" s="53">
        <f>IF(OR(SUBTOTAL(102,AM670)=1,AM670=0),0,1)</f>
        <v>0</v>
      </c>
    </row>
    <row r="671" spans="1:40" ht="12.75" hidden="1" customHeight="1" outlineLevel="2" collapsed="1" x14ac:dyDescent="0.2">
      <c r="A671" s="35"/>
      <c r="B671" s="151"/>
      <c r="C671" s="152"/>
      <c r="D671" s="246" t="s">
        <v>88</v>
      </c>
      <c r="E671" s="154"/>
      <c r="F671" s="154"/>
      <c r="G671" s="154"/>
      <c r="H671" s="154"/>
      <c r="I671" s="154"/>
      <c r="J671" s="154"/>
      <c r="K671" s="116">
        <f>'[1]Hist&amp;Budget_WC'!BT$171</f>
        <v>0</v>
      </c>
      <c r="L671" s="116">
        <f>'[1]Hist&amp;Budget_WC'!BU$171</f>
        <v>0</v>
      </c>
      <c r="M671" s="116">
        <f>'[1]Hist&amp;Budget_WC'!BV$171</f>
        <v>0</v>
      </c>
      <c r="N671" s="117">
        <f>[1]Calcs_Sew!N$157</f>
        <v>0</v>
      </c>
      <c r="O671" s="117">
        <f>[1]Calcs_Sew!O$157</f>
        <v>0</v>
      </c>
      <c r="P671" s="117">
        <f>[1]Calcs_Sew!P$157</f>
        <v>0</v>
      </c>
      <c r="Q671" s="117">
        <f>[1]Calcs_Sew!Q$157</f>
        <v>0</v>
      </c>
      <c r="R671" s="117">
        <f>[1]Calcs_Sew!R$157</f>
        <v>0</v>
      </c>
      <c r="S671" s="117">
        <f>[1]Calcs_Sew!S$157</f>
        <v>0</v>
      </c>
      <c r="T671" s="117">
        <f>[1]Calcs_Sew!T$157</f>
        <v>0</v>
      </c>
      <c r="U671" s="117">
        <f>[1]Calcs_Sew!U$157</f>
        <v>0</v>
      </c>
      <c r="V671" s="117">
        <f>[1]Calcs_Sew!V$157</f>
        <v>0</v>
      </c>
      <c r="W671" s="117">
        <f>[1]Calcs_Sew!W$157</f>
        <v>0</v>
      </c>
      <c r="X671" s="117">
        <f>[1]Calcs_Sew!X$157</f>
        <v>0</v>
      </c>
      <c r="Y671" s="117">
        <f>[1]Calcs_Sew!Y$157</f>
        <v>0</v>
      </c>
      <c r="Z671" s="117">
        <f>[1]Calcs_Sew!Z$157</f>
        <v>0</v>
      </c>
      <c r="AA671" s="117">
        <f>[1]Calcs_Sew!AA$157</f>
        <v>0</v>
      </c>
      <c r="AB671" s="117">
        <f>[1]Calcs_Sew!AB$157</f>
        <v>0</v>
      </c>
      <c r="AC671" s="117">
        <f>[1]Calcs_Sew!AC$157</f>
        <v>0</v>
      </c>
      <c r="AD671" s="117">
        <f>[1]Calcs_Sew!AD$157</f>
        <v>0</v>
      </c>
      <c r="AE671" s="117">
        <f>[1]Calcs_Sew!AE$157</f>
        <v>0</v>
      </c>
      <c r="AF671" s="117">
        <f>[1]Calcs_Sew!AF$157</f>
        <v>0</v>
      </c>
      <c r="AG671" s="117">
        <f>[1]Calcs_Sew!AG$157</f>
        <v>0</v>
      </c>
      <c r="AH671" s="118">
        <f>[1]Calcs_Sew!AH$157</f>
        <v>0</v>
      </c>
    </row>
    <row r="672" spans="1:40" ht="12.75" hidden="1" customHeight="1" outlineLevel="2" x14ac:dyDescent="0.2">
      <c r="A672" s="35"/>
      <c r="B672" s="151"/>
      <c r="C672" s="152"/>
      <c r="D672" s="153" t="s">
        <v>99</v>
      </c>
      <c r="E672" s="157"/>
      <c r="F672" s="157"/>
      <c r="G672" s="157"/>
      <c r="H672" s="157"/>
      <c r="I672" s="157"/>
      <c r="J672" s="157"/>
      <c r="K672" s="121">
        <f t="shared" ref="K672:AH672" si="121">SUM(K667:K671)</f>
        <v>2286</v>
      </c>
      <c r="L672" s="121">
        <f t="shared" si="121"/>
        <v>2203</v>
      </c>
      <c r="M672" s="121">
        <f t="shared" si="121"/>
        <v>2114</v>
      </c>
      <c r="N672" s="122">
        <f t="shared" si="121"/>
        <v>2024</v>
      </c>
      <c r="O672" s="122">
        <f t="shared" si="121"/>
        <v>2154.2318157513891</v>
      </c>
      <c r="P672" s="122">
        <f t="shared" si="121"/>
        <v>2052.1193756140451</v>
      </c>
      <c r="Q672" s="122">
        <f t="shared" si="121"/>
        <v>1941.9525835550899</v>
      </c>
      <c r="R672" s="122">
        <f t="shared" si="121"/>
        <v>1823.0994686669078</v>
      </c>
      <c r="S672" s="122">
        <f t="shared" si="121"/>
        <v>1694.979674992172</v>
      </c>
      <c r="T672" s="122">
        <f t="shared" si="121"/>
        <v>1556.660757060539</v>
      </c>
      <c r="U672" s="122">
        <f t="shared" si="121"/>
        <v>1407.5541918036836</v>
      </c>
      <c r="V672" s="122">
        <f t="shared" si="121"/>
        <v>1246.8110851339784</v>
      </c>
      <c r="W672" s="122">
        <f t="shared" si="121"/>
        <v>1073.3175498096271</v>
      </c>
      <c r="X672" s="122">
        <f t="shared" si="121"/>
        <v>886.38972941921838</v>
      </c>
      <c r="Y672" s="122">
        <f t="shared" si="121"/>
        <v>676.96844139185737</v>
      </c>
      <c r="Z672" s="122">
        <f t="shared" si="121"/>
        <v>451.51340986464788</v>
      </c>
      <c r="AA672" s="122">
        <f t="shared" si="121"/>
        <v>291.7</v>
      </c>
      <c r="AB672" s="122">
        <f t="shared" si="121"/>
        <v>291.7</v>
      </c>
      <c r="AC672" s="122">
        <f t="shared" si="121"/>
        <v>291.7</v>
      </c>
      <c r="AD672" s="122">
        <f t="shared" si="121"/>
        <v>291.7</v>
      </c>
      <c r="AE672" s="122">
        <f t="shared" si="121"/>
        <v>291.7</v>
      </c>
      <c r="AF672" s="122">
        <f t="shared" si="121"/>
        <v>291.7</v>
      </c>
      <c r="AG672" s="122">
        <f t="shared" si="121"/>
        <v>291.7</v>
      </c>
      <c r="AH672" s="123">
        <f t="shared" si="121"/>
        <v>291.7</v>
      </c>
    </row>
    <row r="673" spans="1:40" ht="12.75" hidden="1" customHeight="1" outlineLevel="2" thickBot="1" x14ac:dyDescent="0.25">
      <c r="A673" s="35"/>
      <c r="B673" s="151"/>
      <c r="C673" s="152"/>
      <c r="D673" s="158" t="s">
        <v>100</v>
      </c>
      <c r="E673" s="159"/>
      <c r="F673" s="159"/>
      <c r="G673" s="159"/>
      <c r="H673" s="159"/>
      <c r="I673" s="159"/>
      <c r="J673" s="159"/>
      <c r="K673" s="160">
        <f t="shared" ref="K673:AH673" si="122">SUM(K664,K672)</f>
        <v>3501</v>
      </c>
      <c r="L673" s="160">
        <f t="shared" si="122"/>
        <v>2291</v>
      </c>
      <c r="M673" s="160">
        <f t="shared" si="122"/>
        <v>2326</v>
      </c>
      <c r="N673" s="161">
        <f t="shared" si="122"/>
        <v>2930</v>
      </c>
      <c r="O673" s="161">
        <f t="shared" si="122"/>
        <v>2994.3825006828961</v>
      </c>
      <c r="P673" s="161">
        <f t="shared" si="122"/>
        <v>2911.037183833223</v>
      </c>
      <c r="Q673" s="161">
        <f t="shared" si="122"/>
        <v>2818.8155972537197</v>
      </c>
      <c r="R673" s="161">
        <f t="shared" si="122"/>
        <v>2719.2961899783832</v>
      </c>
      <c r="S673" s="161">
        <f t="shared" si="122"/>
        <v>2614.4317297866928</v>
      </c>
      <c r="T673" s="161">
        <f t="shared" si="122"/>
        <v>2498.441578978347</v>
      </c>
      <c r="U673" s="161">
        <f t="shared" si="122"/>
        <v>2373.2391233105327</v>
      </c>
      <c r="V673" s="161">
        <f t="shared" si="122"/>
        <v>2236.4996097241424</v>
      </c>
      <c r="W673" s="161">
        <f t="shared" si="122"/>
        <v>2090.9613854260651</v>
      </c>
      <c r="X673" s="161">
        <f t="shared" si="122"/>
        <v>1932.3349348986703</v>
      </c>
      <c r="Y673" s="161">
        <f t="shared" si="122"/>
        <v>1736.9136468713093</v>
      </c>
      <c r="Z673" s="161">
        <f t="shared" si="122"/>
        <v>1526.0707869138282</v>
      </c>
      <c r="AA673" s="161">
        <f t="shared" si="122"/>
        <v>1302.645205479452</v>
      </c>
      <c r="AB673" s="161">
        <f t="shared" si="122"/>
        <v>1142.645205479452</v>
      </c>
      <c r="AC673" s="161">
        <f t="shared" si="122"/>
        <v>1142.645205479452</v>
      </c>
      <c r="AD673" s="161">
        <f t="shared" si="122"/>
        <v>1141.2573770491804</v>
      </c>
      <c r="AE673" s="161">
        <f t="shared" si="122"/>
        <v>1142.645205479452</v>
      </c>
      <c r="AF673" s="161">
        <f t="shared" si="122"/>
        <v>1142.645205479452</v>
      </c>
      <c r="AG673" s="161">
        <f t="shared" si="122"/>
        <v>1142.645205479452</v>
      </c>
      <c r="AH673" s="162">
        <f t="shared" si="122"/>
        <v>1141.2573770491804</v>
      </c>
    </row>
    <row r="674" spans="1:40" ht="12.75" hidden="1" customHeight="1" outlineLevel="2" thickTop="1" x14ac:dyDescent="0.2">
      <c r="A674" s="35"/>
      <c r="B674" s="151"/>
      <c r="C674" s="152"/>
      <c r="D674" s="153"/>
      <c r="E674" s="154"/>
      <c r="F674" s="154"/>
      <c r="G674" s="154"/>
      <c r="H674" s="154"/>
      <c r="I674" s="154"/>
      <c r="J674" s="154"/>
      <c r="K674" s="116"/>
      <c r="L674" s="116"/>
      <c r="M674" s="116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/>
      <c r="AF674" s="155"/>
      <c r="AG674" s="155"/>
      <c r="AH674" s="156"/>
    </row>
    <row r="675" spans="1:40" ht="12.75" hidden="1" customHeight="1" outlineLevel="2" thickBot="1" x14ac:dyDescent="0.25">
      <c r="A675" s="35"/>
      <c r="B675" s="151"/>
      <c r="C675" s="152"/>
      <c r="D675" s="163" t="s">
        <v>101</v>
      </c>
      <c r="E675" s="164"/>
      <c r="F675" s="164"/>
      <c r="G675" s="164"/>
      <c r="H675" s="164"/>
      <c r="I675" s="164"/>
      <c r="J675" s="164"/>
      <c r="K675" s="165">
        <f>K656-K673</f>
        <v>61615</v>
      </c>
      <c r="L675" s="165">
        <f>L656-L673</f>
        <v>66707</v>
      </c>
      <c r="M675" s="165">
        <f>M656-M673</f>
        <v>71973</v>
      </c>
      <c r="N675" s="166">
        <f>N656-N673</f>
        <v>89951</v>
      </c>
      <c r="O675" s="166">
        <f t="shared" ref="O675:AH675" si="123">O656-O673</f>
        <v>90341.598126059122</v>
      </c>
      <c r="P675" s="166">
        <f t="shared" si="123"/>
        <v>89997.957174673633</v>
      </c>
      <c r="Q675" s="166">
        <f t="shared" si="123"/>
        <v>89935.703908543088</v>
      </c>
      <c r="R675" s="166">
        <f t="shared" si="123"/>
        <v>90312.736965241784</v>
      </c>
      <c r="S675" s="166">
        <f t="shared" si="123"/>
        <v>93727.770034060348</v>
      </c>
      <c r="T675" s="166">
        <f t="shared" si="123"/>
        <v>98709.168893802504</v>
      </c>
      <c r="U675" s="166">
        <f t="shared" si="123"/>
        <v>104960.95540086988</v>
      </c>
      <c r="V675" s="166">
        <f t="shared" si="123"/>
        <v>110558.84511601675</v>
      </c>
      <c r="W675" s="166">
        <f t="shared" si="123"/>
        <v>113922.58525981825</v>
      </c>
      <c r="X675" s="166">
        <f t="shared" si="123"/>
        <v>117290.45968868585</v>
      </c>
      <c r="Y675" s="166">
        <f t="shared" si="123"/>
        <v>121974.9618453782</v>
      </c>
      <c r="Z675" s="166">
        <f t="shared" si="123"/>
        <v>126673.49774557039</v>
      </c>
      <c r="AA675" s="166">
        <f t="shared" si="123"/>
        <v>131387.39202410003</v>
      </c>
      <c r="AB675" s="166">
        <f t="shared" si="123"/>
        <v>136118.61291216151</v>
      </c>
      <c r="AC675" s="166">
        <f t="shared" si="123"/>
        <v>140854.113839016</v>
      </c>
      <c r="AD675" s="166">
        <f t="shared" si="123"/>
        <v>145589.61476587047</v>
      </c>
      <c r="AE675" s="166">
        <f t="shared" si="123"/>
        <v>150325.11569272494</v>
      </c>
      <c r="AF675" s="166">
        <f t="shared" si="123"/>
        <v>155060.61661957944</v>
      </c>
      <c r="AG675" s="166">
        <f t="shared" si="123"/>
        <v>159796.11754643393</v>
      </c>
      <c r="AH675" s="167">
        <f t="shared" si="123"/>
        <v>164531.61847328837</v>
      </c>
    </row>
    <row r="676" spans="1:40" ht="12.75" hidden="1" customHeight="1" outlineLevel="2" x14ac:dyDescent="0.2">
      <c r="A676" s="35"/>
      <c r="B676" s="151"/>
      <c r="C676" s="152"/>
      <c r="D676" s="153"/>
      <c r="E676" s="154"/>
      <c r="F676" s="154"/>
      <c r="G676" s="154"/>
      <c r="H676" s="154"/>
      <c r="I676" s="154"/>
      <c r="J676" s="154"/>
      <c r="K676" s="116"/>
      <c r="L676" s="116"/>
      <c r="M676" s="116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  <c r="AA676" s="155"/>
      <c r="AB676" s="155"/>
      <c r="AC676" s="155"/>
      <c r="AD676" s="155"/>
      <c r="AE676" s="155"/>
      <c r="AF676" s="155"/>
      <c r="AG676" s="155"/>
      <c r="AH676" s="156"/>
    </row>
    <row r="677" spans="1:40" ht="12.75" hidden="1" customHeight="1" outlineLevel="2" x14ac:dyDescent="0.2">
      <c r="A677" s="35"/>
      <c r="B677" s="151"/>
      <c r="C677" s="152"/>
      <c r="D677" s="153" t="s">
        <v>102</v>
      </c>
      <c r="E677" s="154"/>
      <c r="F677" s="154"/>
      <c r="G677" s="154"/>
      <c r="H677" s="154"/>
      <c r="I677" s="154"/>
      <c r="J677" s="154"/>
      <c r="K677" s="116"/>
      <c r="L677" s="116"/>
      <c r="M677" s="116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  <c r="AA677" s="155"/>
      <c r="AB677" s="155"/>
      <c r="AC677" s="155"/>
      <c r="AD677" s="155"/>
      <c r="AE677" s="155"/>
      <c r="AF677" s="155"/>
      <c r="AG677" s="155"/>
      <c r="AH677" s="156"/>
    </row>
    <row r="678" spans="1:40" ht="12.75" hidden="1" customHeight="1" outlineLevel="2" x14ac:dyDescent="0.2">
      <c r="A678" s="35"/>
      <c r="B678" s="151"/>
      <c r="C678" s="152"/>
      <c r="D678" s="176" t="s">
        <v>103</v>
      </c>
      <c r="E678" s="154"/>
      <c r="F678" s="154"/>
      <c r="G678" s="154"/>
      <c r="H678" s="154"/>
      <c r="I678" s="154"/>
      <c r="J678" s="154"/>
      <c r="K678" s="116">
        <f>'[1]Hist&amp;Budget_WC'!BT$184</f>
        <v>47852</v>
      </c>
      <c r="L678" s="116">
        <f>'[1]Hist&amp;Budget_WC'!BU$184</f>
        <v>49524</v>
      </c>
      <c r="M678" s="116">
        <f>'[1]Hist&amp;Budget_WC'!BV$184</f>
        <v>49992</v>
      </c>
      <c r="N678" s="117">
        <f>[1]Calcs_Sew!N$169</f>
        <v>46821</v>
      </c>
      <c r="O678" s="117">
        <f>[1]Calcs_Sew!O$169</f>
        <v>47211.453010973448</v>
      </c>
      <c r="P678" s="117">
        <f>[1]Calcs_Sew!P$169</f>
        <v>46868.14473453629</v>
      </c>
      <c r="Q678" s="117">
        <f>[1]Calcs_Sew!Q$169</f>
        <v>46805.63711648414</v>
      </c>
      <c r="R678" s="117">
        <f>[1]Calcs_Sew!R$169</f>
        <v>47182.783850353604</v>
      </c>
      <c r="S678" s="117">
        <f>[1]Calcs_Sew!S$169</f>
        <v>50598.250240385627</v>
      </c>
      <c r="T678" s="117">
        <f>[1]Calcs_Sew!T$169</f>
        <v>55579.349975870871</v>
      </c>
      <c r="U678" s="117">
        <f>[1]Calcs_Sew!U$169</f>
        <v>61831.048835613008</v>
      </c>
      <c r="V678" s="117">
        <f>[1]Calcs_Sew!V$169</f>
        <v>67429.002009347038</v>
      </c>
      <c r="W678" s="117">
        <f>[1]Calcs_Sew!W$169</f>
        <v>70792.891724493922</v>
      </c>
      <c r="X678" s="117">
        <f>[1]Calcs_Sew!X$169</f>
        <v>74160.931868295447</v>
      </c>
      <c r="Y678" s="117">
        <f>[1]Calcs_Sew!Y$169</f>
        <v>78844.540557350847</v>
      </c>
      <c r="Z678" s="117">
        <f>[1]Calcs_Sew!Z$169</f>
        <v>83543.0427140432</v>
      </c>
      <c r="AA678" s="117">
        <f>[1]Calcs_Sew!AA$169</f>
        <v>88257.57861423539</v>
      </c>
      <c r="AB678" s="117">
        <f>[1]Calcs_Sew!AB$169</f>
        <v>92988.612912161523</v>
      </c>
      <c r="AC678" s="117">
        <f>[1]Calcs_Sew!AC$169</f>
        <v>97724.113839016005</v>
      </c>
      <c r="AD678" s="117">
        <f>[1]Calcs_Sew!AD$169</f>
        <v>102459.61476587049</v>
      </c>
      <c r="AE678" s="117">
        <f>[1]Calcs_Sew!AE$169</f>
        <v>107195.11569272497</v>
      </c>
      <c r="AF678" s="117">
        <f>[1]Calcs_Sew!AF$169</f>
        <v>111930.61661957945</v>
      </c>
      <c r="AG678" s="117">
        <f>[1]Calcs_Sew!AG$169</f>
        <v>116666.11754643393</v>
      </c>
      <c r="AH678" s="118">
        <f>[1]Calcs_Sew!AH$169</f>
        <v>121401.61847328841</v>
      </c>
      <c r="AM678" s="53" cm="1">
        <f t="array" ref="AM678">IF(SUM(ABS(K678:AH678)),1,0)</f>
        <v>1</v>
      </c>
      <c r="AN678" s="53">
        <f>IF(OR(SUBTOTAL(102,AM678)=1,AM678=0),0,1)</f>
        <v>1</v>
      </c>
    </row>
    <row r="679" spans="1:40" ht="12.75" hidden="1" customHeight="1" outlineLevel="2" x14ac:dyDescent="0.2">
      <c r="A679" s="35"/>
      <c r="B679" s="151"/>
      <c r="C679" s="152"/>
      <c r="D679" s="176" t="s">
        <v>104</v>
      </c>
      <c r="E679" s="154"/>
      <c r="F679" s="154"/>
      <c r="G679" s="154"/>
      <c r="H679" s="154"/>
      <c r="I679" s="154"/>
      <c r="J679" s="154"/>
      <c r="K679" s="116">
        <f>'[1]Hist&amp;Budget_WC'!BT$216</f>
        <v>13763</v>
      </c>
      <c r="L679" s="116">
        <f>'[1]Hist&amp;Budget_WC'!BU$216</f>
        <v>17183</v>
      </c>
      <c r="M679" s="116">
        <f>'[1]Hist&amp;Budget_WC'!BV$216</f>
        <v>21981</v>
      </c>
      <c r="N679" s="117">
        <f>[1]Calcs_Sew!N$201</f>
        <v>43130</v>
      </c>
      <c r="O679" s="117">
        <f>[1]Calcs_Sew!O$201</f>
        <v>43130</v>
      </c>
      <c r="P679" s="117">
        <f>[1]Calcs_Sew!P$201</f>
        <v>43130</v>
      </c>
      <c r="Q679" s="117">
        <f>[1]Calcs_Sew!Q$201</f>
        <v>43130</v>
      </c>
      <c r="R679" s="117">
        <f>[1]Calcs_Sew!R$201</f>
        <v>43130</v>
      </c>
      <c r="S679" s="117">
        <f>[1]Calcs_Sew!S$201</f>
        <v>43130</v>
      </c>
      <c r="T679" s="117">
        <f>[1]Calcs_Sew!T$201</f>
        <v>43130</v>
      </c>
      <c r="U679" s="117">
        <f>[1]Calcs_Sew!U$201</f>
        <v>43130</v>
      </c>
      <c r="V679" s="117">
        <f>[1]Calcs_Sew!V$201</f>
        <v>43130</v>
      </c>
      <c r="W679" s="117">
        <f>[1]Calcs_Sew!W$201</f>
        <v>43130</v>
      </c>
      <c r="X679" s="117">
        <f>[1]Calcs_Sew!X$201</f>
        <v>43130</v>
      </c>
      <c r="Y679" s="117">
        <f>[1]Calcs_Sew!Y$201</f>
        <v>43130</v>
      </c>
      <c r="Z679" s="117">
        <f>[1]Calcs_Sew!Z$201</f>
        <v>43130</v>
      </c>
      <c r="AA679" s="117">
        <f>[1]Calcs_Sew!AA$201</f>
        <v>43130</v>
      </c>
      <c r="AB679" s="117">
        <f>[1]Calcs_Sew!AB$201</f>
        <v>43130</v>
      </c>
      <c r="AC679" s="117">
        <f>[1]Calcs_Sew!AC$201</f>
        <v>43130</v>
      </c>
      <c r="AD679" s="117">
        <f>[1]Calcs_Sew!AD$201</f>
        <v>43130</v>
      </c>
      <c r="AE679" s="117">
        <f>[1]Calcs_Sew!AE$201</f>
        <v>43130</v>
      </c>
      <c r="AF679" s="117">
        <f>[1]Calcs_Sew!AF$201</f>
        <v>43130</v>
      </c>
      <c r="AG679" s="117">
        <f>[1]Calcs_Sew!AG$201</f>
        <v>43130</v>
      </c>
      <c r="AH679" s="118">
        <f>[1]Calcs_Sew!AH$201</f>
        <v>43130</v>
      </c>
      <c r="AM679" s="53" cm="1">
        <f t="array" ref="AM679">IF(SUM(ABS(K679:AH679)),1,0)</f>
        <v>1</v>
      </c>
      <c r="AN679" s="53">
        <f>IF(OR(SUBTOTAL(102,AM679)=1,AM679=0),0,1)</f>
        <v>1</v>
      </c>
    </row>
    <row r="680" spans="1:40" ht="12.75" hidden="1" customHeight="1" outlineLevel="2" x14ac:dyDescent="0.2">
      <c r="A680" s="35"/>
      <c r="B680" s="151"/>
      <c r="C680" s="152"/>
      <c r="D680" s="176" t="s">
        <v>105</v>
      </c>
      <c r="E680" s="154"/>
      <c r="F680" s="154"/>
      <c r="G680" s="154"/>
      <c r="H680" s="154"/>
      <c r="I680" s="154"/>
      <c r="J680" s="154"/>
      <c r="K680" s="116">
        <f>'[1]Hist&amp;Budget_WC'!BT$185</f>
        <v>0</v>
      </c>
      <c r="L680" s="116">
        <f>'[1]Hist&amp;Budget_WC'!BU$185</f>
        <v>0</v>
      </c>
      <c r="M680" s="116">
        <f>'[1]Hist&amp;Budget_WC'!BV$185</f>
        <v>0</v>
      </c>
      <c r="N680" s="117">
        <f>[1]Calcs_Sew!N$170</f>
        <v>0</v>
      </c>
      <c r="O680" s="117">
        <f>[1]Calcs_Sew!O$170</f>
        <v>0</v>
      </c>
      <c r="P680" s="117">
        <f>[1]Calcs_Sew!P$170</f>
        <v>0</v>
      </c>
      <c r="Q680" s="117">
        <f>[1]Calcs_Sew!Q$170</f>
        <v>0</v>
      </c>
      <c r="R680" s="117">
        <f>[1]Calcs_Sew!R$170</f>
        <v>0</v>
      </c>
      <c r="S680" s="117">
        <f>[1]Calcs_Sew!S$170</f>
        <v>0</v>
      </c>
      <c r="T680" s="117">
        <f>[1]Calcs_Sew!T$170</f>
        <v>0</v>
      </c>
      <c r="U680" s="117">
        <f>[1]Calcs_Sew!U$170</f>
        <v>0</v>
      </c>
      <c r="V680" s="117">
        <f>[1]Calcs_Sew!V$170</f>
        <v>0</v>
      </c>
      <c r="W680" s="117">
        <f>[1]Calcs_Sew!W$170</f>
        <v>0</v>
      </c>
      <c r="X680" s="117">
        <f>[1]Calcs_Sew!X$170</f>
        <v>0</v>
      </c>
      <c r="Y680" s="117">
        <f>[1]Calcs_Sew!Y$170</f>
        <v>0</v>
      </c>
      <c r="Z680" s="117">
        <f>[1]Calcs_Sew!Z$170</f>
        <v>0</v>
      </c>
      <c r="AA680" s="117">
        <f>[1]Calcs_Sew!AA$170</f>
        <v>0</v>
      </c>
      <c r="AB680" s="117">
        <f>[1]Calcs_Sew!AB$170</f>
        <v>0</v>
      </c>
      <c r="AC680" s="117">
        <f>[1]Calcs_Sew!AC$170</f>
        <v>0</v>
      </c>
      <c r="AD680" s="117">
        <f>[1]Calcs_Sew!AD$170</f>
        <v>0</v>
      </c>
      <c r="AE680" s="117">
        <f>[1]Calcs_Sew!AE$170</f>
        <v>0</v>
      </c>
      <c r="AF680" s="117">
        <f>[1]Calcs_Sew!AF$170</f>
        <v>0</v>
      </c>
      <c r="AG680" s="117">
        <f>[1]Calcs_Sew!AG$170</f>
        <v>0</v>
      </c>
      <c r="AH680" s="118">
        <f>[1]Calcs_Sew!AH$170</f>
        <v>0</v>
      </c>
      <c r="AM680" s="53" cm="1">
        <f t="array" ref="AM680">IF(SUM(ABS(K680:AH680)),1,0)</f>
        <v>0</v>
      </c>
      <c r="AN680" s="53">
        <f>IF(OR(SUBTOTAL(102,AM680)=1,AM680=0),0,1)</f>
        <v>0</v>
      </c>
    </row>
    <row r="681" spans="1:40" ht="12.75" hidden="1" customHeight="1" outlineLevel="2" x14ac:dyDescent="0.2">
      <c r="A681" s="35"/>
      <c r="B681" s="151"/>
      <c r="C681" s="152"/>
      <c r="D681" s="176" t="s">
        <v>106</v>
      </c>
      <c r="E681" s="154"/>
      <c r="F681" s="154"/>
      <c r="G681" s="154"/>
      <c r="H681" s="154"/>
      <c r="I681" s="154"/>
      <c r="J681" s="154"/>
      <c r="K681" s="116">
        <f>SUM('[1]Hist&amp;Budget_WC'!BT$186:BT$215)</f>
        <v>0</v>
      </c>
      <c r="L681" s="116">
        <f>SUM('[1]Hist&amp;Budget_WC'!BU$186:BU$215)</f>
        <v>0</v>
      </c>
      <c r="M681" s="116">
        <f>SUM('[1]Hist&amp;Budget_WC'!BV$186:BV$215)</f>
        <v>0</v>
      </c>
      <c r="N681" s="117">
        <f>SUM([1]Calcs_Sew!N$171:N$200)</f>
        <v>0</v>
      </c>
      <c r="O681" s="117">
        <f>SUM([1]Calcs_Sew!O$171:O$200)</f>
        <v>0</v>
      </c>
      <c r="P681" s="117">
        <f>SUM([1]Calcs_Sew!P$171:P$200)</f>
        <v>0</v>
      </c>
      <c r="Q681" s="117">
        <f>SUM([1]Calcs_Sew!Q$171:Q$200)</f>
        <v>0</v>
      </c>
      <c r="R681" s="117">
        <f>SUM([1]Calcs_Sew!R$171:R$200)</f>
        <v>0</v>
      </c>
      <c r="S681" s="117">
        <f>SUM([1]Calcs_Sew!S$171:S$200)</f>
        <v>0</v>
      </c>
      <c r="T681" s="117">
        <f>SUM([1]Calcs_Sew!T$171:T$200)</f>
        <v>0</v>
      </c>
      <c r="U681" s="117">
        <f>SUM([1]Calcs_Sew!U$171:U$200)</f>
        <v>0</v>
      </c>
      <c r="V681" s="117">
        <f>SUM([1]Calcs_Sew!V$171:V$200)</f>
        <v>0</v>
      </c>
      <c r="W681" s="117">
        <f>SUM([1]Calcs_Sew!W$171:W$200)</f>
        <v>0</v>
      </c>
      <c r="X681" s="117">
        <f>SUM([1]Calcs_Sew!X$171:X$200)</f>
        <v>0</v>
      </c>
      <c r="Y681" s="117">
        <f>SUM([1]Calcs_Sew!Y$171:Y$200)</f>
        <v>0</v>
      </c>
      <c r="Z681" s="117">
        <f>SUM([1]Calcs_Sew!Z$171:Z$200)</f>
        <v>0</v>
      </c>
      <c r="AA681" s="117">
        <f>SUM([1]Calcs_Sew!AA$171:AA$200)</f>
        <v>0</v>
      </c>
      <c r="AB681" s="117">
        <f>SUM([1]Calcs_Sew!AB$171:AB$200)</f>
        <v>0</v>
      </c>
      <c r="AC681" s="117">
        <f>SUM([1]Calcs_Sew!AC$171:AC$200)</f>
        <v>0</v>
      </c>
      <c r="AD681" s="117">
        <f>SUM([1]Calcs_Sew!AD$171:AD$200)</f>
        <v>0</v>
      </c>
      <c r="AE681" s="117">
        <f>SUM([1]Calcs_Sew!AE$171:AE$200)</f>
        <v>0</v>
      </c>
      <c r="AF681" s="117">
        <f>SUM([1]Calcs_Sew!AF$171:AF$200)</f>
        <v>0</v>
      </c>
      <c r="AG681" s="117">
        <f>SUM([1]Calcs_Sew!AG$171:AG$200)</f>
        <v>0</v>
      </c>
      <c r="AH681" s="118">
        <f>SUM([1]Calcs_Sew!AH$171:AH$200)</f>
        <v>0</v>
      </c>
      <c r="AM681" s="53" cm="1">
        <f t="array" ref="AM681">IF(SUM(ABS(K681:AH681)),1,0)</f>
        <v>0</v>
      </c>
      <c r="AN681" s="53">
        <f>IF(OR(SUBTOTAL(102,AM681)=1,AM681=0),0,1)</f>
        <v>0</v>
      </c>
    </row>
    <row r="682" spans="1:40" ht="12.75" hidden="1" customHeight="1" outlineLevel="2" collapsed="1" thickBot="1" x14ac:dyDescent="0.25">
      <c r="A682" s="35"/>
      <c r="B682" s="151"/>
      <c r="C682" s="152"/>
      <c r="D682" s="163" t="s">
        <v>107</v>
      </c>
      <c r="E682" s="169"/>
      <c r="F682" s="169"/>
      <c r="G682" s="169"/>
      <c r="H682" s="169"/>
      <c r="I682" s="169"/>
      <c r="J682" s="169"/>
      <c r="K682" s="165">
        <f t="shared" ref="K682:AH682" si="124">SUM(K678:K681)</f>
        <v>61615</v>
      </c>
      <c r="L682" s="165">
        <f t="shared" si="124"/>
        <v>66707</v>
      </c>
      <c r="M682" s="165">
        <f t="shared" si="124"/>
        <v>71973</v>
      </c>
      <c r="N682" s="166">
        <f t="shared" si="124"/>
        <v>89951</v>
      </c>
      <c r="O682" s="166">
        <f t="shared" si="124"/>
        <v>90341.453010973448</v>
      </c>
      <c r="P682" s="166">
        <f t="shared" si="124"/>
        <v>89998.144734536298</v>
      </c>
      <c r="Q682" s="166">
        <f t="shared" si="124"/>
        <v>89935.63711648414</v>
      </c>
      <c r="R682" s="166">
        <f t="shared" si="124"/>
        <v>90312.783850353604</v>
      </c>
      <c r="S682" s="166">
        <f t="shared" si="124"/>
        <v>93728.25024038562</v>
      </c>
      <c r="T682" s="166">
        <f t="shared" si="124"/>
        <v>98709.349975870864</v>
      </c>
      <c r="U682" s="166">
        <f t="shared" si="124"/>
        <v>104961.04883561301</v>
      </c>
      <c r="V682" s="166">
        <f t="shared" si="124"/>
        <v>110559.00200934704</v>
      </c>
      <c r="W682" s="166">
        <f t="shared" si="124"/>
        <v>113922.89172449392</v>
      </c>
      <c r="X682" s="166">
        <f t="shared" si="124"/>
        <v>117290.93186829545</v>
      </c>
      <c r="Y682" s="166">
        <f t="shared" si="124"/>
        <v>121974.54055735085</v>
      </c>
      <c r="Z682" s="166">
        <f t="shared" si="124"/>
        <v>126673.0427140432</v>
      </c>
      <c r="AA682" s="166">
        <f t="shared" si="124"/>
        <v>131387.57861423539</v>
      </c>
      <c r="AB682" s="166">
        <f t="shared" si="124"/>
        <v>136118.61291216151</v>
      </c>
      <c r="AC682" s="166">
        <f t="shared" si="124"/>
        <v>140854.113839016</v>
      </c>
      <c r="AD682" s="166">
        <f t="shared" si="124"/>
        <v>145589.6147658705</v>
      </c>
      <c r="AE682" s="166">
        <f t="shared" si="124"/>
        <v>150325.11569272497</v>
      </c>
      <c r="AF682" s="166">
        <f t="shared" si="124"/>
        <v>155060.61661957944</v>
      </c>
      <c r="AG682" s="166">
        <f t="shared" si="124"/>
        <v>159796.11754643393</v>
      </c>
      <c r="AH682" s="167">
        <f t="shared" si="124"/>
        <v>164531.61847328843</v>
      </c>
    </row>
    <row r="683" spans="1:40" ht="12.75" hidden="1" customHeight="1" outlineLevel="2" x14ac:dyDescent="0.2">
      <c r="A683" s="35"/>
      <c r="B683" s="151"/>
      <c r="C683" s="152"/>
    </row>
    <row r="684" spans="1:40" ht="12.75" hidden="1" customHeight="1" outlineLevel="3" x14ac:dyDescent="0.2">
      <c r="A684" s="35"/>
      <c r="B684" s="151"/>
      <c r="C684" s="152"/>
      <c r="D684" s="141" t="s">
        <v>76</v>
      </c>
    </row>
    <row r="685" spans="1:40" s="38" customFormat="1" ht="10.199999999999999" hidden="1" outlineLevel="3" x14ac:dyDescent="0.2">
      <c r="A685" s="35"/>
      <c r="B685" s="108"/>
      <c r="C685" s="136"/>
      <c r="D685" s="37" t="s">
        <v>108</v>
      </c>
      <c r="E685" s="142">
        <f>SUM(K685:AH685)</f>
        <v>0</v>
      </c>
      <c r="F685" s="25"/>
      <c r="G685" s="25"/>
      <c r="H685" s="25"/>
      <c r="I685" s="25"/>
      <c r="J685" s="25"/>
      <c r="K685" s="143">
        <f>IF(ROUND(K675-K682,0)&lt;&gt;0,1,0)</f>
        <v>0</v>
      </c>
      <c r="L685" s="143">
        <f>IF(ROUND(L675-L682,0)&lt;&gt;0,1,0)</f>
        <v>0</v>
      </c>
      <c r="M685" s="143">
        <f>IF(ROUND(M675-M682,0)&lt;&gt;0,1,0)</f>
        <v>0</v>
      </c>
      <c r="N685" s="143">
        <f>IF(ROUND(N675-N682,0)&lt;&gt;0,1,0)</f>
        <v>0</v>
      </c>
      <c r="O685" s="143">
        <f t="shared" ref="O685:AH685" si="125">IF(ROUND(O675-O682,0)&lt;&gt;0,1,0)</f>
        <v>0</v>
      </c>
      <c r="P685" s="143">
        <f t="shared" si="125"/>
        <v>0</v>
      </c>
      <c r="Q685" s="143">
        <f t="shared" si="125"/>
        <v>0</v>
      </c>
      <c r="R685" s="143">
        <f t="shared" si="125"/>
        <v>0</v>
      </c>
      <c r="S685" s="143">
        <f t="shared" si="125"/>
        <v>0</v>
      </c>
      <c r="T685" s="143">
        <f t="shared" si="125"/>
        <v>0</v>
      </c>
      <c r="U685" s="143">
        <f t="shared" si="125"/>
        <v>0</v>
      </c>
      <c r="V685" s="143">
        <f t="shared" si="125"/>
        <v>0</v>
      </c>
      <c r="W685" s="143">
        <f t="shared" si="125"/>
        <v>0</v>
      </c>
      <c r="X685" s="143">
        <f t="shared" si="125"/>
        <v>0</v>
      </c>
      <c r="Y685" s="143">
        <f t="shared" si="125"/>
        <v>0</v>
      </c>
      <c r="Z685" s="143">
        <f t="shared" si="125"/>
        <v>0</v>
      </c>
      <c r="AA685" s="143">
        <f t="shared" si="125"/>
        <v>0</v>
      </c>
      <c r="AB685" s="143">
        <f t="shared" si="125"/>
        <v>0</v>
      </c>
      <c r="AC685" s="143">
        <f t="shared" si="125"/>
        <v>0</v>
      </c>
      <c r="AD685" s="143">
        <f t="shared" si="125"/>
        <v>0</v>
      </c>
      <c r="AE685" s="143">
        <f t="shared" si="125"/>
        <v>0</v>
      </c>
      <c r="AF685" s="143">
        <f t="shared" si="125"/>
        <v>0</v>
      </c>
      <c r="AG685" s="143">
        <f t="shared" si="125"/>
        <v>0</v>
      </c>
      <c r="AH685" s="143">
        <f t="shared" si="125"/>
        <v>0</v>
      </c>
      <c r="AM685" s="26"/>
      <c r="AN685" s="26"/>
    </row>
    <row r="686" spans="1:40" ht="12.75" hidden="1" customHeight="1" outlineLevel="3" x14ac:dyDescent="0.2">
      <c r="A686" s="35"/>
      <c r="B686" s="151"/>
      <c r="C686" s="152"/>
      <c r="D686" s="37" t="s">
        <v>153</v>
      </c>
      <c r="E686" s="142">
        <f>SUM(K686:AH686)</f>
        <v>0</v>
      </c>
      <c r="K686" s="143">
        <f>IF(ROUND(K675-'[1]Hist&amp;Budget_WC'!BT$181,0)&lt;&gt;0,1,0)</f>
        <v>0</v>
      </c>
      <c r="L686" s="143">
        <f>IF(ROUND(L675-'[1]Hist&amp;Budget_WC'!BU$181,0)&lt;&gt;0,1,0)</f>
        <v>0</v>
      </c>
      <c r="M686" s="143">
        <f>IF(ROUND(M675-'[1]Hist&amp;Budget_WC'!BV$181,0)&lt;&gt;0,1,0)</f>
        <v>0</v>
      </c>
      <c r="N686" s="143">
        <f>IF(ROUND(N675-[1]Calcs_Sew!N$166,0)&lt;&gt;0,1,0)</f>
        <v>0</v>
      </c>
      <c r="O686" s="143">
        <f>IF(ROUND(O675-[1]Calcs_Sew!O$166,0)&lt;&gt;0,1,0)</f>
        <v>0</v>
      </c>
      <c r="P686" s="143">
        <f>IF(ROUND(P675-[1]Calcs_Sew!P$166,0)&lt;&gt;0,1,0)</f>
        <v>0</v>
      </c>
      <c r="Q686" s="143">
        <f>IF(ROUND(Q675-[1]Calcs_Sew!Q$166,0)&lt;&gt;0,1,0)</f>
        <v>0</v>
      </c>
      <c r="R686" s="143">
        <f>IF(ROUND(R675-[1]Calcs_Sew!R$166,0)&lt;&gt;0,1,0)</f>
        <v>0</v>
      </c>
      <c r="S686" s="143">
        <f>IF(ROUND(S675-[1]Calcs_Sew!S$166,0)&lt;&gt;0,1,0)</f>
        <v>0</v>
      </c>
      <c r="T686" s="143">
        <f>IF(ROUND(T675-[1]Calcs_Sew!T$166,0)&lt;&gt;0,1,0)</f>
        <v>0</v>
      </c>
      <c r="U686" s="143">
        <f>IF(ROUND(U675-[1]Calcs_Sew!U$166,0)&lt;&gt;0,1,0)</f>
        <v>0</v>
      </c>
      <c r="V686" s="143">
        <f>IF(ROUND(V675-[1]Calcs_Sew!V$166,0)&lt;&gt;0,1,0)</f>
        <v>0</v>
      </c>
      <c r="W686" s="143">
        <f>IF(ROUND(W675-[1]Calcs_Sew!W$166,0)&lt;&gt;0,1,0)</f>
        <v>0</v>
      </c>
      <c r="X686" s="143">
        <f>IF(ROUND(X675-[1]Calcs_Sew!X$166,0)&lt;&gt;0,1,0)</f>
        <v>0</v>
      </c>
      <c r="Y686" s="143">
        <f>IF(ROUND(Y675-[1]Calcs_Sew!Y$166,0)&lt;&gt;0,1,0)</f>
        <v>0</v>
      </c>
      <c r="Z686" s="143">
        <f>IF(ROUND(Z675-[1]Calcs_Sew!Z$166,0)&lt;&gt;0,1,0)</f>
        <v>0</v>
      </c>
      <c r="AA686" s="143">
        <f>IF(ROUND(AA675-[1]Calcs_Sew!AA$166,0)&lt;&gt;0,1,0)</f>
        <v>0</v>
      </c>
      <c r="AB686" s="143">
        <f>IF(ROUND(AB675-[1]Calcs_Sew!AB$166,0)&lt;&gt;0,1,0)</f>
        <v>0</v>
      </c>
      <c r="AC686" s="143">
        <f>IF(ROUND(AC675-[1]Calcs_Sew!AC$166,0)&lt;&gt;0,1,0)</f>
        <v>0</v>
      </c>
      <c r="AD686" s="143">
        <f>IF(ROUND(AD675-[1]Calcs_Sew!AD$166,0)&lt;&gt;0,1,0)</f>
        <v>0</v>
      </c>
      <c r="AE686" s="143">
        <f>IF(ROUND(AE675-[1]Calcs_Sew!AE$166,0)&lt;&gt;0,1,0)</f>
        <v>0</v>
      </c>
      <c r="AF686" s="143">
        <f>IF(ROUND(AF675-[1]Calcs_Sew!AF$166,0)&lt;&gt;0,1,0)</f>
        <v>0</v>
      </c>
      <c r="AG686" s="143">
        <f>IF(ROUND(AG675-[1]Calcs_Sew!AG$166,0)&lt;&gt;0,1,0)</f>
        <v>0</v>
      </c>
      <c r="AH686" s="143">
        <f>IF(ROUND(AH675-[1]Calcs_Sew!AH$166,0)&lt;&gt;0,1,0)</f>
        <v>0</v>
      </c>
    </row>
    <row r="687" spans="1:40" ht="12.75" hidden="1" customHeight="1" outlineLevel="2" collapsed="1" x14ac:dyDescent="0.2">
      <c r="A687" s="35"/>
      <c r="B687" s="151"/>
      <c r="C687" s="152"/>
      <c r="AM687" s="38"/>
      <c r="AN687" s="38"/>
    </row>
    <row r="688" spans="1:40" ht="12.75" hidden="1" customHeight="1" outlineLevel="1" x14ac:dyDescent="0.2">
      <c r="A688" s="35"/>
    </row>
    <row r="689" spans="1:40" s="38" customFormat="1" ht="12" hidden="1" outlineLevel="2" x14ac:dyDescent="0.2">
      <c r="A689" s="35"/>
      <c r="B689" s="40">
        <f ca="1">MAX($A$7:B688)+Sbsxn</f>
        <v>2306.0300000000007</v>
      </c>
      <c r="C689" s="41" t="str">
        <f>CFC</f>
        <v>Cash Flow Statement</v>
      </c>
      <c r="D689" s="56"/>
      <c r="E689" s="25"/>
      <c r="F689" s="25"/>
      <c r="G689" s="25"/>
      <c r="H689" s="25"/>
      <c r="I689" s="25"/>
      <c r="J689" s="25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M689" s="26"/>
      <c r="AN689" s="26"/>
    </row>
    <row r="690" spans="1:40" s="38" customFormat="1" ht="12.6" hidden="1" outlineLevel="2" thickBot="1" x14ac:dyDescent="0.3">
      <c r="A690" s="35"/>
      <c r="B690" s="40"/>
      <c r="C690" s="54"/>
      <c r="D690" s="56"/>
      <c r="E690" s="25"/>
      <c r="F690" s="25"/>
      <c r="G690" s="25"/>
      <c r="H690" s="25"/>
      <c r="I690" s="25"/>
      <c r="J690" s="25"/>
      <c r="L690" s="57"/>
      <c r="M690" s="57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  <c r="AE690" s="140"/>
      <c r="AF690" s="140"/>
      <c r="AG690" s="140"/>
      <c r="AH690" s="140"/>
      <c r="AM690" s="26"/>
      <c r="AN690" s="26"/>
    </row>
    <row r="691" spans="1:40" s="80" customFormat="1" ht="13.35" hidden="1" customHeight="1" outlineLevel="2" x14ac:dyDescent="0.25">
      <c r="A691" s="76"/>
      <c r="B691" s="40"/>
      <c r="C691" s="54"/>
      <c r="D691" s="77" t="str">
        <f>MdlClient&amp;" Long Term Financial Plan "&amp;$E$39</f>
        <v>Federation Council Long Term Financial Plan 2023/24 - 2033/34</v>
      </c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9"/>
      <c r="AM691" s="38"/>
      <c r="AN691" s="38"/>
    </row>
    <row r="692" spans="1:40" s="80" customFormat="1" ht="13.35" hidden="1" customHeight="1" outlineLevel="2" thickBot="1" x14ac:dyDescent="0.3">
      <c r="A692" s="76"/>
      <c r="B692" s="40"/>
      <c r="C692" s="54"/>
      <c r="D692" s="81" t="str">
        <f>B590&amp;" - Cash Flow Statement Projections"</f>
        <v>Sewerage - Cash Flow Statement Projections</v>
      </c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3"/>
      <c r="AM692" s="38"/>
      <c r="AN692" s="38"/>
    </row>
    <row r="693" spans="1:40" s="80" customFormat="1" ht="12.6" hidden="1" outlineLevel="2" thickBot="1" x14ac:dyDescent="0.3">
      <c r="A693" s="76"/>
      <c r="B693" s="40"/>
      <c r="C693" s="54"/>
      <c r="D693" s="84"/>
      <c r="E693" s="85"/>
      <c r="F693" s="85"/>
      <c r="G693" s="85"/>
      <c r="H693" s="85"/>
      <c r="I693" s="85"/>
      <c r="J693" s="85"/>
      <c r="K693" s="86" t="s">
        <v>45</v>
      </c>
      <c r="L693" s="86" t="s">
        <v>45</v>
      </c>
      <c r="M693" s="86" t="s">
        <v>45</v>
      </c>
      <c r="N693" s="87" t="s">
        <v>46</v>
      </c>
      <c r="O693" s="88" t="s">
        <v>47</v>
      </c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90"/>
    </row>
    <row r="694" spans="1:40" s="80" customFormat="1" ht="12" hidden="1" outlineLevel="2" x14ac:dyDescent="0.25">
      <c r="A694" s="76"/>
      <c r="B694" s="40"/>
      <c r="C694" s="54"/>
      <c r="D694" s="91" t="s">
        <v>48</v>
      </c>
      <c r="E694" s="92"/>
      <c r="F694" s="92"/>
      <c r="G694" s="92"/>
      <c r="H694" s="92"/>
      <c r="I694" s="92"/>
      <c r="J694" s="93"/>
      <c r="K694" s="95">
        <f>YEAR(K$29)</f>
        <v>2021</v>
      </c>
      <c r="L694" s="95">
        <f t="shared" ref="L694:AH694" si="126">YEAR(L$29)</f>
        <v>2022</v>
      </c>
      <c r="M694" s="95">
        <f t="shared" si="126"/>
        <v>2023</v>
      </c>
      <c r="N694" s="96">
        <f t="shared" si="126"/>
        <v>2024</v>
      </c>
      <c r="O694" s="97">
        <f t="shared" si="126"/>
        <v>2025</v>
      </c>
      <c r="P694" s="98">
        <f t="shared" si="126"/>
        <v>2026</v>
      </c>
      <c r="Q694" s="98">
        <f t="shared" si="126"/>
        <v>2027</v>
      </c>
      <c r="R694" s="98">
        <f t="shared" si="126"/>
        <v>2028</v>
      </c>
      <c r="S694" s="98">
        <f t="shared" si="126"/>
        <v>2029</v>
      </c>
      <c r="T694" s="98">
        <f t="shared" si="126"/>
        <v>2030</v>
      </c>
      <c r="U694" s="98">
        <f t="shared" si="126"/>
        <v>2031</v>
      </c>
      <c r="V694" s="98">
        <f t="shared" si="126"/>
        <v>2032</v>
      </c>
      <c r="W694" s="98">
        <f t="shared" si="126"/>
        <v>2033</v>
      </c>
      <c r="X694" s="98">
        <f t="shared" si="126"/>
        <v>2034</v>
      </c>
      <c r="Y694" s="98">
        <f t="shared" si="126"/>
        <v>2035</v>
      </c>
      <c r="Z694" s="98">
        <f t="shared" si="126"/>
        <v>2036</v>
      </c>
      <c r="AA694" s="98">
        <f t="shared" si="126"/>
        <v>2037</v>
      </c>
      <c r="AB694" s="98">
        <f t="shared" si="126"/>
        <v>2038</v>
      </c>
      <c r="AC694" s="98">
        <f t="shared" si="126"/>
        <v>2039</v>
      </c>
      <c r="AD694" s="98">
        <f t="shared" si="126"/>
        <v>2040</v>
      </c>
      <c r="AE694" s="98">
        <f t="shared" si="126"/>
        <v>2041</v>
      </c>
      <c r="AF694" s="98">
        <f t="shared" si="126"/>
        <v>2042</v>
      </c>
      <c r="AG694" s="98">
        <f t="shared" si="126"/>
        <v>2043</v>
      </c>
      <c r="AH694" s="99">
        <f t="shared" si="126"/>
        <v>2044</v>
      </c>
    </row>
    <row r="695" spans="1:40" s="80" customFormat="1" ht="12.6" hidden="1" outlineLevel="2" thickBot="1" x14ac:dyDescent="0.3">
      <c r="A695" s="76"/>
      <c r="B695" s="40"/>
      <c r="C695" s="54"/>
      <c r="D695" s="145"/>
      <c r="E695" s="101"/>
      <c r="F695" s="101"/>
      <c r="G695" s="101"/>
      <c r="H695" s="101"/>
      <c r="I695" s="101"/>
      <c r="J695" s="102"/>
      <c r="K695" s="103" t="s">
        <v>49</v>
      </c>
      <c r="L695" s="103" t="str">
        <f>$K$62</f>
        <v>$000s</v>
      </c>
      <c r="M695" s="103" t="str">
        <f t="shared" ref="M695:AH695" si="127">$K$62</f>
        <v>$000s</v>
      </c>
      <c r="N695" s="104" t="str">
        <f t="shared" si="127"/>
        <v>$000s</v>
      </c>
      <c r="O695" s="105" t="str">
        <f t="shared" si="127"/>
        <v>$000s</v>
      </c>
      <c r="P695" s="106" t="str">
        <f t="shared" si="127"/>
        <v>$000s</v>
      </c>
      <c r="Q695" s="106" t="str">
        <f t="shared" si="127"/>
        <v>$000s</v>
      </c>
      <c r="R695" s="106" t="str">
        <f t="shared" si="127"/>
        <v>$000s</v>
      </c>
      <c r="S695" s="106" t="str">
        <f t="shared" si="127"/>
        <v>$000s</v>
      </c>
      <c r="T695" s="106" t="str">
        <f t="shared" si="127"/>
        <v>$000s</v>
      </c>
      <c r="U695" s="106" t="str">
        <f t="shared" si="127"/>
        <v>$000s</v>
      </c>
      <c r="V695" s="106" t="str">
        <f t="shared" si="127"/>
        <v>$000s</v>
      </c>
      <c r="W695" s="106" t="str">
        <f t="shared" si="127"/>
        <v>$000s</v>
      </c>
      <c r="X695" s="106" t="str">
        <f t="shared" si="127"/>
        <v>$000s</v>
      </c>
      <c r="Y695" s="106" t="str">
        <f t="shared" si="127"/>
        <v>$000s</v>
      </c>
      <c r="Z695" s="106" t="str">
        <f t="shared" si="127"/>
        <v>$000s</v>
      </c>
      <c r="AA695" s="106" t="str">
        <f t="shared" si="127"/>
        <v>$000s</v>
      </c>
      <c r="AB695" s="106" t="str">
        <f t="shared" si="127"/>
        <v>$000s</v>
      </c>
      <c r="AC695" s="106" t="str">
        <f t="shared" si="127"/>
        <v>$000s</v>
      </c>
      <c r="AD695" s="106" t="str">
        <f t="shared" si="127"/>
        <v>$000s</v>
      </c>
      <c r="AE695" s="106" t="str">
        <f t="shared" si="127"/>
        <v>$000s</v>
      </c>
      <c r="AF695" s="106" t="str">
        <f t="shared" si="127"/>
        <v>$000s</v>
      </c>
      <c r="AG695" s="106" t="str">
        <f t="shared" si="127"/>
        <v>$000s</v>
      </c>
      <c r="AH695" s="107" t="str">
        <f t="shared" si="127"/>
        <v>$000s</v>
      </c>
    </row>
    <row r="696" spans="1:40" s="38" customFormat="1" ht="12" hidden="1" outlineLevel="2" x14ac:dyDescent="0.25">
      <c r="A696" s="35"/>
      <c r="B696" s="108"/>
      <c r="C696" s="109"/>
      <c r="D696" s="110"/>
      <c r="E696" s="25"/>
      <c r="F696" s="25"/>
      <c r="G696" s="25"/>
      <c r="H696" s="25"/>
      <c r="I696" s="25"/>
      <c r="J696" s="25"/>
      <c r="K696" s="111"/>
      <c r="L696" s="112"/>
      <c r="M696" s="112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113"/>
      <c r="AM696" s="80"/>
      <c r="AN696" s="80"/>
    </row>
    <row r="697" spans="1:40" s="38" customFormat="1" ht="12" hidden="1" outlineLevel="2" x14ac:dyDescent="0.25">
      <c r="A697" s="35"/>
      <c r="B697" s="108"/>
      <c r="C697" s="109"/>
      <c r="D697" s="153" t="s">
        <v>111</v>
      </c>
      <c r="E697" s="25"/>
      <c r="F697" s="25"/>
      <c r="G697" s="25"/>
      <c r="H697" s="25"/>
      <c r="I697" s="25"/>
      <c r="J697" s="25"/>
      <c r="K697" s="111"/>
      <c r="L697" s="112"/>
      <c r="M697" s="112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113"/>
      <c r="AM697" s="80"/>
      <c r="AN697" s="80"/>
    </row>
    <row r="698" spans="1:40" s="38" customFormat="1" ht="10.199999999999999" hidden="1" outlineLevel="2" x14ac:dyDescent="0.2">
      <c r="A698" s="35"/>
      <c r="B698" s="108"/>
      <c r="C698" s="109"/>
      <c r="D698" s="176" t="s">
        <v>112</v>
      </c>
      <c r="E698" s="25"/>
      <c r="F698" s="25"/>
      <c r="G698" s="25"/>
      <c r="H698" s="25"/>
      <c r="I698" s="25"/>
      <c r="J698" s="25"/>
      <c r="K698" s="177">
        <f>SUM('[1]Hist&amp;Budget_WC'!BT$232:BT$238)</f>
        <v>4306</v>
      </c>
      <c r="L698" s="177">
        <f>SUM('[1]Hist&amp;Budget_WC'!BU$232:BU$238)</f>
        <v>6620</v>
      </c>
      <c r="M698" s="177">
        <f>SUM('[1]Hist&amp;Budget_WC'!BV$232:BV$238)</f>
        <v>5574</v>
      </c>
      <c r="N698" s="178">
        <f>SUM('[1]Hist&amp;Budget_WC'!BW$232:BW$238)</f>
        <v>5822</v>
      </c>
      <c r="O698" s="178">
        <f>SUM([1]Calcs_Sew!O$210:O$216)</f>
        <v>7460.6171232876723</v>
      </c>
      <c r="P698" s="178">
        <f>SUM([1]Calcs_Sew!P$210:P$216)</f>
        <v>6758.868493150685</v>
      </c>
      <c r="Q698" s="178">
        <f>SUM([1]Calcs_Sew!Q$210:Q$216)</f>
        <v>7118.7904109589035</v>
      </c>
      <c r="R698" s="178">
        <f>SUM([1]Calcs_Sew!R$210:R$216)</f>
        <v>7706.0952840781492</v>
      </c>
      <c r="S698" s="178">
        <f>SUM([1]Calcs_Sew!S$210:S$216)</f>
        <v>10813.596496743767</v>
      </c>
      <c r="T698" s="178">
        <f>SUM([1]Calcs_Sew!T$210:T$216)</f>
        <v>12882.417808219177</v>
      </c>
      <c r="U698" s="178">
        <f>SUM([1]Calcs_Sew!U$210:U$216)</f>
        <v>14629.635616438356</v>
      </c>
      <c r="V698" s="178">
        <f>SUM([1]Calcs_Sew!V$210:V$216)</f>
        <v>14542.068111385583</v>
      </c>
      <c r="W698" s="178">
        <f>SUM([1]Calcs_Sew!W$210:W$216)</f>
        <v>12686.231888614417</v>
      </c>
      <c r="X698" s="178">
        <f>SUM([1]Calcs_Sew!X$210:X$216)</f>
        <v>12737.052054794522</v>
      </c>
      <c r="Y698" s="178">
        <f>SUM([1]Calcs_Sew!Y$210:Y$216)</f>
        <v>12435.123287671233</v>
      </c>
      <c r="Z698" s="178">
        <f>SUM([1]Calcs_Sew!Z$210:Z$216)</f>
        <v>12410.687850887041</v>
      </c>
      <c r="AA698" s="178">
        <f>SUM([1]Calcs_Sew!AA$210:AA$216)</f>
        <v>12405.312149112959</v>
      </c>
      <c r="AB698" s="178">
        <f>SUM([1]Calcs_Sew!AB$210:AB$216)</f>
        <v>12408</v>
      </c>
      <c r="AC698" s="178">
        <f>SUM([1]Calcs_Sew!AC$210:AC$216)</f>
        <v>12408</v>
      </c>
      <c r="AD698" s="178">
        <f>SUM([1]Calcs_Sew!AD$210:AD$216)</f>
        <v>12410.687850887041</v>
      </c>
      <c r="AE698" s="178">
        <f>SUM([1]Calcs_Sew!AE$210:AE$216)</f>
        <v>12405.312149112959</v>
      </c>
      <c r="AF698" s="178">
        <f>SUM([1]Calcs_Sew!AF$210:AF$216)</f>
        <v>12408</v>
      </c>
      <c r="AG698" s="178">
        <f>SUM([1]Calcs_Sew!AG$210:AG$216)</f>
        <v>12408</v>
      </c>
      <c r="AH698" s="179">
        <f>SUM([1]Calcs_Sew!AH$210:AH$216)</f>
        <v>12410.687850887041</v>
      </c>
      <c r="AM698" s="53" cm="1">
        <f t="array" ref="AM698">IF(SUM(ABS(K698:AH698)),1,0)</f>
        <v>1</v>
      </c>
      <c r="AN698" s="53">
        <f>IF(OR(SUBTOTAL(102,AM698)=1,AM698=0),0,1)</f>
        <v>1</v>
      </c>
    </row>
    <row r="699" spans="1:40" ht="12.75" hidden="1" customHeight="1" outlineLevel="2" x14ac:dyDescent="0.2">
      <c r="A699" s="35"/>
      <c r="B699" s="151"/>
      <c r="C699" s="152"/>
      <c r="D699" s="176" t="s">
        <v>113</v>
      </c>
      <c r="E699" s="154"/>
      <c r="F699" s="154"/>
      <c r="G699" s="154"/>
      <c r="H699" s="154"/>
      <c r="I699" s="154"/>
      <c r="J699" s="154"/>
      <c r="K699" s="177">
        <f>SUM('[1]Hist&amp;Budget_WC'!BT$239:BT$244)+SUM('[1]Hist&amp;Budget_WC'!BT$262:BT$265)*$I$43</f>
        <v>-3057</v>
      </c>
      <c r="L699" s="177">
        <f>SUM('[1]Hist&amp;Budget_WC'!BU$239:BU$244)+SUM('[1]Hist&amp;Budget_WC'!BU$262:BU$265)*$I$43</f>
        <v>-3331</v>
      </c>
      <c r="M699" s="177">
        <f>SUM('[1]Hist&amp;Budget_WC'!BV$239:BV$244)+SUM('[1]Hist&amp;Budget_WC'!BV$262:BV$265)*$I$43</f>
        <v>-3216</v>
      </c>
      <c r="N699" s="178">
        <f>SUM('[1]Hist&amp;Budget_WC'!BW$239:BW$244)+SUM('[1]Hist&amp;Budget_WC'!BW$262:BW$265)*$I$43</f>
        <v>-855</v>
      </c>
      <c r="O699" s="178">
        <f>SUM([1]Calcs_Sew!O$217:O$222)+SUM([1]Calcs_Sew!O$239:O$242)*$I$43</f>
        <v>-4906.8493150684935</v>
      </c>
      <c r="P699" s="178">
        <f>SUM([1]Calcs_Sew!P$217:P$222)+SUM([1]Calcs_Sew!P$239:P$242)*$I$43</f>
        <v>-4952.232876712329</v>
      </c>
      <c r="Q699" s="178">
        <f>SUM([1]Calcs_Sew!Q$217:Q$222)+SUM([1]Calcs_Sew!Q$239:Q$242)*$I$43</f>
        <v>-5074.0547945205481</v>
      </c>
      <c r="R699" s="178">
        <f>SUM([1]Calcs_Sew!R$217:R$222)+SUM([1]Calcs_Sew!R$239:R$242)*$I$43</f>
        <v>-5213.6662923871545</v>
      </c>
      <c r="S699" s="178">
        <f>SUM([1]Calcs_Sew!S$217:S$222)+SUM([1]Calcs_Sew!S$239:S$242)*$I$43</f>
        <v>-5357.7446665169546</v>
      </c>
      <c r="T699" s="178">
        <f>SUM([1]Calcs_Sew!T$217:T$222)+SUM([1]Calcs_Sew!T$239:T$242)*$I$43</f>
        <v>-5508.6712328767117</v>
      </c>
      <c r="U699" s="178">
        <f>SUM([1]Calcs_Sew!U$217:U$222)+SUM([1]Calcs_Sew!U$239:U$242)*$I$43</f>
        <v>-5665.0958904109593</v>
      </c>
      <c r="V699" s="178">
        <f>SUM([1]Calcs_Sew!V$217:V$222)+SUM([1]Calcs_Sew!V$239:V$242)*$I$43</f>
        <v>-5827.9964069166854</v>
      </c>
      <c r="W699" s="178">
        <f>SUM([1]Calcs_Sew!W$217:W$222)+SUM([1]Calcs_Sew!W$239:W$242)*$I$43</f>
        <v>-5991.0446889737259</v>
      </c>
      <c r="X699" s="178">
        <f>SUM([1]Calcs_Sew!X$217:X$222)+SUM([1]Calcs_Sew!X$239:X$242)*$I$43</f>
        <v>-6165.6986301369861</v>
      </c>
      <c r="Y699" s="178">
        <f>SUM([1]Calcs_Sew!Y$217:Y$222)+SUM([1]Calcs_Sew!Y$239:Y$242)*$I$43</f>
        <v>-6180</v>
      </c>
      <c r="Z699" s="178">
        <f>SUM([1]Calcs_Sew!Z$217:Z$222)+SUM([1]Calcs_Sew!Z$239:Z$242)*$I$43</f>
        <v>-6181.3878284302718</v>
      </c>
      <c r="AA699" s="178">
        <f>SUM([1]Calcs_Sew!AA$217:AA$222)+SUM([1]Calcs_Sew!AA$239:AA$242)*$I$43</f>
        <v>-6178.6121715697282</v>
      </c>
      <c r="AB699" s="178">
        <f>SUM([1]Calcs_Sew!AB$217:AB$222)+SUM([1]Calcs_Sew!AB$239:AB$242)*$I$43</f>
        <v>-6180</v>
      </c>
      <c r="AC699" s="178">
        <f>SUM([1]Calcs_Sew!AC$217:AC$222)+SUM([1]Calcs_Sew!AC$239:AC$242)*$I$43</f>
        <v>-6180</v>
      </c>
      <c r="AD699" s="178">
        <f>SUM([1]Calcs_Sew!AD$217:AD$222)+SUM([1]Calcs_Sew!AD$239:AD$242)*$I$43</f>
        <v>-6181.3878284302718</v>
      </c>
      <c r="AE699" s="178">
        <f>SUM([1]Calcs_Sew!AE$217:AE$222)+SUM([1]Calcs_Sew!AE$239:AE$242)*$I$43</f>
        <v>-6178.6121715697282</v>
      </c>
      <c r="AF699" s="178">
        <f>SUM([1]Calcs_Sew!AF$217:AF$222)+SUM([1]Calcs_Sew!AF$239:AF$242)*$I$43</f>
        <v>-6180</v>
      </c>
      <c r="AG699" s="178">
        <f>SUM([1]Calcs_Sew!AG$217:AG$222)+SUM([1]Calcs_Sew!AG$239:AG$242)*$I$43</f>
        <v>-6180</v>
      </c>
      <c r="AH699" s="179">
        <f>SUM([1]Calcs_Sew!AH$217:AH$222)+SUM([1]Calcs_Sew!AH$239:AH$242)*$I$43</f>
        <v>-6181.3878284302718</v>
      </c>
      <c r="AM699" s="53" cm="1">
        <f t="array" ref="AM699">IF(SUM(ABS(K699:AH699)),1,0)</f>
        <v>1</v>
      </c>
      <c r="AN699" s="53">
        <f>IF(OR(SUBTOTAL(102,AM699)=1,AM699=0),0,1)</f>
        <v>1</v>
      </c>
    </row>
    <row r="700" spans="1:40" ht="12.75" hidden="1" customHeight="1" outlineLevel="2" collapsed="1" x14ac:dyDescent="0.2">
      <c r="A700" s="35"/>
      <c r="B700" s="151"/>
      <c r="C700" s="152"/>
      <c r="D700" s="180" t="s">
        <v>114</v>
      </c>
      <c r="E700" s="181"/>
      <c r="F700" s="181"/>
      <c r="G700" s="181"/>
      <c r="H700" s="181"/>
      <c r="I700" s="181"/>
      <c r="J700" s="181"/>
      <c r="K700" s="182">
        <f t="shared" ref="K700:AH700" si="128">SUM(K698:K699)</f>
        <v>1249</v>
      </c>
      <c r="L700" s="182">
        <f t="shared" si="128"/>
        <v>3289</v>
      </c>
      <c r="M700" s="182">
        <f t="shared" si="128"/>
        <v>2358</v>
      </c>
      <c r="N700" s="183">
        <f t="shared" si="128"/>
        <v>4967</v>
      </c>
      <c r="O700" s="183">
        <f t="shared" si="128"/>
        <v>2553.7678082191787</v>
      </c>
      <c r="P700" s="183">
        <f t="shared" si="128"/>
        <v>1806.635616438356</v>
      </c>
      <c r="Q700" s="183">
        <f t="shared" si="128"/>
        <v>2044.7356164383555</v>
      </c>
      <c r="R700" s="183">
        <f t="shared" si="128"/>
        <v>2492.4289916909947</v>
      </c>
      <c r="S700" s="183">
        <f t="shared" si="128"/>
        <v>5455.8518302268121</v>
      </c>
      <c r="T700" s="183">
        <f t="shared" si="128"/>
        <v>7373.7465753424658</v>
      </c>
      <c r="U700" s="183">
        <f t="shared" si="128"/>
        <v>8964.5397260273967</v>
      </c>
      <c r="V700" s="183">
        <f t="shared" si="128"/>
        <v>8714.0717044688972</v>
      </c>
      <c r="W700" s="183">
        <f t="shared" si="128"/>
        <v>6695.1871996406908</v>
      </c>
      <c r="X700" s="183">
        <f t="shared" si="128"/>
        <v>6571.3534246575355</v>
      </c>
      <c r="Y700" s="183">
        <f t="shared" si="128"/>
        <v>6255.1232876712329</v>
      </c>
      <c r="Z700" s="183">
        <f t="shared" si="128"/>
        <v>6229.3000224567695</v>
      </c>
      <c r="AA700" s="183">
        <f t="shared" si="128"/>
        <v>6226.6999775432305</v>
      </c>
      <c r="AB700" s="183">
        <f t="shared" si="128"/>
        <v>6228</v>
      </c>
      <c r="AC700" s="183">
        <f t="shared" si="128"/>
        <v>6228</v>
      </c>
      <c r="AD700" s="183">
        <f t="shared" si="128"/>
        <v>6229.3000224567695</v>
      </c>
      <c r="AE700" s="183">
        <f t="shared" si="128"/>
        <v>6226.6999775432305</v>
      </c>
      <c r="AF700" s="183">
        <f t="shared" si="128"/>
        <v>6228</v>
      </c>
      <c r="AG700" s="183">
        <f t="shared" si="128"/>
        <v>6228</v>
      </c>
      <c r="AH700" s="184">
        <f t="shared" si="128"/>
        <v>6229.3000224567695</v>
      </c>
    </row>
    <row r="701" spans="1:40" ht="12.75" hidden="1" customHeight="1" outlineLevel="2" x14ac:dyDescent="0.2">
      <c r="A701" s="35"/>
      <c r="B701" s="151"/>
      <c r="C701" s="152"/>
      <c r="D701" s="153"/>
      <c r="E701" s="154"/>
      <c r="F701" s="154"/>
      <c r="G701" s="154"/>
      <c r="H701" s="154"/>
      <c r="I701" s="154"/>
      <c r="J701" s="154"/>
      <c r="K701" s="185"/>
      <c r="L701" s="185"/>
      <c r="M701" s="185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  <c r="Y701" s="186"/>
      <c r="Z701" s="186"/>
      <c r="AA701" s="186"/>
      <c r="AB701" s="186"/>
      <c r="AC701" s="186"/>
      <c r="AD701" s="186"/>
      <c r="AE701" s="186"/>
      <c r="AF701" s="186"/>
      <c r="AG701" s="186"/>
      <c r="AH701" s="187"/>
    </row>
    <row r="702" spans="1:40" ht="12.75" hidden="1" customHeight="1" outlineLevel="2" x14ac:dyDescent="0.2">
      <c r="A702" s="35"/>
      <c r="B702" s="151"/>
      <c r="C702" s="152"/>
      <c r="D702" s="153" t="s">
        <v>115</v>
      </c>
      <c r="E702" s="154"/>
      <c r="F702" s="154"/>
      <c r="G702" s="154"/>
      <c r="H702" s="154"/>
      <c r="I702" s="154"/>
      <c r="J702" s="154"/>
      <c r="K702" s="185"/>
      <c r="L702" s="185"/>
      <c r="M702" s="185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6"/>
      <c r="Y702" s="186"/>
      <c r="Z702" s="186"/>
      <c r="AA702" s="186"/>
      <c r="AB702" s="186"/>
      <c r="AC702" s="186"/>
      <c r="AD702" s="186"/>
      <c r="AE702" s="186"/>
      <c r="AF702" s="186"/>
      <c r="AG702" s="186"/>
      <c r="AH702" s="187"/>
    </row>
    <row r="703" spans="1:40" ht="12.75" hidden="1" customHeight="1" outlineLevel="2" x14ac:dyDescent="0.2">
      <c r="A703" s="35"/>
      <c r="B703" s="151"/>
      <c r="C703" s="152"/>
      <c r="D703" s="176" t="s">
        <v>116</v>
      </c>
      <c r="E703" s="154"/>
      <c r="F703" s="154"/>
      <c r="G703" s="154"/>
      <c r="H703" s="154"/>
      <c r="I703" s="154"/>
      <c r="J703" s="154"/>
      <c r="K703" s="177">
        <f>'[1]Hist&amp;Budget_WC'!BT$251</f>
        <v>0</v>
      </c>
      <c r="L703" s="177">
        <f>'[1]Hist&amp;Budget_WC'!BU$251</f>
        <v>0</v>
      </c>
      <c r="M703" s="177">
        <f>'[1]Hist&amp;Budget_WC'!BV$251</f>
        <v>0</v>
      </c>
      <c r="N703" s="186">
        <f>'[1]Hist&amp;Budget_WC'!BW$251</f>
        <v>0</v>
      </c>
      <c r="O703" s="178">
        <f>[1]Calcs_Sew!O$228</f>
        <v>0</v>
      </c>
      <c r="P703" s="178">
        <f>[1]Calcs_Sew!P$228</f>
        <v>0</v>
      </c>
      <c r="Q703" s="178">
        <f>[1]Calcs_Sew!Q$228</f>
        <v>0</v>
      </c>
      <c r="R703" s="178">
        <f>[1]Calcs_Sew!R$228</f>
        <v>0</v>
      </c>
      <c r="S703" s="178">
        <f>[1]Calcs_Sew!S$228</f>
        <v>0</v>
      </c>
      <c r="T703" s="178">
        <f>[1]Calcs_Sew!T$228</f>
        <v>0</v>
      </c>
      <c r="U703" s="178">
        <f>[1]Calcs_Sew!U$228</f>
        <v>0</v>
      </c>
      <c r="V703" s="178">
        <f>[1]Calcs_Sew!V$228</f>
        <v>0</v>
      </c>
      <c r="W703" s="178">
        <f>[1]Calcs_Sew!W$228</f>
        <v>0</v>
      </c>
      <c r="X703" s="178">
        <f>[1]Calcs_Sew!X$228</f>
        <v>0</v>
      </c>
      <c r="Y703" s="178">
        <f>[1]Calcs_Sew!Y$228</f>
        <v>0</v>
      </c>
      <c r="Z703" s="178">
        <f>[1]Calcs_Sew!Z$228</f>
        <v>0</v>
      </c>
      <c r="AA703" s="178">
        <f>[1]Calcs_Sew!AA$228</f>
        <v>0</v>
      </c>
      <c r="AB703" s="178">
        <f>[1]Calcs_Sew!AB$228</f>
        <v>0</v>
      </c>
      <c r="AC703" s="178">
        <f>[1]Calcs_Sew!AC$228</f>
        <v>0</v>
      </c>
      <c r="AD703" s="178">
        <f>[1]Calcs_Sew!AD$228</f>
        <v>0</v>
      </c>
      <c r="AE703" s="178">
        <f>[1]Calcs_Sew!AE$228</f>
        <v>0</v>
      </c>
      <c r="AF703" s="178">
        <f>[1]Calcs_Sew!AF$228</f>
        <v>0</v>
      </c>
      <c r="AG703" s="178">
        <f>[1]Calcs_Sew!AG$228</f>
        <v>0</v>
      </c>
      <c r="AH703" s="179">
        <f>[1]Calcs_Sew!AH$228</f>
        <v>0</v>
      </c>
      <c r="AM703" s="53" cm="1">
        <f t="array" ref="AM703">IF(SUM(ABS(K703:AH703)),1,0)</f>
        <v>0</v>
      </c>
      <c r="AN703" s="53">
        <f>IF(OR(SUBTOTAL(102,AM703)=1,AM703=0),0,1)</f>
        <v>0</v>
      </c>
    </row>
    <row r="704" spans="1:40" ht="12.75" hidden="1" customHeight="1" outlineLevel="2" x14ac:dyDescent="0.2">
      <c r="A704" s="35"/>
      <c r="B704" s="151"/>
      <c r="C704" s="152"/>
      <c r="D704" s="176" t="s">
        <v>117</v>
      </c>
      <c r="E704" s="154"/>
      <c r="F704" s="154"/>
      <c r="G704" s="154"/>
      <c r="H704" s="154"/>
      <c r="I704" s="154"/>
      <c r="J704" s="154"/>
      <c r="K704" s="177">
        <f>'[1]Hist&amp;Budget_WC'!BT$250</f>
        <v>-50</v>
      </c>
      <c r="L704" s="177">
        <f>'[1]Hist&amp;Budget_WC'!BU$250</f>
        <v>-3972</v>
      </c>
      <c r="M704" s="177">
        <f>'[1]Hist&amp;Budget_WC'!BV$250</f>
        <v>-4127</v>
      </c>
      <c r="N704" s="186">
        <f>'[1]Hist&amp;Budget_WC'!BW$250</f>
        <v>-1717</v>
      </c>
      <c r="O704" s="178">
        <f>[1]Calcs_Sew!O$227</f>
        <v>-5901</v>
      </c>
      <c r="P704" s="178">
        <f>[1]Calcs_Sew!P$227</f>
        <v>-1030</v>
      </c>
      <c r="Q704" s="178">
        <f>[1]Calcs_Sew!Q$227</f>
        <v>-986</v>
      </c>
      <c r="R704" s="178">
        <f>[1]Calcs_Sew!R$227</f>
        <v>-768</v>
      </c>
      <c r="S704" s="178">
        <f>[1]Calcs_Sew!S$227</f>
        <v>-4877</v>
      </c>
      <c r="T704" s="178">
        <f>[1]Calcs_Sew!T$227</f>
        <v>-7468</v>
      </c>
      <c r="U704" s="178">
        <f>[1]Calcs_Sew!U$227</f>
        <v>-9351</v>
      </c>
      <c r="V704" s="178">
        <f>[1]Calcs_Sew!V$227</f>
        <v>-7315</v>
      </c>
      <c r="W704" s="178">
        <f>[1]Calcs_Sew!W$227</f>
        <v>-2400</v>
      </c>
      <c r="X704" s="178">
        <f>[1]Calcs_Sew!X$227</f>
        <v>-1941</v>
      </c>
      <c r="Y704" s="178">
        <f>[1]Calcs_Sew!Y$227</f>
        <v>-2737.9721943655959</v>
      </c>
      <c r="Z704" s="178">
        <f>[1]Calcs_Sew!Z$227</f>
        <v>0</v>
      </c>
      <c r="AA704" s="178">
        <f>[1]Calcs_Sew!AA$227</f>
        <v>0</v>
      </c>
      <c r="AB704" s="178">
        <f>[1]Calcs_Sew!AB$227</f>
        <v>0</v>
      </c>
      <c r="AC704" s="178">
        <f>[1]Calcs_Sew!AC$227</f>
        <v>0</v>
      </c>
      <c r="AD704" s="178">
        <f>[1]Calcs_Sew!AD$227</f>
        <v>0</v>
      </c>
      <c r="AE704" s="178">
        <f>[1]Calcs_Sew!AE$227</f>
        <v>0</v>
      </c>
      <c r="AF704" s="178">
        <f>[1]Calcs_Sew!AF$227</f>
        <v>0</v>
      </c>
      <c r="AG704" s="178">
        <f>[1]Calcs_Sew!AG$227</f>
        <v>0</v>
      </c>
      <c r="AH704" s="179">
        <f>[1]Calcs_Sew!AH$227</f>
        <v>0</v>
      </c>
      <c r="AM704" s="53" cm="1">
        <f t="array" ref="AM704">IF(SUM(ABS(K704:AH704)),1,0)</f>
        <v>1</v>
      </c>
      <c r="AN704" s="53">
        <f>IF(OR(SUBTOTAL(102,AM704)=1,AM704=0),0,1)</f>
        <v>1</v>
      </c>
    </row>
    <row r="705" spans="1:40" ht="12.75" hidden="1" customHeight="1" outlineLevel="2" x14ac:dyDescent="0.2">
      <c r="A705" s="35"/>
      <c r="B705" s="151"/>
      <c r="C705" s="152"/>
      <c r="D705" s="176" t="s">
        <v>118</v>
      </c>
      <c r="E705" s="154"/>
      <c r="F705" s="154"/>
      <c r="G705" s="154"/>
      <c r="H705" s="154"/>
      <c r="I705" s="154"/>
      <c r="J705" s="154"/>
      <c r="K705" s="177">
        <f>SUM('[1]Hist&amp;Budget_WC'!BT$252:BT$255)</f>
        <v>-6000</v>
      </c>
      <c r="L705" s="177">
        <f>SUM('[1]Hist&amp;Budget_WC'!BU$252:BU$255)</f>
        <v>609</v>
      </c>
      <c r="M705" s="177">
        <f>SUM('[1]Hist&amp;Budget_WC'!BV$252:BV$255)</f>
        <v>4640</v>
      </c>
      <c r="N705" s="186">
        <f>SUM('[1]Hist&amp;Budget_WC'!BW$252:BW$255)</f>
        <v>0</v>
      </c>
      <c r="O705" s="178">
        <f>SUM([1]Calcs_Sew!O$229:O$232)</f>
        <v>0</v>
      </c>
      <c r="P705" s="178">
        <f>SUM([1]Calcs_Sew!P$229:P$232)</f>
        <v>0</v>
      </c>
      <c r="Q705" s="178">
        <f>SUM([1]Calcs_Sew!Q$229:Q$232)</f>
        <v>0</v>
      </c>
      <c r="R705" s="178">
        <f>SUM([1]Calcs_Sew!R$229:R$232)</f>
        <v>0</v>
      </c>
      <c r="S705" s="178">
        <f>SUM([1]Calcs_Sew!S$229:S$232)</f>
        <v>0</v>
      </c>
      <c r="T705" s="178">
        <f>SUM([1]Calcs_Sew!T$229:T$232)</f>
        <v>0</v>
      </c>
      <c r="U705" s="178">
        <f>SUM([1]Calcs_Sew!U$229:U$232)</f>
        <v>0</v>
      </c>
      <c r="V705" s="178">
        <f>SUM([1]Calcs_Sew!V$229:V$232)</f>
        <v>0</v>
      </c>
      <c r="W705" s="178">
        <f>SUM([1]Calcs_Sew!W$229:W$232)</f>
        <v>0</v>
      </c>
      <c r="X705" s="178">
        <f>SUM([1]Calcs_Sew!X$229:X$232)</f>
        <v>0</v>
      </c>
      <c r="Y705" s="178">
        <f>SUM([1]Calcs_Sew!Y$229:Y$232)</f>
        <v>0</v>
      </c>
      <c r="Z705" s="178">
        <f>SUM([1]Calcs_Sew!Z$229:Z$232)</f>
        <v>0</v>
      </c>
      <c r="AA705" s="178">
        <f>SUM([1]Calcs_Sew!AA$229:AA$232)</f>
        <v>0</v>
      </c>
      <c r="AB705" s="178">
        <f>SUM([1]Calcs_Sew!AB$229:AB$232)</f>
        <v>0</v>
      </c>
      <c r="AC705" s="178">
        <f>SUM([1]Calcs_Sew!AC$229:AC$232)</f>
        <v>0</v>
      </c>
      <c r="AD705" s="178">
        <f>SUM([1]Calcs_Sew!AD$229:AD$232)</f>
        <v>0</v>
      </c>
      <c r="AE705" s="178">
        <f>SUM([1]Calcs_Sew!AE$229:AE$232)</f>
        <v>0</v>
      </c>
      <c r="AF705" s="178">
        <f>SUM([1]Calcs_Sew!AF$229:AF$232)</f>
        <v>0</v>
      </c>
      <c r="AG705" s="178">
        <f>SUM([1]Calcs_Sew!AG$229:AG$232)</f>
        <v>0</v>
      </c>
      <c r="AH705" s="179">
        <f>SUM([1]Calcs_Sew!AH$229:AH$232)</f>
        <v>0</v>
      </c>
      <c r="AM705" s="53" cm="1">
        <f t="array" ref="AM705">IF(SUM(ABS(K705:AH705)),1,0)</f>
        <v>1</v>
      </c>
      <c r="AN705" s="53">
        <f>IF(OR(SUBTOTAL(102,AM705)=1,AM705=0),0,1)</f>
        <v>1</v>
      </c>
    </row>
    <row r="706" spans="1:40" ht="12.75" hidden="1" customHeight="1" outlineLevel="2" collapsed="1" x14ac:dyDescent="0.2">
      <c r="A706" s="35"/>
      <c r="B706" s="151"/>
      <c r="C706" s="152"/>
      <c r="D706" s="180" t="s">
        <v>119</v>
      </c>
      <c r="E706" s="181"/>
      <c r="F706" s="181"/>
      <c r="G706" s="181"/>
      <c r="H706" s="181"/>
      <c r="I706" s="181"/>
      <c r="J706" s="181"/>
      <c r="K706" s="182">
        <f t="shared" ref="K706:AH706" si="129">SUM(K703:K705)</f>
        <v>-6050</v>
      </c>
      <c r="L706" s="182">
        <f t="shared" si="129"/>
        <v>-3363</v>
      </c>
      <c r="M706" s="182">
        <f t="shared" si="129"/>
        <v>513</v>
      </c>
      <c r="N706" s="183">
        <f t="shared" si="129"/>
        <v>-1717</v>
      </c>
      <c r="O706" s="183">
        <f t="shared" si="129"/>
        <v>-5901</v>
      </c>
      <c r="P706" s="183">
        <f t="shared" si="129"/>
        <v>-1030</v>
      </c>
      <c r="Q706" s="183">
        <f t="shared" si="129"/>
        <v>-986</v>
      </c>
      <c r="R706" s="183">
        <f t="shared" si="129"/>
        <v>-768</v>
      </c>
      <c r="S706" s="183">
        <f t="shared" si="129"/>
        <v>-4877</v>
      </c>
      <c r="T706" s="183">
        <f t="shared" si="129"/>
        <v>-7468</v>
      </c>
      <c r="U706" s="183">
        <f t="shared" si="129"/>
        <v>-9351</v>
      </c>
      <c r="V706" s="183">
        <f t="shared" si="129"/>
        <v>-7315</v>
      </c>
      <c r="W706" s="183">
        <f t="shared" si="129"/>
        <v>-2400</v>
      </c>
      <c r="X706" s="183">
        <f t="shared" si="129"/>
        <v>-1941</v>
      </c>
      <c r="Y706" s="183">
        <f t="shared" si="129"/>
        <v>-2737.9721943655959</v>
      </c>
      <c r="Z706" s="183">
        <f t="shared" si="129"/>
        <v>0</v>
      </c>
      <c r="AA706" s="183">
        <f t="shared" si="129"/>
        <v>0</v>
      </c>
      <c r="AB706" s="183">
        <f t="shared" si="129"/>
        <v>0</v>
      </c>
      <c r="AC706" s="183">
        <f t="shared" si="129"/>
        <v>0</v>
      </c>
      <c r="AD706" s="183">
        <f t="shared" si="129"/>
        <v>0</v>
      </c>
      <c r="AE706" s="183">
        <f t="shared" si="129"/>
        <v>0</v>
      </c>
      <c r="AF706" s="183">
        <f t="shared" si="129"/>
        <v>0</v>
      </c>
      <c r="AG706" s="183">
        <f t="shared" si="129"/>
        <v>0</v>
      </c>
      <c r="AH706" s="184">
        <f t="shared" si="129"/>
        <v>0</v>
      </c>
    </row>
    <row r="707" spans="1:40" ht="12.75" hidden="1" customHeight="1" outlineLevel="2" x14ac:dyDescent="0.2">
      <c r="A707" s="35"/>
      <c r="B707" s="151"/>
      <c r="C707" s="152"/>
      <c r="D707" s="153"/>
      <c r="E707" s="154"/>
      <c r="F707" s="154"/>
      <c r="G707" s="154"/>
      <c r="H707" s="154"/>
      <c r="I707" s="154"/>
      <c r="J707" s="154"/>
      <c r="K707" s="185"/>
      <c r="L707" s="185"/>
      <c r="M707" s="185"/>
      <c r="N707" s="186"/>
      <c r="O707" s="186"/>
      <c r="P707" s="186"/>
      <c r="Q707" s="186"/>
      <c r="R707" s="186"/>
      <c r="S707" s="186"/>
      <c r="T707" s="186"/>
      <c r="U707" s="186"/>
      <c r="V707" s="186"/>
      <c r="W707" s="186"/>
      <c r="X707" s="186"/>
      <c r="Y707" s="186"/>
      <c r="Z707" s="186"/>
      <c r="AA707" s="186"/>
      <c r="AB707" s="186"/>
      <c r="AC707" s="186"/>
      <c r="AD707" s="186"/>
      <c r="AE707" s="186"/>
      <c r="AF707" s="186"/>
      <c r="AG707" s="186"/>
      <c r="AH707" s="187"/>
    </row>
    <row r="708" spans="1:40" ht="12.75" hidden="1" customHeight="1" outlineLevel="2" x14ac:dyDescent="0.2">
      <c r="A708" s="35"/>
      <c r="B708" s="151"/>
      <c r="C708" s="152"/>
      <c r="D708" s="153" t="s">
        <v>120</v>
      </c>
      <c r="E708" s="154"/>
      <c r="F708" s="154"/>
      <c r="G708" s="154"/>
      <c r="H708" s="154"/>
      <c r="I708" s="154"/>
      <c r="J708" s="154"/>
      <c r="K708" s="185"/>
      <c r="L708" s="185"/>
      <c r="M708" s="185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  <c r="Z708" s="186"/>
      <c r="AA708" s="186"/>
      <c r="AB708" s="186"/>
      <c r="AC708" s="186"/>
      <c r="AD708" s="186"/>
      <c r="AE708" s="186"/>
      <c r="AF708" s="186"/>
      <c r="AG708" s="186"/>
      <c r="AH708" s="187"/>
    </row>
    <row r="709" spans="1:40" ht="12.75" hidden="1" customHeight="1" outlineLevel="2" x14ac:dyDescent="0.2">
      <c r="A709" s="35"/>
      <c r="B709" s="151"/>
      <c r="C709" s="152"/>
      <c r="D709" s="176" t="s">
        <v>121</v>
      </c>
      <c r="E709" s="154"/>
      <c r="F709" s="154"/>
      <c r="G709" s="154"/>
      <c r="H709" s="154"/>
      <c r="I709" s="154"/>
      <c r="J709" s="154"/>
      <c r="K709" s="177">
        <f>'[1]Hist&amp;Budget_WC'!BT$260</f>
        <v>0</v>
      </c>
      <c r="L709" s="185">
        <f>'[1]Hist&amp;Budget_WC'!BU$260</f>
        <v>0</v>
      </c>
      <c r="M709" s="185">
        <f>'[1]Hist&amp;Budget_WC'!BV$260</f>
        <v>0</v>
      </c>
      <c r="N709" s="186">
        <f>'[1]Hist&amp;Budget_WC'!BW$260</f>
        <v>0</v>
      </c>
      <c r="O709" s="178">
        <f>[1]Calcs_Sew!O$237</f>
        <v>0</v>
      </c>
      <c r="P709" s="186">
        <f>[1]Calcs_Sew!P$237</f>
        <v>0</v>
      </c>
      <c r="Q709" s="186">
        <f>[1]Calcs_Sew!Q$237</f>
        <v>0</v>
      </c>
      <c r="R709" s="186">
        <f>[1]Calcs_Sew!R$237</f>
        <v>0</v>
      </c>
      <c r="S709" s="186">
        <f>[1]Calcs_Sew!S$237</f>
        <v>0</v>
      </c>
      <c r="T709" s="186">
        <f>[1]Calcs_Sew!T$237</f>
        <v>0</v>
      </c>
      <c r="U709" s="186">
        <f>[1]Calcs_Sew!U$237</f>
        <v>0</v>
      </c>
      <c r="V709" s="186">
        <f>[1]Calcs_Sew!V$237</f>
        <v>0</v>
      </c>
      <c r="W709" s="186">
        <f>[1]Calcs_Sew!W$237</f>
        <v>0</v>
      </c>
      <c r="X709" s="186">
        <f>[1]Calcs_Sew!X$237</f>
        <v>0</v>
      </c>
      <c r="Y709" s="186">
        <f>[1]Calcs_Sew!Y$237</f>
        <v>0</v>
      </c>
      <c r="Z709" s="186">
        <f>[1]Calcs_Sew!Z$237</f>
        <v>0</v>
      </c>
      <c r="AA709" s="186">
        <f>[1]Calcs_Sew!AA$237</f>
        <v>0</v>
      </c>
      <c r="AB709" s="186">
        <f>[1]Calcs_Sew!AB$237</f>
        <v>0</v>
      </c>
      <c r="AC709" s="186">
        <f>[1]Calcs_Sew!AC$237</f>
        <v>0</v>
      </c>
      <c r="AD709" s="186">
        <f>[1]Calcs_Sew!AD$237</f>
        <v>0</v>
      </c>
      <c r="AE709" s="186">
        <f>[1]Calcs_Sew!AE$237</f>
        <v>0</v>
      </c>
      <c r="AF709" s="186">
        <f>[1]Calcs_Sew!AF$237</f>
        <v>0</v>
      </c>
      <c r="AG709" s="186">
        <f>[1]Calcs_Sew!AG$237</f>
        <v>0</v>
      </c>
      <c r="AH709" s="187">
        <f>[1]Calcs_Sew!AH$237</f>
        <v>0</v>
      </c>
      <c r="AM709" s="53" cm="1">
        <f t="array" ref="AM709">IF(SUM(ABS(K709:AH709)),1,0)</f>
        <v>0</v>
      </c>
      <c r="AN709" s="53">
        <f>IF(OR(SUBTOTAL(102,AM709)=1,AM709=0),0,1)</f>
        <v>0</v>
      </c>
    </row>
    <row r="710" spans="1:40" ht="12.75" hidden="1" customHeight="1" outlineLevel="2" x14ac:dyDescent="0.2">
      <c r="A710" s="35"/>
      <c r="B710" s="151"/>
      <c r="C710" s="152"/>
      <c r="D710" s="176" t="s">
        <v>122</v>
      </c>
      <c r="E710" s="154"/>
      <c r="F710" s="154"/>
      <c r="G710" s="154"/>
      <c r="H710" s="154"/>
      <c r="I710" s="154"/>
      <c r="J710" s="154"/>
      <c r="K710" s="177">
        <f>'[1]Hist&amp;Budget_WC'!BT$261</f>
        <v>-72</v>
      </c>
      <c r="L710" s="185">
        <f>'[1]Hist&amp;Budget_WC'!BU$261</f>
        <v>-77</v>
      </c>
      <c r="M710" s="185">
        <f>'[1]Hist&amp;Budget_WC'!BV$261</f>
        <v>-83</v>
      </c>
      <c r="N710" s="186">
        <f>'[1]Hist&amp;Budget_WC'!BW$261</f>
        <v>-86</v>
      </c>
      <c r="O710" s="186">
        <f>[1]Calcs_Sew!O$238</f>
        <v>-93.023069162942434</v>
      </c>
      <c r="P710" s="186">
        <f>[1]Calcs_Sew!P$238</f>
        <v>-100.14511508566832</v>
      </c>
      <c r="Q710" s="186">
        <f>[1]Calcs_Sew!Q$238</f>
        <v>-107.8124401373441</v>
      </c>
      <c r="R710" s="186">
        <f>[1]Calcs_Sew!R$238</f>
        <v>-116.06679205895522</v>
      </c>
      <c r="S710" s="186">
        <f>[1]Calcs_Sew!S$238</f>
        <v>-124.95311488818155</v>
      </c>
      <c r="T710" s="186">
        <f>[1]Calcs_Sew!T$238</f>
        <v>-134.51979367473561</v>
      </c>
      <c r="U710" s="186">
        <f>[1]Calcs_Sew!U$238</f>
        <v>-144.81891793163271</v>
      </c>
      <c r="V710" s="186">
        <f>[1]Calcs_Sew!V$238</f>
        <v>-155.90656525685597</v>
      </c>
      <c r="W710" s="186">
        <f>[1]Calcs_Sew!W$238</f>
        <v>-167.84310666970509</v>
      </c>
      <c r="X710" s="186">
        <f>[1]Calcs_Sew!X$238</f>
        <v>-180.69353532435136</v>
      </c>
      <c r="Y710" s="186">
        <f>[1]Calcs_Sew!Y$238</f>
        <v>-194.52782039040875</v>
      </c>
      <c r="Z710" s="186">
        <f>[1]Calcs_Sew!Z$238</f>
        <v>-209.42128802736113</v>
      </c>
      <c r="AA710" s="186">
        <f>[1]Calcs_Sew!AA$238</f>
        <v>-225.45503152720946</v>
      </c>
      <c r="AB710" s="186">
        <f>[1]Calcs_Sew!AB$238</f>
        <v>-159.81340986464809</v>
      </c>
      <c r="AC710" s="186">
        <f>[1]Calcs_Sew!AC$238</f>
        <v>0</v>
      </c>
      <c r="AD710" s="186">
        <f>[1]Calcs_Sew!AD$238</f>
        <v>0</v>
      </c>
      <c r="AE710" s="186">
        <f>[1]Calcs_Sew!AE$238</f>
        <v>0</v>
      </c>
      <c r="AF710" s="186">
        <f>[1]Calcs_Sew!AF$238</f>
        <v>0</v>
      </c>
      <c r="AG710" s="186">
        <f>[1]Calcs_Sew!AG$238</f>
        <v>0</v>
      </c>
      <c r="AH710" s="187">
        <f>[1]Calcs_Sew!AH$238</f>
        <v>0</v>
      </c>
      <c r="AM710" s="53" cm="1">
        <f t="array" ref="AM710">IF(SUM(ABS(K710:AH710)),1,0)</f>
        <v>1</v>
      </c>
      <c r="AN710" s="53">
        <f>IF(OR(SUBTOTAL(102,AM710)=1,AM710=0),0,1)</f>
        <v>1</v>
      </c>
    </row>
    <row r="711" spans="1:40" ht="12.75" hidden="1" customHeight="1" outlineLevel="2" collapsed="1" x14ac:dyDescent="0.2">
      <c r="A711" s="35"/>
      <c r="B711" s="151"/>
      <c r="C711" s="152"/>
      <c r="D711" s="176" t="s">
        <v>123</v>
      </c>
      <c r="E711" s="154"/>
      <c r="F711" s="154"/>
      <c r="G711" s="154"/>
      <c r="H711" s="154"/>
      <c r="I711" s="154"/>
      <c r="J711" s="154"/>
      <c r="K711" s="177">
        <f>SUM('[1]Hist&amp;Budget_WC'!BT$262:BT$265)*(1-$I$43)</f>
        <v>-184</v>
      </c>
      <c r="L711" s="185">
        <f>SUM('[1]Hist&amp;Budget_WC'!BU$262:BU$265)*(1-$I$43)</f>
        <v>-173</v>
      </c>
      <c r="M711" s="185">
        <f>SUM('[1]Hist&amp;Budget_WC'!BV$262:BV$265)*(1-$I$43)</f>
        <v>-167</v>
      </c>
      <c r="N711" s="186">
        <f>SUM('[1]Hist&amp;Budget_WC'!BW$262:BW$265)*(1-$I$43)</f>
        <v>-160</v>
      </c>
      <c r="O711" s="178">
        <f>SUM([1]Calcs_Sew!O$239:O$242)*(1-$I$43)</f>
        <v>-153.39698902655041</v>
      </c>
      <c r="P711" s="178">
        <f>SUM([1]Calcs_Sew!P$239:P$242)*(1-$I$43)</f>
        <v>-146.27494310382457</v>
      </c>
      <c r="Q711" s="178">
        <f>SUM([1]Calcs_Sew!Q$239:Q$242)*(1-$I$43)</f>
        <v>-138.60761805214878</v>
      </c>
      <c r="R711" s="178">
        <f>SUM([1]Calcs_Sew!R$239:R$242)*(1-$I$43)</f>
        <v>-130.35326613053763</v>
      </c>
      <c r="S711" s="178">
        <f>SUM([1]Calcs_Sew!S$239:S$242)*(1-$I$43)</f>
        <v>-121.46694330131128</v>
      </c>
      <c r="T711" s="178">
        <f>SUM([1]Calcs_Sew!T$239:T$242)*(1-$I$43)</f>
        <v>-111.90026451475723</v>
      </c>
      <c r="U711" s="178">
        <f>SUM([1]Calcs_Sew!U$239:U$242)*(1-$I$43)</f>
        <v>-101.60114025786011</v>
      </c>
      <c r="V711" s="178">
        <f>SUM([1]Calcs_Sew!V$239:V$242)*(1-$I$43)</f>
        <v>-90.513492932636865</v>
      </c>
      <c r="W711" s="178">
        <f>SUM([1]Calcs_Sew!W$239:W$242)*(1-$I$43)</f>
        <v>-78.576951519787769</v>
      </c>
      <c r="X711" s="178">
        <f>SUM([1]Calcs_Sew!X$239:X$242)*(1-$I$43)</f>
        <v>-65.72652286514149</v>
      </c>
      <c r="Y711" s="178">
        <f>SUM([1]Calcs_Sew!Y$239:Y$242)*(1-$I$43)</f>
        <v>-51.892237799084086</v>
      </c>
      <c r="Z711" s="178">
        <f>SUM([1]Calcs_Sew!Z$239:Z$242)*(1-$I$43)</f>
        <v>-36.998770162131741</v>
      </c>
      <c r="AA711" s="178">
        <f>SUM([1]Calcs_Sew!AA$239:AA$242)*(1-$I$43)</f>
        <v>-20.965026662283428</v>
      </c>
      <c r="AB711" s="178">
        <f>SUM([1]Calcs_Sew!AB$239:AB$242)*(1-$I$43)</f>
        <v>-4.4666289283471556</v>
      </c>
      <c r="AC711" s="178">
        <f>SUM([1]Calcs_Sew!AC$239:AC$242)*(1-$I$43)</f>
        <v>3.6806113712373199E-15</v>
      </c>
      <c r="AD711" s="178">
        <f>SUM([1]Calcs_Sew!AD$239:AD$242)*(1-$I$43)</f>
        <v>3.6806113712373199E-15</v>
      </c>
      <c r="AE711" s="178">
        <f>SUM([1]Calcs_Sew!AE$239:AE$242)*(1-$I$43)</f>
        <v>3.6806113712373199E-15</v>
      </c>
      <c r="AF711" s="178">
        <f>SUM([1]Calcs_Sew!AF$239:AF$242)*(1-$I$43)</f>
        <v>3.6806113712373199E-15</v>
      </c>
      <c r="AG711" s="178">
        <f>SUM([1]Calcs_Sew!AG$239:AG$242)*(1-$I$43)</f>
        <v>3.6806113712373199E-15</v>
      </c>
      <c r="AH711" s="179">
        <f>SUM([1]Calcs_Sew!AH$239:AH$242)*(1-$I$43)</f>
        <v>3.6806113712373199E-15</v>
      </c>
    </row>
    <row r="712" spans="1:40" ht="12.75" hidden="1" customHeight="1" outlineLevel="2" x14ac:dyDescent="0.2">
      <c r="A712" s="35"/>
      <c r="B712" s="151"/>
      <c r="C712" s="152"/>
      <c r="D712" s="176" t="s">
        <v>124</v>
      </c>
      <c r="E712" s="154"/>
      <c r="F712" s="154"/>
      <c r="G712" s="154"/>
      <c r="H712" s="154"/>
      <c r="I712" s="154"/>
      <c r="J712" s="154"/>
      <c r="K712" s="177">
        <f>'[1]Hist&amp;Budget_WC'!BT$266</f>
        <v>0</v>
      </c>
      <c r="L712" s="185">
        <f>'[1]Hist&amp;Budget_WC'!BU$266</f>
        <v>0</v>
      </c>
      <c r="M712" s="185">
        <f>'[1]Hist&amp;Budget_WC'!BV$266</f>
        <v>0</v>
      </c>
      <c r="N712" s="186">
        <f>'[1]Hist&amp;Budget_WC'!BW$266</f>
        <v>0</v>
      </c>
      <c r="O712" s="178">
        <f>[1]Calcs_Sew!O$243</f>
        <v>0</v>
      </c>
      <c r="P712" s="186">
        <f>[1]Calcs_Sew!P$243</f>
        <v>0</v>
      </c>
      <c r="Q712" s="186">
        <f>[1]Calcs_Sew!Q$243</f>
        <v>0</v>
      </c>
      <c r="R712" s="186">
        <f>[1]Calcs_Sew!R$243</f>
        <v>0</v>
      </c>
      <c r="S712" s="186">
        <f>[1]Calcs_Sew!S$243</f>
        <v>0</v>
      </c>
      <c r="T712" s="186">
        <f>[1]Calcs_Sew!T$243</f>
        <v>0</v>
      </c>
      <c r="U712" s="186">
        <f>[1]Calcs_Sew!U$243</f>
        <v>0</v>
      </c>
      <c r="V712" s="186">
        <f>[1]Calcs_Sew!V$243</f>
        <v>0</v>
      </c>
      <c r="W712" s="186">
        <f>[1]Calcs_Sew!W$243</f>
        <v>0</v>
      </c>
      <c r="X712" s="186">
        <f>[1]Calcs_Sew!X$243</f>
        <v>0</v>
      </c>
      <c r="Y712" s="186">
        <f>[1]Calcs_Sew!Y$243</f>
        <v>0</v>
      </c>
      <c r="Z712" s="186">
        <f>[1]Calcs_Sew!Z$243</f>
        <v>0</v>
      </c>
      <c r="AA712" s="186">
        <f>[1]Calcs_Sew!AA$243</f>
        <v>0</v>
      </c>
      <c r="AB712" s="186">
        <f>[1]Calcs_Sew!AB$243</f>
        <v>0</v>
      </c>
      <c r="AC712" s="186">
        <f>[1]Calcs_Sew!AC$243</f>
        <v>0</v>
      </c>
      <c r="AD712" s="186">
        <f>[1]Calcs_Sew!AD$243</f>
        <v>0</v>
      </c>
      <c r="AE712" s="186">
        <f>[1]Calcs_Sew!AE$243</f>
        <v>0</v>
      </c>
      <c r="AF712" s="186">
        <f>[1]Calcs_Sew!AF$243</f>
        <v>0</v>
      </c>
      <c r="AG712" s="186">
        <f>[1]Calcs_Sew!AG$243</f>
        <v>0</v>
      </c>
      <c r="AH712" s="187">
        <f>[1]Calcs_Sew!AH$243</f>
        <v>0</v>
      </c>
    </row>
    <row r="713" spans="1:40" ht="12.75" hidden="1" customHeight="1" outlineLevel="2" x14ac:dyDescent="0.2">
      <c r="A713" s="35"/>
      <c r="B713" s="151"/>
      <c r="C713" s="152"/>
      <c r="D713" s="180" t="s">
        <v>125</v>
      </c>
      <c r="E713" s="181"/>
      <c r="F713" s="181"/>
      <c r="G713" s="181"/>
      <c r="H713" s="181"/>
      <c r="I713" s="181"/>
      <c r="J713" s="181"/>
      <c r="K713" s="182">
        <f>SUM(K709:K712)</f>
        <v>-256</v>
      </c>
      <c r="L713" s="182">
        <f>SUM(L709:L712)</f>
        <v>-250</v>
      </c>
      <c r="M713" s="182">
        <f>SUM(M709:M712)</f>
        <v>-250</v>
      </c>
      <c r="N713" s="183">
        <f>SUM(N709:N712)</f>
        <v>-246</v>
      </c>
      <c r="O713" s="183">
        <f>SUM(O709:O712)</f>
        <v>-246.42005818949286</v>
      </c>
      <c r="P713" s="183">
        <f t="shared" ref="P713:AH713" si="130">SUM(P709:P712)</f>
        <v>-246.42005818949289</v>
      </c>
      <c r="Q713" s="183">
        <f t="shared" si="130"/>
        <v>-246.42005818949286</v>
      </c>
      <c r="R713" s="183">
        <f t="shared" si="130"/>
        <v>-246.42005818949286</v>
      </c>
      <c r="S713" s="183">
        <f t="shared" si="130"/>
        <v>-246.42005818949281</v>
      </c>
      <c r="T713" s="183">
        <f t="shared" si="130"/>
        <v>-246.42005818949283</v>
      </c>
      <c r="U713" s="183">
        <f t="shared" si="130"/>
        <v>-246.42005818949281</v>
      </c>
      <c r="V713" s="183">
        <f t="shared" si="130"/>
        <v>-246.42005818949283</v>
      </c>
      <c r="W713" s="183">
        <f t="shared" si="130"/>
        <v>-246.42005818949286</v>
      </c>
      <c r="X713" s="183">
        <f t="shared" si="130"/>
        <v>-246.42005818949286</v>
      </c>
      <c r="Y713" s="183">
        <f t="shared" si="130"/>
        <v>-246.42005818949283</v>
      </c>
      <c r="Z713" s="183">
        <f t="shared" si="130"/>
        <v>-246.42005818949286</v>
      </c>
      <c r="AA713" s="183">
        <f t="shared" si="130"/>
        <v>-246.42005818949289</v>
      </c>
      <c r="AB713" s="183">
        <f t="shared" si="130"/>
        <v>-164.28003879299524</v>
      </c>
      <c r="AC713" s="183">
        <f t="shared" si="130"/>
        <v>3.6806113712373199E-15</v>
      </c>
      <c r="AD713" s="183">
        <f t="shared" si="130"/>
        <v>3.6806113712373199E-15</v>
      </c>
      <c r="AE713" s="183">
        <f t="shared" si="130"/>
        <v>3.6806113712373199E-15</v>
      </c>
      <c r="AF713" s="183">
        <f t="shared" si="130"/>
        <v>3.6806113712373199E-15</v>
      </c>
      <c r="AG713" s="183">
        <f t="shared" si="130"/>
        <v>3.6806113712373199E-15</v>
      </c>
      <c r="AH713" s="184">
        <f t="shared" si="130"/>
        <v>3.6806113712373199E-15</v>
      </c>
    </row>
    <row r="714" spans="1:40" ht="12.75" hidden="1" customHeight="1" outlineLevel="2" x14ac:dyDescent="0.2">
      <c r="A714" s="35"/>
      <c r="B714" s="151"/>
      <c r="C714" s="152"/>
      <c r="D714" s="176"/>
      <c r="E714" s="154"/>
      <c r="F714" s="154"/>
      <c r="G714" s="154"/>
      <c r="H714" s="154"/>
      <c r="I714" s="154"/>
      <c r="J714" s="154"/>
      <c r="K714" s="188"/>
      <c r="L714" s="188"/>
      <c r="M714" s="188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90"/>
    </row>
    <row r="715" spans="1:40" ht="12.75" hidden="1" customHeight="1" outlineLevel="2" thickBot="1" x14ac:dyDescent="0.25">
      <c r="A715" s="35"/>
      <c r="B715" s="151"/>
      <c r="C715" s="152"/>
      <c r="D715" s="158" t="s">
        <v>126</v>
      </c>
      <c r="E715" s="159"/>
      <c r="F715" s="159"/>
      <c r="G715" s="159"/>
      <c r="H715" s="159"/>
      <c r="I715" s="159"/>
      <c r="J715" s="159"/>
      <c r="K715" s="191">
        <f>SUM(K700,K706,K713)</f>
        <v>-5057</v>
      </c>
      <c r="L715" s="191">
        <f>SUM(L700,L706,L713)</f>
        <v>-324</v>
      </c>
      <c r="M715" s="191">
        <f>SUM(M700,M706,M713)</f>
        <v>2621</v>
      </c>
      <c r="N715" s="192">
        <f>SUM(N700,N706,N713)</f>
        <v>3004</v>
      </c>
      <c r="O715" s="193">
        <f>SUM(O700,O706,O713)</f>
        <v>-3593.6522499703142</v>
      </c>
      <c r="P715" s="192">
        <f t="shared" ref="P715:AH715" si="131">SUM(P700,P706,P713)</f>
        <v>530.21555824886309</v>
      </c>
      <c r="Q715" s="192">
        <f t="shared" si="131"/>
        <v>812.31555824886254</v>
      </c>
      <c r="R715" s="192">
        <f t="shared" si="131"/>
        <v>1478.0089335015018</v>
      </c>
      <c r="S715" s="192">
        <f t="shared" si="131"/>
        <v>332.43177203731932</v>
      </c>
      <c r="T715" s="192">
        <f t="shared" si="131"/>
        <v>-340.673482847027</v>
      </c>
      <c r="U715" s="192">
        <f t="shared" si="131"/>
        <v>-632.88033216209612</v>
      </c>
      <c r="V715" s="192">
        <f t="shared" si="131"/>
        <v>1152.6516462794043</v>
      </c>
      <c r="W715" s="192">
        <f t="shared" si="131"/>
        <v>4048.7671414511979</v>
      </c>
      <c r="X715" s="192">
        <f t="shared" si="131"/>
        <v>4383.9333664680425</v>
      </c>
      <c r="Y715" s="192">
        <f t="shared" si="131"/>
        <v>3270.7310351161441</v>
      </c>
      <c r="Z715" s="192">
        <f t="shared" si="131"/>
        <v>5982.8799642672766</v>
      </c>
      <c r="AA715" s="192">
        <f t="shared" si="131"/>
        <v>5980.2799193537376</v>
      </c>
      <c r="AB715" s="192">
        <f t="shared" si="131"/>
        <v>6063.7199612070044</v>
      </c>
      <c r="AC715" s="192">
        <f t="shared" si="131"/>
        <v>6228</v>
      </c>
      <c r="AD715" s="192">
        <f t="shared" si="131"/>
        <v>6229.3000224567695</v>
      </c>
      <c r="AE715" s="192">
        <f t="shared" si="131"/>
        <v>6226.6999775432305</v>
      </c>
      <c r="AF715" s="192">
        <f t="shared" si="131"/>
        <v>6228</v>
      </c>
      <c r="AG715" s="192">
        <f t="shared" si="131"/>
        <v>6228</v>
      </c>
      <c r="AH715" s="194">
        <f t="shared" si="131"/>
        <v>6229.3000224567695</v>
      </c>
    </row>
    <row r="716" spans="1:40" ht="12.75" hidden="1" customHeight="1" outlineLevel="2" thickTop="1" x14ac:dyDescent="0.2">
      <c r="A716" s="35"/>
      <c r="B716" s="151"/>
      <c r="C716" s="152"/>
      <c r="D716" s="153"/>
      <c r="E716" s="154"/>
      <c r="F716" s="154"/>
      <c r="G716" s="154"/>
      <c r="H716" s="154"/>
      <c r="I716" s="154"/>
      <c r="J716" s="154"/>
      <c r="K716" s="188"/>
      <c r="L716" s="188"/>
      <c r="M716" s="188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90"/>
    </row>
    <row r="717" spans="1:40" ht="10.199999999999999" hidden="1" outlineLevel="2" x14ac:dyDescent="0.2">
      <c r="B717" s="151"/>
      <c r="C717" s="152"/>
      <c r="D717" s="195" t="s">
        <v>127</v>
      </c>
      <c r="E717" s="154"/>
      <c r="F717" s="154"/>
      <c r="G717" s="154"/>
      <c r="H717" s="154"/>
      <c r="I717" s="154"/>
      <c r="J717" s="154"/>
      <c r="K717" s="196">
        <f>'[1]Hist&amp;Budget_WC'!BT$271</f>
        <v>7641</v>
      </c>
      <c r="L717" s="185">
        <f>K719</f>
        <v>2584</v>
      </c>
      <c r="M717" s="185">
        <f>L719</f>
        <v>2260</v>
      </c>
      <c r="N717" s="186">
        <f>'[1]Hist&amp;Budget_WC'!BW271</f>
        <v>4881</v>
      </c>
      <c r="O717" s="186">
        <f>N719</f>
        <v>7885</v>
      </c>
      <c r="P717" s="186">
        <f t="shared" ref="P717:AH717" si="132">O719</f>
        <v>4291.3477500296858</v>
      </c>
      <c r="Q717" s="186">
        <f t="shared" si="132"/>
        <v>4821.5633082785489</v>
      </c>
      <c r="R717" s="186">
        <f t="shared" si="132"/>
        <v>5633.8788665274114</v>
      </c>
      <c r="S717" s="186">
        <f t="shared" si="132"/>
        <v>7111.8878000289133</v>
      </c>
      <c r="T717" s="186">
        <f t="shared" si="132"/>
        <v>7444.3195720662325</v>
      </c>
      <c r="U717" s="186">
        <f t="shared" si="132"/>
        <v>7103.6460892192054</v>
      </c>
      <c r="V717" s="186">
        <f t="shared" si="132"/>
        <v>6470.7657570571091</v>
      </c>
      <c r="W717" s="186">
        <f t="shared" si="132"/>
        <v>7623.4174033365134</v>
      </c>
      <c r="X717" s="186">
        <f t="shared" si="132"/>
        <v>11672.184544787711</v>
      </c>
      <c r="Y717" s="186">
        <f t="shared" si="132"/>
        <v>16056.117911255755</v>
      </c>
      <c r="Z717" s="186">
        <f t="shared" si="132"/>
        <v>19326.848946371898</v>
      </c>
      <c r="AA717" s="186">
        <f t="shared" si="132"/>
        <v>25309.728910639176</v>
      </c>
      <c r="AB717" s="186">
        <f t="shared" si="132"/>
        <v>31290.008829992912</v>
      </c>
      <c r="AC717" s="186">
        <f t="shared" si="132"/>
        <v>37353.728791199916</v>
      </c>
      <c r="AD717" s="186">
        <f t="shared" si="132"/>
        <v>43581.728791199916</v>
      </c>
      <c r="AE717" s="186">
        <f t="shared" si="132"/>
        <v>49811.028813656681</v>
      </c>
      <c r="AF717" s="186">
        <f t="shared" si="132"/>
        <v>56037.728791199916</v>
      </c>
      <c r="AG717" s="186">
        <f t="shared" si="132"/>
        <v>62265.728791199916</v>
      </c>
      <c r="AH717" s="187">
        <f t="shared" si="132"/>
        <v>68493.728791199916</v>
      </c>
    </row>
    <row r="718" spans="1:40" ht="12.75" hidden="1" customHeight="1" outlineLevel="2" x14ac:dyDescent="0.2">
      <c r="B718" s="151"/>
      <c r="C718" s="152"/>
      <c r="D718" s="195"/>
      <c r="E718" s="154"/>
      <c r="F718" s="154"/>
      <c r="G718" s="154"/>
      <c r="H718" s="154"/>
      <c r="I718" s="154"/>
      <c r="J718" s="154"/>
      <c r="K718" s="188"/>
      <c r="L718" s="188"/>
      <c r="M718" s="188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  <c r="AF718" s="189"/>
      <c r="AG718" s="189"/>
      <c r="AH718" s="190"/>
    </row>
    <row r="719" spans="1:40" s="206" customFormat="1" ht="25.35" hidden="1" customHeight="1" outlineLevel="2" x14ac:dyDescent="0.2">
      <c r="A719" s="197"/>
      <c r="B719" s="198"/>
      <c r="C719" s="199"/>
      <c r="D719" s="200" t="s">
        <v>128</v>
      </c>
      <c r="E719" s="201"/>
      <c r="F719" s="201"/>
      <c r="G719" s="201"/>
      <c r="H719" s="201"/>
      <c r="I719" s="201"/>
      <c r="J719" s="201"/>
      <c r="K719" s="202">
        <f>SUM(K715,K717)</f>
        <v>2584</v>
      </c>
      <c r="L719" s="202">
        <f>SUM(L715,L717)</f>
        <v>2260</v>
      </c>
      <c r="M719" s="202">
        <f>SUM(M715,M717)</f>
        <v>4881</v>
      </c>
      <c r="N719" s="203">
        <f>SUM(N715,N717)</f>
        <v>7885</v>
      </c>
      <c r="O719" s="204">
        <f>SUM(O715,O717)</f>
        <v>4291.3477500296858</v>
      </c>
      <c r="P719" s="203">
        <f t="shared" ref="P719:AH719" si="133">SUM(P715,P717)</f>
        <v>4821.5633082785489</v>
      </c>
      <c r="Q719" s="203">
        <f t="shared" si="133"/>
        <v>5633.8788665274114</v>
      </c>
      <c r="R719" s="203">
        <f t="shared" si="133"/>
        <v>7111.8878000289133</v>
      </c>
      <c r="S719" s="203">
        <f t="shared" si="133"/>
        <v>7444.3195720662325</v>
      </c>
      <c r="T719" s="203">
        <f t="shared" si="133"/>
        <v>7103.6460892192054</v>
      </c>
      <c r="U719" s="203">
        <f t="shared" si="133"/>
        <v>6470.7657570571091</v>
      </c>
      <c r="V719" s="203">
        <f t="shared" si="133"/>
        <v>7623.4174033365134</v>
      </c>
      <c r="W719" s="203">
        <f t="shared" si="133"/>
        <v>11672.184544787711</v>
      </c>
      <c r="X719" s="203">
        <f t="shared" si="133"/>
        <v>16056.117911255755</v>
      </c>
      <c r="Y719" s="203">
        <f t="shared" si="133"/>
        <v>19326.848946371898</v>
      </c>
      <c r="Z719" s="203">
        <f t="shared" si="133"/>
        <v>25309.728910639176</v>
      </c>
      <c r="AA719" s="203">
        <f t="shared" si="133"/>
        <v>31290.008829992912</v>
      </c>
      <c r="AB719" s="203">
        <f t="shared" si="133"/>
        <v>37353.728791199916</v>
      </c>
      <c r="AC719" s="203">
        <f t="shared" si="133"/>
        <v>43581.728791199916</v>
      </c>
      <c r="AD719" s="203">
        <f t="shared" si="133"/>
        <v>49811.028813656681</v>
      </c>
      <c r="AE719" s="203">
        <f t="shared" si="133"/>
        <v>56037.728791199916</v>
      </c>
      <c r="AF719" s="203">
        <f t="shared" si="133"/>
        <v>62265.728791199916</v>
      </c>
      <c r="AG719" s="203">
        <f t="shared" si="133"/>
        <v>68493.728791199916</v>
      </c>
      <c r="AH719" s="205">
        <f t="shared" si="133"/>
        <v>74723.028813656681</v>
      </c>
    </row>
    <row r="720" spans="1:40" ht="12.75" hidden="1" customHeight="1" outlineLevel="2" x14ac:dyDescent="0.2">
      <c r="B720" s="151"/>
      <c r="C720" s="152"/>
      <c r="D720" s="207" t="s">
        <v>129</v>
      </c>
      <c r="E720" s="154"/>
      <c r="F720" s="154"/>
      <c r="G720" s="154"/>
      <c r="H720" s="154"/>
      <c r="I720" s="154"/>
      <c r="J720" s="154"/>
      <c r="K720" s="196">
        <f t="shared" ref="K720:AH720" si="134">SUM(K642,K650)</f>
        <v>6000</v>
      </c>
      <c r="L720" s="185">
        <f t="shared" si="134"/>
        <v>5822</v>
      </c>
      <c r="M720" s="185">
        <f t="shared" si="134"/>
        <v>4490</v>
      </c>
      <c r="N720" s="186">
        <f t="shared" si="134"/>
        <v>0</v>
      </c>
      <c r="O720" s="186">
        <f t="shared" si="134"/>
        <v>0</v>
      </c>
      <c r="P720" s="186">
        <f t="shared" si="134"/>
        <v>0</v>
      </c>
      <c r="Q720" s="186">
        <f t="shared" si="134"/>
        <v>0</v>
      </c>
      <c r="R720" s="186">
        <f t="shared" si="134"/>
        <v>0</v>
      </c>
      <c r="S720" s="186">
        <f t="shared" si="134"/>
        <v>0</v>
      </c>
      <c r="T720" s="186">
        <f t="shared" si="134"/>
        <v>0</v>
      </c>
      <c r="U720" s="186">
        <f t="shared" si="134"/>
        <v>0</v>
      </c>
      <c r="V720" s="186">
        <f t="shared" si="134"/>
        <v>0</v>
      </c>
      <c r="W720" s="186">
        <f t="shared" si="134"/>
        <v>0</v>
      </c>
      <c r="X720" s="186">
        <f t="shared" si="134"/>
        <v>0</v>
      </c>
      <c r="Y720" s="186">
        <f t="shared" si="134"/>
        <v>0</v>
      </c>
      <c r="Z720" s="186">
        <f t="shared" si="134"/>
        <v>0</v>
      </c>
      <c r="AA720" s="186">
        <f t="shared" si="134"/>
        <v>0</v>
      </c>
      <c r="AB720" s="186">
        <f t="shared" si="134"/>
        <v>0</v>
      </c>
      <c r="AC720" s="186">
        <f t="shared" si="134"/>
        <v>0</v>
      </c>
      <c r="AD720" s="186">
        <f t="shared" si="134"/>
        <v>0</v>
      </c>
      <c r="AE720" s="186">
        <f t="shared" si="134"/>
        <v>0</v>
      </c>
      <c r="AF720" s="186">
        <f t="shared" si="134"/>
        <v>0</v>
      </c>
      <c r="AG720" s="186">
        <f t="shared" si="134"/>
        <v>0</v>
      </c>
      <c r="AH720" s="187">
        <f t="shared" si="134"/>
        <v>0</v>
      </c>
      <c r="AM720" s="53" cm="1">
        <f t="array" ref="AM720">IF(SUM(ABS(K720:AH720)),1,0)</f>
        <v>1</v>
      </c>
      <c r="AN720" s="53">
        <f>IF(OR(SUBTOTAL(102,AM720)=1,AM720=0),0,1)</f>
        <v>1</v>
      </c>
    </row>
    <row r="721" spans="1:40" ht="12.75" hidden="1" customHeight="1" outlineLevel="2" collapsed="1" x14ac:dyDescent="0.2">
      <c r="B721" s="151"/>
      <c r="C721" s="152"/>
      <c r="D721" s="195"/>
      <c r="E721" s="154"/>
      <c r="F721" s="154"/>
      <c r="G721" s="154"/>
      <c r="H721" s="154"/>
      <c r="I721" s="154"/>
      <c r="J721" s="154"/>
      <c r="K721" s="188"/>
      <c r="L721" s="188"/>
      <c r="M721" s="188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  <c r="AA721" s="189"/>
      <c r="AB721" s="189"/>
      <c r="AC721" s="189"/>
      <c r="AD721" s="189"/>
      <c r="AE721" s="189"/>
      <c r="AF721" s="189"/>
      <c r="AG721" s="189"/>
      <c r="AH721" s="190"/>
      <c r="AM721" s="206"/>
      <c r="AN721" s="206"/>
    </row>
    <row r="722" spans="1:40" ht="29.4" hidden="1" customHeight="1" outlineLevel="2" thickBot="1" x14ac:dyDescent="0.25">
      <c r="B722" s="151"/>
      <c r="C722" s="152"/>
      <c r="D722" s="208" t="s">
        <v>130</v>
      </c>
      <c r="E722" s="209"/>
      <c r="F722" s="209"/>
      <c r="G722" s="209"/>
      <c r="H722" s="209"/>
      <c r="I722" s="209"/>
      <c r="J722" s="209"/>
      <c r="K722" s="210">
        <f>SUM(K719:K721)</f>
        <v>8584</v>
      </c>
      <c r="L722" s="210">
        <f t="shared" ref="L722:AH722" si="135">SUM(L719:L721)</f>
        <v>8082</v>
      </c>
      <c r="M722" s="210">
        <f t="shared" si="135"/>
        <v>9371</v>
      </c>
      <c r="N722" s="211">
        <f t="shared" si="135"/>
        <v>7885</v>
      </c>
      <c r="O722" s="212">
        <f t="shared" si="135"/>
        <v>4291.3477500296858</v>
      </c>
      <c r="P722" s="211">
        <f t="shared" si="135"/>
        <v>4821.5633082785489</v>
      </c>
      <c r="Q722" s="211">
        <f t="shared" si="135"/>
        <v>5633.8788665274114</v>
      </c>
      <c r="R722" s="211">
        <f t="shared" si="135"/>
        <v>7111.8878000289133</v>
      </c>
      <c r="S722" s="211">
        <f t="shared" si="135"/>
        <v>7444.3195720662325</v>
      </c>
      <c r="T722" s="211">
        <f t="shared" si="135"/>
        <v>7103.6460892192054</v>
      </c>
      <c r="U722" s="211">
        <f t="shared" si="135"/>
        <v>6470.7657570571091</v>
      </c>
      <c r="V722" s="211">
        <f t="shared" si="135"/>
        <v>7623.4174033365134</v>
      </c>
      <c r="W722" s="211">
        <f t="shared" si="135"/>
        <v>11672.184544787711</v>
      </c>
      <c r="X722" s="211">
        <f t="shared" si="135"/>
        <v>16056.117911255755</v>
      </c>
      <c r="Y722" s="211">
        <f t="shared" si="135"/>
        <v>19326.848946371898</v>
      </c>
      <c r="Z722" s="211">
        <f t="shared" si="135"/>
        <v>25309.728910639176</v>
      </c>
      <c r="AA722" s="211">
        <f t="shared" si="135"/>
        <v>31290.008829992912</v>
      </c>
      <c r="AB722" s="211">
        <f t="shared" si="135"/>
        <v>37353.728791199916</v>
      </c>
      <c r="AC722" s="211">
        <f t="shared" si="135"/>
        <v>43581.728791199916</v>
      </c>
      <c r="AD722" s="211">
        <f t="shared" si="135"/>
        <v>49811.028813656681</v>
      </c>
      <c r="AE722" s="211">
        <f t="shared" si="135"/>
        <v>56037.728791199916</v>
      </c>
      <c r="AF722" s="211">
        <f t="shared" si="135"/>
        <v>62265.728791199916</v>
      </c>
      <c r="AG722" s="211">
        <f t="shared" si="135"/>
        <v>68493.728791199916</v>
      </c>
      <c r="AH722" s="213">
        <f t="shared" si="135"/>
        <v>74723.028813656681</v>
      </c>
    </row>
    <row r="723" spans="1:40" ht="12.75" hidden="1" customHeight="1" outlineLevel="2" x14ac:dyDescent="0.2">
      <c r="A723" s="35"/>
      <c r="B723" s="151"/>
      <c r="C723" s="152"/>
    </row>
    <row r="724" spans="1:40" ht="12.75" hidden="1" customHeight="1" outlineLevel="3" x14ac:dyDescent="0.2">
      <c r="A724" s="35"/>
      <c r="B724" s="151"/>
      <c r="C724" s="152"/>
      <c r="D724" s="141" t="s">
        <v>76</v>
      </c>
    </row>
    <row r="725" spans="1:40" s="38" customFormat="1" ht="10.199999999999999" hidden="1" outlineLevel="3" x14ac:dyDescent="0.2">
      <c r="A725" s="35"/>
      <c r="B725" s="108"/>
      <c r="C725" s="136"/>
      <c r="D725" s="37" t="s">
        <v>131</v>
      </c>
      <c r="E725" s="142">
        <f>SUM(K725:AH725)</f>
        <v>0</v>
      </c>
      <c r="F725" s="214"/>
      <c r="G725" s="25"/>
      <c r="H725" s="25"/>
      <c r="I725" s="25"/>
      <c r="J725" s="25"/>
      <c r="K725" s="143">
        <f>IF(ROUND(K719-SUM(K641,K649),0)&lt;&gt;0,1,0)</f>
        <v>0</v>
      </c>
      <c r="L725" s="143">
        <f>IF(ROUND(L719-SUM(L641,L649),0)&lt;&gt;0,1,0)</f>
        <v>0</v>
      </c>
      <c r="M725" s="143">
        <f>IF(ROUND(M719-SUM(M641,M649),0)&lt;&gt;0,1,0)</f>
        <v>0</v>
      </c>
      <c r="N725" s="143">
        <f>IF(ROUND(N719-SUM(N641,N649),0)&lt;&gt;0,1,0)</f>
        <v>0</v>
      </c>
      <c r="O725" s="143">
        <f>IF(ROUND(O719-SUM(O641,O649),0)&lt;&gt;0,1,0)</f>
        <v>0</v>
      </c>
      <c r="P725" s="143">
        <f t="shared" ref="P725:AH725" si="136">IF(ROUND(P719-SUM(P641,P649),0)&lt;&gt;0,1,0)</f>
        <v>0</v>
      </c>
      <c r="Q725" s="143">
        <f t="shared" si="136"/>
        <v>0</v>
      </c>
      <c r="R725" s="143">
        <f t="shared" si="136"/>
        <v>0</v>
      </c>
      <c r="S725" s="143">
        <f t="shared" si="136"/>
        <v>0</v>
      </c>
      <c r="T725" s="143">
        <f t="shared" si="136"/>
        <v>0</v>
      </c>
      <c r="U725" s="143">
        <f t="shared" si="136"/>
        <v>0</v>
      </c>
      <c r="V725" s="143">
        <f t="shared" si="136"/>
        <v>0</v>
      </c>
      <c r="W725" s="143">
        <f t="shared" si="136"/>
        <v>0</v>
      </c>
      <c r="X725" s="143">
        <f t="shared" si="136"/>
        <v>0</v>
      </c>
      <c r="Y725" s="143">
        <f t="shared" si="136"/>
        <v>0</v>
      </c>
      <c r="Z725" s="143">
        <f t="shared" si="136"/>
        <v>0</v>
      </c>
      <c r="AA725" s="143">
        <f t="shared" si="136"/>
        <v>0</v>
      </c>
      <c r="AB725" s="143">
        <f t="shared" si="136"/>
        <v>0</v>
      </c>
      <c r="AC725" s="143">
        <f t="shared" si="136"/>
        <v>0</v>
      </c>
      <c r="AD725" s="143">
        <f t="shared" si="136"/>
        <v>0</v>
      </c>
      <c r="AE725" s="143">
        <f t="shared" si="136"/>
        <v>0</v>
      </c>
      <c r="AF725" s="143">
        <f t="shared" si="136"/>
        <v>0</v>
      </c>
      <c r="AG725" s="143">
        <f t="shared" si="136"/>
        <v>0</v>
      </c>
      <c r="AH725" s="143">
        <f t="shared" si="136"/>
        <v>0</v>
      </c>
    </row>
    <row r="726" spans="1:40" ht="12.75" hidden="1" customHeight="1" outlineLevel="3" x14ac:dyDescent="0.2">
      <c r="A726" s="35"/>
      <c r="B726" s="151"/>
      <c r="C726" s="152"/>
      <c r="D726" s="37" t="s">
        <v>153</v>
      </c>
      <c r="E726" s="142">
        <f>SUM(K726:AH726)</f>
        <v>0</v>
      </c>
      <c r="K726" s="143">
        <f>IF(ROUND(K715-'[1]Hist&amp;Budget_WC'!BT$269,0)&lt;&gt;0,1,0)</f>
        <v>0</v>
      </c>
      <c r="L726" s="143">
        <f>IF(ROUND(L715-'[1]Hist&amp;Budget_WC'!BU$269,0)&lt;&gt;0,1,0)</f>
        <v>0</v>
      </c>
      <c r="M726" s="143">
        <f>IF(ROUND(M715-'[1]Hist&amp;Budget_WC'!BV$269,0)&lt;&gt;0,1,0)</f>
        <v>0</v>
      </c>
      <c r="N726" s="143">
        <f>IF(ROUND(N715-'[1]Hist&amp;Budget_WC'!BW$269,0)&lt;&gt;0,1,0)</f>
        <v>0</v>
      </c>
      <c r="O726" s="143">
        <f>IF(ROUND(O715-[1]Calcs_Sew!O$246,0)&lt;&gt;0,1,0)</f>
        <v>0</v>
      </c>
      <c r="P726" s="143">
        <f>IF(ROUND(P715-[1]Calcs_Sew!P$246,0)&lt;&gt;0,1,0)</f>
        <v>0</v>
      </c>
      <c r="Q726" s="143">
        <f>IF(ROUND(Q715-[1]Calcs_Sew!Q$246,0)&lt;&gt;0,1,0)</f>
        <v>0</v>
      </c>
      <c r="R726" s="143">
        <f>IF(ROUND(R715-[1]Calcs_Sew!R$246,0)&lt;&gt;0,1,0)</f>
        <v>0</v>
      </c>
      <c r="S726" s="143">
        <f>IF(ROUND(S715-[1]Calcs_Sew!S$246,0)&lt;&gt;0,1,0)</f>
        <v>0</v>
      </c>
      <c r="T726" s="143">
        <f>IF(ROUND(T715-[1]Calcs_Sew!T$246,0)&lt;&gt;0,1,0)</f>
        <v>0</v>
      </c>
      <c r="U726" s="143">
        <f>IF(ROUND(U715-[1]Calcs_Sew!U$246,0)&lt;&gt;0,1,0)</f>
        <v>0</v>
      </c>
      <c r="V726" s="143">
        <f>IF(ROUND(V715-[1]Calcs_Sew!V$246,0)&lt;&gt;0,1,0)</f>
        <v>0</v>
      </c>
      <c r="W726" s="143">
        <f>IF(ROUND(W715-[1]Calcs_Sew!W$246,0)&lt;&gt;0,1,0)</f>
        <v>0</v>
      </c>
      <c r="X726" s="143">
        <f>IF(ROUND(X715-[1]Calcs_Sew!X$246,0)&lt;&gt;0,1,0)</f>
        <v>0</v>
      </c>
      <c r="Y726" s="143">
        <f>IF(ROUND(Y715-[1]Calcs_Sew!Y$246,0)&lt;&gt;0,1,0)</f>
        <v>0</v>
      </c>
      <c r="Z726" s="143">
        <f>IF(ROUND(Z715-[1]Calcs_Sew!Z$246,0)&lt;&gt;0,1,0)</f>
        <v>0</v>
      </c>
      <c r="AA726" s="143">
        <f>IF(ROUND(AA715-[1]Calcs_Sew!AA$246,0)&lt;&gt;0,1,0)</f>
        <v>0</v>
      </c>
      <c r="AB726" s="143">
        <f>IF(ROUND(AB715-[1]Calcs_Sew!AB$246,0)&lt;&gt;0,1,0)</f>
        <v>0</v>
      </c>
      <c r="AC726" s="143">
        <f>IF(ROUND(AC715-[1]Calcs_Sew!AC$246,0)&lt;&gt;0,1,0)</f>
        <v>0</v>
      </c>
      <c r="AD726" s="143">
        <f>IF(ROUND(AD715-[1]Calcs_Sew!AD$246,0)&lt;&gt;0,1,0)</f>
        <v>0</v>
      </c>
      <c r="AE726" s="143">
        <f>IF(ROUND(AE715-[1]Calcs_Sew!AE$246,0)&lt;&gt;0,1,0)</f>
        <v>0</v>
      </c>
      <c r="AF726" s="143">
        <f>IF(ROUND(AF715-[1]Calcs_Sew!AF$246,0)&lt;&gt;0,1,0)</f>
        <v>0</v>
      </c>
      <c r="AG726" s="143">
        <f>IF(ROUND(AG715-[1]Calcs_Sew!AG$246,0)&lt;&gt;0,1,0)</f>
        <v>0</v>
      </c>
      <c r="AH726" s="143">
        <f>IF(ROUND(AH715-[1]Calcs_Sew!AH$246,0)&lt;&gt;0,1,0)</f>
        <v>0</v>
      </c>
    </row>
    <row r="727" spans="1:40" ht="12.75" hidden="1" customHeight="1" outlineLevel="1" x14ac:dyDescent="0.2">
      <c r="A727" s="35"/>
    </row>
    <row r="728" spans="1:40" s="10" customFormat="1" ht="13.8" collapsed="1" x14ac:dyDescent="0.2">
      <c r="A728" s="33">
        <f ca="1">MAX(MAX($A$2:A727),$A$2*[1]Tables_A!$F$52)+Sxn</f>
        <v>2307</v>
      </c>
      <c r="B728" s="55" t="str">
        <f>[1]Gen_WC!$D$52</f>
        <v>Waste</v>
      </c>
      <c r="C728" s="7"/>
      <c r="D728" s="7"/>
      <c r="E728" s="8"/>
      <c r="F728" s="8"/>
      <c r="G728" s="8"/>
      <c r="H728" s="8"/>
      <c r="I728" s="8"/>
      <c r="J728" s="8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40" ht="12.75" hidden="1" customHeight="1" outlineLevel="1" x14ac:dyDescent="0.25">
      <c r="A729" s="35"/>
      <c r="D729" s="173"/>
      <c r="E729" s="154"/>
      <c r="F729" s="154"/>
      <c r="G729" s="154"/>
      <c r="H729" s="154"/>
      <c r="I729" s="26"/>
      <c r="J729" s="26"/>
      <c r="K729" s="26"/>
      <c r="L729" s="26"/>
      <c r="M729" s="26"/>
      <c r="N729" s="26"/>
      <c r="O729" s="234"/>
      <c r="P729" s="243"/>
      <c r="Q729" s="243"/>
      <c r="R729" s="243"/>
      <c r="S729" s="243"/>
      <c r="T729" s="243"/>
      <c r="U729" s="243"/>
      <c r="V729" s="243"/>
      <c r="W729" s="243"/>
      <c r="X729" s="243"/>
      <c r="Y729" s="243"/>
      <c r="Z729" s="243"/>
      <c r="AA729" s="243"/>
      <c r="AB729" s="243"/>
      <c r="AC729" s="243"/>
      <c r="AD729" s="243"/>
      <c r="AE729" s="243"/>
      <c r="AF729" s="243"/>
      <c r="AG729" s="243"/>
      <c r="AH729" s="243"/>
      <c r="AI729" s="243"/>
    </row>
    <row r="730" spans="1:40" s="38" customFormat="1" ht="12" hidden="1" outlineLevel="2" x14ac:dyDescent="0.2">
      <c r="A730" s="35"/>
      <c r="B730" s="40">
        <f ca="1">MAX($A$7:B729)+Sbsxn</f>
        <v>2307.0100000000002</v>
      </c>
      <c r="C730" s="41" t="str">
        <f>PLC</f>
        <v>Comprehensive Income Statement</v>
      </c>
      <c r="D730" s="56"/>
      <c r="E730" s="25"/>
      <c r="F730" s="25"/>
      <c r="G730" s="25"/>
      <c r="H730" s="25"/>
      <c r="I730" s="25"/>
      <c r="J730" s="25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</row>
    <row r="731" spans="1:40" s="38" customFormat="1" ht="12.6" hidden="1" outlineLevel="2" thickBot="1" x14ac:dyDescent="0.25">
      <c r="A731" s="35"/>
      <c r="B731" s="40"/>
      <c r="C731" s="54"/>
      <c r="D731" s="56"/>
      <c r="E731" s="25"/>
      <c r="F731" s="25"/>
      <c r="G731" s="25"/>
      <c r="H731" s="25"/>
      <c r="I731" s="25"/>
      <c r="J731" s="25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</row>
    <row r="732" spans="1:40" s="80" customFormat="1" ht="13.35" hidden="1" customHeight="1" outlineLevel="2" x14ac:dyDescent="0.25">
      <c r="A732" s="76"/>
      <c r="B732" s="40"/>
      <c r="C732" s="54"/>
      <c r="D732" s="77" t="str">
        <f>MdlClient&amp;" Long Term Financial Plan "&amp;$E$39</f>
        <v>Federation Council Long Term Financial Plan 2023/24 - 2033/34</v>
      </c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9"/>
    </row>
    <row r="733" spans="1:40" s="80" customFormat="1" ht="13.35" hidden="1" customHeight="1" outlineLevel="2" thickBot="1" x14ac:dyDescent="0.3">
      <c r="A733" s="76"/>
      <c r="B733" s="40"/>
      <c r="C733" s="54"/>
      <c r="D733" s="81" t="str">
        <f>B728&amp;" - Income Statement Projections"</f>
        <v>Waste - Income Statement Projections</v>
      </c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3"/>
    </row>
    <row r="734" spans="1:40" s="80" customFormat="1" ht="12.6" hidden="1" outlineLevel="2" thickBot="1" x14ac:dyDescent="0.3">
      <c r="A734" s="76"/>
      <c r="B734" s="40"/>
      <c r="C734" s="54"/>
      <c r="D734" s="84"/>
      <c r="E734" s="85"/>
      <c r="F734" s="85"/>
      <c r="G734" s="85"/>
      <c r="H734" s="85"/>
      <c r="I734" s="85"/>
      <c r="J734" s="85"/>
      <c r="K734" s="86" t="s">
        <v>45</v>
      </c>
      <c r="L734" s="86" t="s">
        <v>45</v>
      </c>
      <c r="M734" s="86" t="s">
        <v>45</v>
      </c>
      <c r="N734" s="87" t="s">
        <v>46</v>
      </c>
      <c r="O734" s="88" t="s">
        <v>47</v>
      </c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90"/>
    </row>
    <row r="735" spans="1:40" s="80" customFormat="1" ht="12" hidden="1" outlineLevel="2" x14ac:dyDescent="0.25">
      <c r="A735" s="76"/>
      <c r="B735" s="40"/>
      <c r="C735" s="54"/>
      <c r="D735" s="91" t="s">
        <v>48</v>
      </c>
      <c r="E735" s="92"/>
      <c r="F735" s="92"/>
      <c r="G735" s="92"/>
      <c r="H735" s="92"/>
      <c r="I735" s="92"/>
      <c r="J735" s="93"/>
      <c r="K735" s="95">
        <f>YEAR(K$29)</f>
        <v>2021</v>
      </c>
      <c r="L735" s="95">
        <f t="shared" ref="L735:AH735" si="137">YEAR(L$29)</f>
        <v>2022</v>
      </c>
      <c r="M735" s="95">
        <f t="shared" si="137"/>
        <v>2023</v>
      </c>
      <c r="N735" s="96">
        <f t="shared" si="137"/>
        <v>2024</v>
      </c>
      <c r="O735" s="97">
        <f t="shared" si="137"/>
        <v>2025</v>
      </c>
      <c r="P735" s="98">
        <f t="shared" si="137"/>
        <v>2026</v>
      </c>
      <c r="Q735" s="98">
        <f t="shared" si="137"/>
        <v>2027</v>
      </c>
      <c r="R735" s="98">
        <f t="shared" si="137"/>
        <v>2028</v>
      </c>
      <c r="S735" s="98">
        <f t="shared" si="137"/>
        <v>2029</v>
      </c>
      <c r="T735" s="98">
        <f t="shared" si="137"/>
        <v>2030</v>
      </c>
      <c r="U735" s="98">
        <f t="shared" si="137"/>
        <v>2031</v>
      </c>
      <c r="V735" s="98">
        <f t="shared" si="137"/>
        <v>2032</v>
      </c>
      <c r="W735" s="98">
        <f t="shared" si="137"/>
        <v>2033</v>
      </c>
      <c r="X735" s="98">
        <f t="shared" si="137"/>
        <v>2034</v>
      </c>
      <c r="Y735" s="98">
        <f t="shared" si="137"/>
        <v>2035</v>
      </c>
      <c r="Z735" s="98">
        <f t="shared" si="137"/>
        <v>2036</v>
      </c>
      <c r="AA735" s="98">
        <f t="shared" si="137"/>
        <v>2037</v>
      </c>
      <c r="AB735" s="98">
        <f t="shared" si="137"/>
        <v>2038</v>
      </c>
      <c r="AC735" s="98">
        <f t="shared" si="137"/>
        <v>2039</v>
      </c>
      <c r="AD735" s="98">
        <f t="shared" si="137"/>
        <v>2040</v>
      </c>
      <c r="AE735" s="98">
        <f t="shared" si="137"/>
        <v>2041</v>
      </c>
      <c r="AF735" s="98">
        <f t="shared" si="137"/>
        <v>2042</v>
      </c>
      <c r="AG735" s="98">
        <f t="shared" si="137"/>
        <v>2043</v>
      </c>
      <c r="AH735" s="99">
        <f t="shared" si="137"/>
        <v>2044</v>
      </c>
    </row>
    <row r="736" spans="1:40" s="80" customFormat="1" ht="12.6" hidden="1" outlineLevel="2" thickBot="1" x14ac:dyDescent="0.3">
      <c r="A736" s="76"/>
      <c r="B736" s="40"/>
      <c r="C736" s="54"/>
      <c r="D736" s="145"/>
      <c r="E736" s="101"/>
      <c r="F736" s="101"/>
      <c r="G736" s="101"/>
      <c r="H736" s="101"/>
      <c r="I736" s="101"/>
      <c r="J736" s="102"/>
      <c r="K736" s="103" t="s">
        <v>49</v>
      </c>
      <c r="L736" s="103" t="str">
        <f>$K$62</f>
        <v>$000s</v>
      </c>
      <c r="M736" s="103" t="str">
        <f t="shared" ref="M736:AH736" si="138">$K$62</f>
        <v>$000s</v>
      </c>
      <c r="N736" s="104" t="str">
        <f t="shared" si="138"/>
        <v>$000s</v>
      </c>
      <c r="O736" s="105" t="str">
        <f t="shared" si="138"/>
        <v>$000s</v>
      </c>
      <c r="P736" s="106" t="str">
        <f t="shared" si="138"/>
        <v>$000s</v>
      </c>
      <c r="Q736" s="106" t="str">
        <f t="shared" si="138"/>
        <v>$000s</v>
      </c>
      <c r="R736" s="106" t="str">
        <f t="shared" si="138"/>
        <v>$000s</v>
      </c>
      <c r="S736" s="106" t="str">
        <f t="shared" si="138"/>
        <v>$000s</v>
      </c>
      <c r="T736" s="106" t="str">
        <f t="shared" si="138"/>
        <v>$000s</v>
      </c>
      <c r="U736" s="106" t="str">
        <f t="shared" si="138"/>
        <v>$000s</v>
      </c>
      <c r="V736" s="106" t="str">
        <f t="shared" si="138"/>
        <v>$000s</v>
      </c>
      <c r="W736" s="106" t="str">
        <f t="shared" si="138"/>
        <v>$000s</v>
      </c>
      <c r="X736" s="106" t="str">
        <f t="shared" si="138"/>
        <v>$000s</v>
      </c>
      <c r="Y736" s="106" t="str">
        <f t="shared" si="138"/>
        <v>$000s</v>
      </c>
      <c r="Z736" s="106" t="str">
        <f t="shared" si="138"/>
        <v>$000s</v>
      </c>
      <c r="AA736" s="106" t="str">
        <f t="shared" si="138"/>
        <v>$000s</v>
      </c>
      <c r="AB736" s="106" t="str">
        <f t="shared" si="138"/>
        <v>$000s</v>
      </c>
      <c r="AC736" s="106" t="str">
        <f t="shared" si="138"/>
        <v>$000s</v>
      </c>
      <c r="AD736" s="106" t="str">
        <f t="shared" si="138"/>
        <v>$000s</v>
      </c>
      <c r="AE736" s="106" t="str">
        <f t="shared" si="138"/>
        <v>$000s</v>
      </c>
      <c r="AF736" s="106" t="str">
        <f t="shared" si="138"/>
        <v>$000s</v>
      </c>
      <c r="AG736" s="106" t="str">
        <f t="shared" si="138"/>
        <v>$000s</v>
      </c>
      <c r="AH736" s="107" t="str">
        <f t="shared" si="138"/>
        <v>$000s</v>
      </c>
    </row>
    <row r="737" spans="1:40" s="38" customFormat="1" ht="10.199999999999999" hidden="1" outlineLevel="2" x14ac:dyDescent="0.2">
      <c r="A737" s="35"/>
      <c r="B737" s="108"/>
      <c r="C737" s="109"/>
      <c r="D737" s="110"/>
      <c r="E737" s="25"/>
      <c r="F737" s="25"/>
      <c r="G737" s="25"/>
      <c r="H737" s="25"/>
      <c r="I737" s="25"/>
      <c r="J737" s="25"/>
      <c r="K737" s="111"/>
      <c r="L737" s="112"/>
      <c r="M737" s="112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113"/>
    </row>
    <row r="738" spans="1:40" s="38" customFormat="1" ht="10.199999999999999" hidden="1" outlineLevel="2" x14ac:dyDescent="0.2">
      <c r="A738" s="35"/>
      <c r="B738" s="108"/>
      <c r="C738" s="109"/>
      <c r="D738" s="114" t="s">
        <v>50</v>
      </c>
      <c r="E738" s="25"/>
      <c r="F738" s="25"/>
      <c r="G738" s="25"/>
      <c r="H738" s="25"/>
      <c r="I738" s="25"/>
      <c r="J738" s="25"/>
      <c r="K738" s="111"/>
      <c r="L738" s="112"/>
      <c r="M738" s="112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113"/>
    </row>
    <row r="739" spans="1:40" s="38" customFormat="1" ht="10.199999999999999" hidden="1" outlineLevel="2" x14ac:dyDescent="0.2">
      <c r="A739" s="35"/>
      <c r="B739" s="108"/>
      <c r="C739" s="109"/>
      <c r="D739" s="115" t="s">
        <v>51</v>
      </c>
      <c r="E739" s="25"/>
      <c r="F739" s="25"/>
      <c r="G739" s="25"/>
      <c r="H739" s="25"/>
      <c r="I739" s="25"/>
      <c r="J739" s="25"/>
      <c r="K739" s="116">
        <f>'[1]Hist&amp;Budget_WC'!CN$43</f>
        <v>1890</v>
      </c>
      <c r="L739" s="116">
        <f>'[1]Hist&amp;Budget_WC'!CO$43</f>
        <v>2049</v>
      </c>
      <c r="M739" s="116">
        <f>'[1]Hist&amp;Budget_WC'!CP$43</f>
        <v>2229</v>
      </c>
      <c r="N739" s="117">
        <f>[1]Calcs_Waste!N$34</f>
        <v>2361</v>
      </c>
      <c r="O739" s="117">
        <f>[1]Calcs_Waste!O$34</f>
        <v>2722</v>
      </c>
      <c r="P739" s="117">
        <f>[1]Calcs_Waste!P$34</f>
        <v>2797</v>
      </c>
      <c r="Q739" s="117">
        <f>[1]Calcs_Waste!Q$34</f>
        <v>2877</v>
      </c>
      <c r="R739" s="117">
        <f>[1]Calcs_Waste!R$34</f>
        <v>2958</v>
      </c>
      <c r="S739" s="117">
        <f>[1]Calcs_Waste!S$34</f>
        <v>3042</v>
      </c>
      <c r="T739" s="117">
        <f>[1]Calcs_Waste!T$34</f>
        <v>3128</v>
      </c>
      <c r="U739" s="117">
        <f>[1]Calcs_Waste!U$34</f>
        <v>3217</v>
      </c>
      <c r="V739" s="117">
        <f>[1]Calcs_Waste!V$34</f>
        <v>3308</v>
      </c>
      <c r="W739" s="117">
        <f>[1]Calcs_Waste!W$34</f>
        <v>3402</v>
      </c>
      <c r="X739" s="117">
        <f>[1]Calcs_Waste!X$34</f>
        <v>3499</v>
      </c>
      <c r="Y739" s="117">
        <f>[1]Calcs_Waste!Y$34</f>
        <v>3499</v>
      </c>
      <c r="Z739" s="117">
        <f>[1]Calcs_Waste!Z$34</f>
        <v>3499</v>
      </c>
      <c r="AA739" s="117">
        <f>[1]Calcs_Waste!AA$34</f>
        <v>3499</v>
      </c>
      <c r="AB739" s="117">
        <f>[1]Calcs_Waste!AB$34</f>
        <v>3499</v>
      </c>
      <c r="AC739" s="117">
        <f>[1]Calcs_Waste!AC$34</f>
        <v>3499</v>
      </c>
      <c r="AD739" s="117">
        <f>[1]Calcs_Waste!AD$34</f>
        <v>3499</v>
      </c>
      <c r="AE739" s="117">
        <f>[1]Calcs_Waste!AE$34</f>
        <v>3499</v>
      </c>
      <c r="AF739" s="117">
        <f>[1]Calcs_Waste!AF$34</f>
        <v>3499</v>
      </c>
      <c r="AG739" s="117">
        <f>[1]Calcs_Waste!AG$34</f>
        <v>3499</v>
      </c>
      <c r="AH739" s="118">
        <f>[1]Calcs_Waste!AH$34</f>
        <v>3499</v>
      </c>
      <c r="AM739" s="53" cm="1">
        <f t="array" ref="AM739">IF(SUM(ABS(K739:AH739)),1,0)</f>
        <v>1</v>
      </c>
      <c r="AN739" s="53">
        <f>IF(OR(SUBTOTAL(102,AM739)=1,AM739=0),0,1)</f>
        <v>1</v>
      </c>
    </row>
    <row r="740" spans="1:40" s="38" customFormat="1" ht="10.199999999999999" hidden="1" outlineLevel="2" x14ac:dyDescent="0.2">
      <c r="A740" s="35"/>
      <c r="B740" s="108"/>
      <c r="C740" s="109"/>
      <c r="D740" s="115" t="s">
        <v>52</v>
      </c>
      <c r="E740" s="25"/>
      <c r="F740" s="25"/>
      <c r="G740" s="25"/>
      <c r="H740" s="25"/>
      <c r="I740" s="25"/>
      <c r="J740" s="25"/>
      <c r="K740" s="116">
        <f>SUM('[1]Hist&amp;Budget_WC'!CN$44:CN$46,'[1]Hist&amp;Budget_WC'!CN$55)</f>
        <v>0</v>
      </c>
      <c r="L740" s="116">
        <f>SUM('[1]Hist&amp;Budget_WC'!CO$44:CO$46,'[1]Hist&amp;Budget_WC'!CO$55)</f>
        <v>0</v>
      </c>
      <c r="M740" s="116">
        <f>SUM('[1]Hist&amp;Budget_WC'!CP$44:CP$46,'[1]Hist&amp;Budget_WC'!CP$55)</f>
        <v>0</v>
      </c>
      <c r="N740" s="117">
        <f>SUM([1]Calcs_Waste!N$35:N$37,[1]Calcs_Waste!N$46)</f>
        <v>0</v>
      </c>
      <c r="O740" s="117">
        <f>SUM([1]Calcs_Waste!O$35:O$37,[1]Calcs_Waste!O$46)</f>
        <v>0</v>
      </c>
      <c r="P740" s="117">
        <f>SUM([1]Calcs_Waste!P$35:P$37,[1]Calcs_Waste!P$46)</f>
        <v>0</v>
      </c>
      <c r="Q740" s="117">
        <f>SUM([1]Calcs_Waste!Q$35:Q$37,[1]Calcs_Waste!Q$46)</f>
        <v>0</v>
      </c>
      <c r="R740" s="117">
        <f>SUM([1]Calcs_Waste!R$35:R$37,[1]Calcs_Waste!R$46)</f>
        <v>0</v>
      </c>
      <c r="S740" s="117">
        <f>SUM([1]Calcs_Waste!S$35:S$37,[1]Calcs_Waste!S$46)</f>
        <v>0</v>
      </c>
      <c r="T740" s="117">
        <f>SUM([1]Calcs_Waste!T$35:T$37,[1]Calcs_Waste!T$46)</f>
        <v>0</v>
      </c>
      <c r="U740" s="117">
        <f>SUM([1]Calcs_Waste!U$35:U$37,[1]Calcs_Waste!U$46)</f>
        <v>0</v>
      </c>
      <c r="V740" s="117">
        <f>SUM([1]Calcs_Waste!V$35:V$37,[1]Calcs_Waste!V$46)</f>
        <v>0</v>
      </c>
      <c r="W740" s="117">
        <f>SUM([1]Calcs_Waste!W$35:W$37,[1]Calcs_Waste!W$46)</f>
        <v>0</v>
      </c>
      <c r="X740" s="117">
        <f>SUM([1]Calcs_Waste!X$35:X$37,[1]Calcs_Waste!X$46)</f>
        <v>0</v>
      </c>
      <c r="Y740" s="117">
        <f>SUM([1]Calcs_Waste!Y$35:Y$37,[1]Calcs_Waste!Y$46)</f>
        <v>0</v>
      </c>
      <c r="Z740" s="117">
        <f>SUM([1]Calcs_Waste!Z$35:Z$37,[1]Calcs_Waste!Z$46)</f>
        <v>0</v>
      </c>
      <c r="AA740" s="117">
        <f>SUM([1]Calcs_Waste!AA$35:AA$37,[1]Calcs_Waste!AA$46)</f>
        <v>0</v>
      </c>
      <c r="AB740" s="117">
        <f>SUM([1]Calcs_Waste!AB$35:AB$37,[1]Calcs_Waste!AB$46)</f>
        <v>0</v>
      </c>
      <c r="AC740" s="117">
        <f>SUM([1]Calcs_Waste!AC$35:AC$37,[1]Calcs_Waste!AC$46)</f>
        <v>0</v>
      </c>
      <c r="AD740" s="117">
        <f>SUM([1]Calcs_Waste!AD$35:AD$37,[1]Calcs_Waste!AD$46)</f>
        <v>0</v>
      </c>
      <c r="AE740" s="117">
        <f>SUM([1]Calcs_Waste!AE$35:AE$37,[1]Calcs_Waste!AE$46)</f>
        <v>0</v>
      </c>
      <c r="AF740" s="117">
        <f>SUM([1]Calcs_Waste!AF$35:AF$37,[1]Calcs_Waste!AF$46)</f>
        <v>0</v>
      </c>
      <c r="AG740" s="117">
        <f>SUM([1]Calcs_Waste!AG$35:AG$37,[1]Calcs_Waste!AG$46)</f>
        <v>0</v>
      </c>
      <c r="AH740" s="118">
        <f>SUM([1]Calcs_Waste!AH$35:AH$37,[1]Calcs_Waste!AH$46)</f>
        <v>0</v>
      </c>
      <c r="AM740" s="53" cm="1">
        <f t="array" ref="AM740">IF(SUM(ABS(K740:AH740)),1,0)</f>
        <v>0</v>
      </c>
      <c r="AN740" s="53">
        <f t="shared" ref="AN740:AN748" si="139">IF(OR(SUBTOTAL(102,AM740)=1,AM740=0),0,1)</f>
        <v>0</v>
      </c>
    </row>
    <row r="741" spans="1:40" s="38" customFormat="1" ht="10.199999999999999" hidden="1" outlineLevel="2" x14ac:dyDescent="0.2">
      <c r="A741" s="35"/>
      <c r="B741" s="108"/>
      <c r="C741" s="109"/>
      <c r="D741" s="115" t="s">
        <v>53</v>
      </c>
      <c r="E741" s="25"/>
      <c r="F741" s="25"/>
      <c r="G741" s="25"/>
      <c r="H741" s="25"/>
      <c r="I741" s="25"/>
      <c r="J741" s="25"/>
      <c r="K741" s="116">
        <f>'[1]Hist&amp;Budget_WC'!CN$66</f>
        <v>5</v>
      </c>
      <c r="L741" s="116">
        <f>'[1]Hist&amp;Budget_WC'!CO$66</f>
        <v>8</v>
      </c>
      <c r="M741" s="116">
        <f>'[1]Hist&amp;Budget_WC'!CP$66</f>
        <v>9</v>
      </c>
      <c r="N741" s="117">
        <f>[1]Calcs_Waste!N$57</f>
        <v>11</v>
      </c>
      <c r="O741" s="117">
        <f>[1]Calcs_Waste!O$57</f>
        <v>11</v>
      </c>
      <c r="P741" s="117">
        <f>[1]Calcs_Waste!P$57</f>
        <v>11</v>
      </c>
      <c r="Q741" s="117">
        <f>[1]Calcs_Waste!Q$57</f>
        <v>10</v>
      </c>
      <c r="R741" s="117">
        <f>[1]Calcs_Waste!R$57</f>
        <v>10</v>
      </c>
      <c r="S741" s="117">
        <f>[1]Calcs_Waste!S$57</f>
        <v>10</v>
      </c>
      <c r="T741" s="117">
        <f>[1]Calcs_Waste!T$57</f>
        <v>10</v>
      </c>
      <c r="U741" s="117">
        <f>[1]Calcs_Waste!U$57</f>
        <v>10</v>
      </c>
      <c r="V741" s="117">
        <f>[1]Calcs_Waste!V$57</f>
        <v>10</v>
      </c>
      <c r="W741" s="117">
        <f>[1]Calcs_Waste!W$57</f>
        <v>10</v>
      </c>
      <c r="X741" s="117">
        <f>[1]Calcs_Waste!X$57</f>
        <v>10</v>
      </c>
      <c r="Y741" s="117">
        <f>[1]Calcs_Waste!Y$57</f>
        <v>10</v>
      </c>
      <c r="Z741" s="117">
        <f>[1]Calcs_Waste!Z$57</f>
        <v>10</v>
      </c>
      <c r="AA741" s="117">
        <f>[1]Calcs_Waste!AA$57</f>
        <v>10</v>
      </c>
      <c r="AB741" s="117">
        <f>[1]Calcs_Waste!AB$57</f>
        <v>10</v>
      </c>
      <c r="AC741" s="117">
        <f>[1]Calcs_Waste!AC$57</f>
        <v>10</v>
      </c>
      <c r="AD741" s="117">
        <f>[1]Calcs_Waste!AD$57</f>
        <v>10</v>
      </c>
      <c r="AE741" s="117">
        <f>[1]Calcs_Waste!AE$57</f>
        <v>10</v>
      </c>
      <c r="AF741" s="117">
        <f>[1]Calcs_Waste!AF$57</f>
        <v>10</v>
      </c>
      <c r="AG741" s="117">
        <f>[1]Calcs_Waste!AG$57</f>
        <v>10</v>
      </c>
      <c r="AH741" s="118">
        <f>[1]Calcs_Waste!AH$57</f>
        <v>10</v>
      </c>
      <c r="AM741" s="53" cm="1">
        <f t="array" ref="AM741">IF(SUM(ABS(K741:AH741)),1,0)</f>
        <v>1</v>
      </c>
      <c r="AN741" s="53">
        <f t="shared" si="139"/>
        <v>1</v>
      </c>
    </row>
    <row r="742" spans="1:40" s="38" customFormat="1" ht="10.199999999999999" hidden="1" outlineLevel="2" x14ac:dyDescent="0.2">
      <c r="A742" s="35"/>
      <c r="B742" s="108"/>
      <c r="C742" s="109"/>
      <c r="D742" s="115" t="s">
        <v>54</v>
      </c>
      <c r="E742" s="25"/>
      <c r="F742" s="25"/>
      <c r="G742" s="25"/>
      <c r="H742" s="25"/>
      <c r="I742" s="25"/>
      <c r="J742" s="25"/>
      <c r="K742" s="116">
        <f>SUM('[1]Hist&amp;Budget_WC'!CN$56:CN$61,'[1]Hist&amp;Budget_WC'!CN$67)</f>
        <v>0</v>
      </c>
      <c r="L742" s="116">
        <f>SUM('[1]Hist&amp;Budget_WC'!CO$56:CO$61,'[1]Hist&amp;Budget_WC'!CO$67)</f>
        <v>0</v>
      </c>
      <c r="M742" s="116">
        <f>SUM('[1]Hist&amp;Budget_WC'!CP$56:CP$61,'[1]Hist&amp;Budget_WC'!CP$67)</f>
        <v>0</v>
      </c>
      <c r="N742" s="117">
        <f>SUM([1]Calcs_Waste!N$47:N$52,[1]Calcs_Waste!N$58)</f>
        <v>0</v>
      </c>
      <c r="O742" s="117">
        <f>SUM([1]Calcs_Waste!O$47:O$52,[1]Calcs_Waste!O$58)</f>
        <v>0</v>
      </c>
      <c r="P742" s="117">
        <f>SUM([1]Calcs_Waste!P$47:P$52,[1]Calcs_Waste!P$58)</f>
        <v>0</v>
      </c>
      <c r="Q742" s="117">
        <f>SUM([1]Calcs_Waste!Q$47:Q$52,[1]Calcs_Waste!Q$58)</f>
        <v>0</v>
      </c>
      <c r="R742" s="117">
        <f>SUM([1]Calcs_Waste!R$47:R$52,[1]Calcs_Waste!R$58)</f>
        <v>0</v>
      </c>
      <c r="S742" s="117">
        <f>SUM([1]Calcs_Waste!S$47:S$52,[1]Calcs_Waste!S$58)</f>
        <v>0</v>
      </c>
      <c r="T742" s="117">
        <f>SUM([1]Calcs_Waste!T$47:T$52,[1]Calcs_Waste!T$58)</f>
        <v>0</v>
      </c>
      <c r="U742" s="117">
        <f>SUM([1]Calcs_Waste!U$47:U$52,[1]Calcs_Waste!U$58)</f>
        <v>0</v>
      </c>
      <c r="V742" s="117">
        <f>SUM([1]Calcs_Waste!V$47:V$52,[1]Calcs_Waste!V$58)</f>
        <v>0</v>
      </c>
      <c r="W742" s="117">
        <f>SUM([1]Calcs_Waste!W$47:W$52,[1]Calcs_Waste!W$58)</f>
        <v>0</v>
      </c>
      <c r="X742" s="117">
        <f>SUM([1]Calcs_Waste!X$47:X$52,[1]Calcs_Waste!X$58)</f>
        <v>0</v>
      </c>
      <c r="Y742" s="117">
        <f>SUM([1]Calcs_Waste!Y$47:Y$52,[1]Calcs_Waste!Y$58)</f>
        <v>0</v>
      </c>
      <c r="Z742" s="117">
        <f>SUM([1]Calcs_Waste!Z$47:Z$52,[1]Calcs_Waste!Z$58)</f>
        <v>0</v>
      </c>
      <c r="AA742" s="117">
        <f>SUM([1]Calcs_Waste!AA$47:AA$52,[1]Calcs_Waste!AA$58)</f>
        <v>0</v>
      </c>
      <c r="AB742" s="117">
        <f>SUM([1]Calcs_Waste!AB$47:AB$52,[1]Calcs_Waste!AB$58)</f>
        <v>0</v>
      </c>
      <c r="AC742" s="117">
        <f>SUM([1]Calcs_Waste!AC$47:AC$52,[1]Calcs_Waste!AC$58)</f>
        <v>0</v>
      </c>
      <c r="AD742" s="117">
        <f>SUM([1]Calcs_Waste!AD$47:AD$52,[1]Calcs_Waste!AD$58)</f>
        <v>0</v>
      </c>
      <c r="AE742" s="117">
        <f>SUM([1]Calcs_Waste!AE$47:AE$52,[1]Calcs_Waste!AE$58)</f>
        <v>0</v>
      </c>
      <c r="AF742" s="117">
        <f>SUM([1]Calcs_Waste!AF$47:AF$52,[1]Calcs_Waste!AF$58)</f>
        <v>0</v>
      </c>
      <c r="AG742" s="117">
        <f>SUM([1]Calcs_Waste!AG$47:AG$52,[1]Calcs_Waste!AG$58)</f>
        <v>0</v>
      </c>
      <c r="AH742" s="118">
        <f>SUM([1]Calcs_Waste!AH$47:AH$52,[1]Calcs_Waste!AH$58)</f>
        <v>0</v>
      </c>
      <c r="AM742" s="53" cm="1">
        <f t="array" ref="AM742">IF(SUM(ABS(K742:AH742)),1,0)</f>
        <v>0</v>
      </c>
      <c r="AN742" s="53">
        <f t="shared" si="139"/>
        <v>0</v>
      </c>
    </row>
    <row r="743" spans="1:40" s="38" customFormat="1" ht="10.199999999999999" hidden="1" outlineLevel="2" x14ac:dyDescent="0.2">
      <c r="A743" s="35"/>
      <c r="B743" s="108"/>
      <c r="C743" s="109"/>
      <c r="D743" s="115" t="s">
        <v>55</v>
      </c>
      <c r="E743" s="25"/>
      <c r="F743" s="25"/>
      <c r="G743" s="25"/>
      <c r="H743" s="25"/>
      <c r="I743" s="25"/>
      <c r="J743" s="25"/>
      <c r="K743" s="116">
        <f>SUM('[1]Hist&amp;Budget_WC'!CN$47:CN$48,'[1]Hist&amp;Budget_WC'!CN$53:CN$54)</f>
        <v>80</v>
      </c>
      <c r="L743" s="116">
        <f>SUM('[1]Hist&amp;Budget_WC'!CO$47:CO$48,'[1]Hist&amp;Budget_WC'!CO$53:CO$54)</f>
        <v>77</v>
      </c>
      <c r="M743" s="116">
        <f>SUM('[1]Hist&amp;Budget_WC'!CP$47:CP$48,'[1]Hist&amp;Budget_WC'!CP$53:CP$54)</f>
        <v>76</v>
      </c>
      <c r="N743" s="117">
        <f>SUM([1]Calcs_Waste!N$38:N$39,[1]Calcs_Waste!N$44:N$45)</f>
        <v>80</v>
      </c>
      <c r="O743" s="117">
        <f>SUM([1]Calcs_Waste!O$38:O$39,[1]Calcs_Waste!O$44:O$45)</f>
        <v>79</v>
      </c>
      <c r="P743" s="117">
        <f>SUM([1]Calcs_Waste!P$38:P$39,[1]Calcs_Waste!P$44:P$45)</f>
        <v>79</v>
      </c>
      <c r="Q743" s="117">
        <f>SUM([1]Calcs_Waste!Q$38:Q$39,[1]Calcs_Waste!Q$44:Q$45)</f>
        <v>79</v>
      </c>
      <c r="R743" s="117">
        <f>SUM([1]Calcs_Waste!R$38:R$39,[1]Calcs_Waste!R$44:R$45)</f>
        <v>79</v>
      </c>
      <c r="S743" s="117">
        <f>SUM([1]Calcs_Waste!S$38:S$39,[1]Calcs_Waste!S$44:S$45)</f>
        <v>79</v>
      </c>
      <c r="T743" s="117">
        <f>SUM([1]Calcs_Waste!T$38:T$39,[1]Calcs_Waste!T$44:T$45)</f>
        <v>79</v>
      </c>
      <c r="U743" s="117">
        <f>SUM([1]Calcs_Waste!U$38:U$39,[1]Calcs_Waste!U$44:U$45)</f>
        <v>79</v>
      </c>
      <c r="V743" s="117">
        <f>SUM([1]Calcs_Waste!V$38:V$39,[1]Calcs_Waste!V$44:V$45)</f>
        <v>79</v>
      </c>
      <c r="W743" s="117">
        <f>SUM([1]Calcs_Waste!W$38:W$39,[1]Calcs_Waste!W$44:W$45)</f>
        <v>79</v>
      </c>
      <c r="X743" s="117">
        <f>SUM([1]Calcs_Waste!X$38:X$39,[1]Calcs_Waste!X$44:X$45)</f>
        <v>79</v>
      </c>
      <c r="Y743" s="117">
        <f>SUM([1]Calcs_Waste!Y$38:Y$39,[1]Calcs_Waste!Y$44:Y$45)</f>
        <v>79</v>
      </c>
      <c r="Z743" s="117">
        <f>SUM([1]Calcs_Waste!Z$38:Z$39,[1]Calcs_Waste!Z$44:Z$45)</f>
        <v>79</v>
      </c>
      <c r="AA743" s="117">
        <f>SUM([1]Calcs_Waste!AA$38:AA$39,[1]Calcs_Waste!AA$44:AA$45)</f>
        <v>79</v>
      </c>
      <c r="AB743" s="117">
        <f>SUM([1]Calcs_Waste!AB$38:AB$39,[1]Calcs_Waste!AB$44:AB$45)</f>
        <v>79</v>
      </c>
      <c r="AC743" s="117">
        <f>SUM([1]Calcs_Waste!AC$38:AC$39,[1]Calcs_Waste!AC$44:AC$45)</f>
        <v>79</v>
      </c>
      <c r="AD743" s="117">
        <f>SUM([1]Calcs_Waste!AD$38:AD$39,[1]Calcs_Waste!AD$44:AD$45)</f>
        <v>79</v>
      </c>
      <c r="AE743" s="117">
        <f>SUM([1]Calcs_Waste!AE$38:AE$39,[1]Calcs_Waste!AE$44:AE$45)</f>
        <v>79</v>
      </c>
      <c r="AF743" s="117">
        <f>SUM([1]Calcs_Waste!AF$38:AF$39,[1]Calcs_Waste!AF$44:AF$45)</f>
        <v>79</v>
      </c>
      <c r="AG743" s="117">
        <f>SUM([1]Calcs_Waste!AG$38:AG$39,[1]Calcs_Waste!AG$44:AG$45)</f>
        <v>79</v>
      </c>
      <c r="AH743" s="118">
        <f>SUM([1]Calcs_Waste!AH$38:AH$39,[1]Calcs_Waste!AH$44:AH$45)</f>
        <v>79</v>
      </c>
      <c r="AM743" s="53" cm="1">
        <f t="array" ref="AM743">IF(SUM(ABS(K743:AH743)),1,0)</f>
        <v>1</v>
      </c>
      <c r="AN743" s="53">
        <f t="shared" si="139"/>
        <v>1</v>
      </c>
    </row>
    <row r="744" spans="1:40" s="38" customFormat="1" ht="10.199999999999999" hidden="1" outlineLevel="2" x14ac:dyDescent="0.2">
      <c r="A744" s="35"/>
      <c r="B744" s="108"/>
      <c r="C744" s="109"/>
      <c r="D744" s="115" t="s">
        <v>56</v>
      </c>
      <c r="E744" s="25"/>
      <c r="F744" s="25"/>
      <c r="G744" s="25"/>
      <c r="H744" s="25"/>
      <c r="I744" s="25"/>
      <c r="J744" s="25"/>
      <c r="K744" s="116">
        <f>SUM('[1]Hist&amp;Budget_WC'!CN$49:CN$50,'[1]Hist&amp;Budget_WC'!CN$52)</f>
        <v>0</v>
      </c>
      <c r="L744" s="116">
        <f>SUM('[1]Hist&amp;Budget_WC'!CO$49:CO$50,'[1]Hist&amp;Budget_WC'!CO$52)</f>
        <v>0</v>
      </c>
      <c r="M744" s="116">
        <f>SUM('[1]Hist&amp;Budget_WC'!CP$49:CP$50,'[1]Hist&amp;Budget_WC'!CP$52)</f>
        <v>0</v>
      </c>
      <c r="N744" s="117">
        <f>SUM([1]Calcs_Waste!N$40:N$41,[1]Calcs_Waste!N$43)</f>
        <v>0</v>
      </c>
      <c r="O744" s="117">
        <f>SUM([1]Calcs_Waste!O$40:O$41,[1]Calcs_Waste!O$43)</f>
        <v>0</v>
      </c>
      <c r="P744" s="117">
        <f>SUM([1]Calcs_Waste!P$40:P$41,[1]Calcs_Waste!P$43)</f>
        <v>0</v>
      </c>
      <c r="Q744" s="117">
        <f>SUM([1]Calcs_Waste!Q$40:Q$41,[1]Calcs_Waste!Q$43)</f>
        <v>0</v>
      </c>
      <c r="R744" s="117">
        <f>SUM([1]Calcs_Waste!R$40:R$41,[1]Calcs_Waste!R$43)</f>
        <v>0</v>
      </c>
      <c r="S744" s="117">
        <f>SUM([1]Calcs_Waste!S$40:S$41,[1]Calcs_Waste!S$43)</f>
        <v>0</v>
      </c>
      <c r="T744" s="117">
        <f>SUM([1]Calcs_Waste!T$40:T$41,[1]Calcs_Waste!T$43)</f>
        <v>0</v>
      </c>
      <c r="U744" s="117">
        <f>SUM([1]Calcs_Waste!U$40:U$41,[1]Calcs_Waste!U$43)</f>
        <v>0</v>
      </c>
      <c r="V744" s="117">
        <f>SUM([1]Calcs_Waste!V$40:V$41,[1]Calcs_Waste!V$43)</f>
        <v>0</v>
      </c>
      <c r="W744" s="117">
        <f>SUM([1]Calcs_Waste!W$40:W$41,[1]Calcs_Waste!W$43)</f>
        <v>0</v>
      </c>
      <c r="X744" s="117">
        <f>SUM([1]Calcs_Waste!X$40:X$41,[1]Calcs_Waste!X$43)</f>
        <v>0</v>
      </c>
      <c r="Y744" s="117">
        <f>SUM([1]Calcs_Waste!Y$40:Y$41,[1]Calcs_Waste!Y$43)</f>
        <v>0</v>
      </c>
      <c r="Z744" s="117">
        <f>SUM([1]Calcs_Waste!Z$40:Z$41,[1]Calcs_Waste!Z$43)</f>
        <v>0</v>
      </c>
      <c r="AA744" s="117">
        <f>SUM([1]Calcs_Waste!AA$40:AA$41,[1]Calcs_Waste!AA$43)</f>
        <v>0</v>
      </c>
      <c r="AB744" s="117">
        <f>SUM([1]Calcs_Waste!AB$40:AB$41,[1]Calcs_Waste!AB$43)</f>
        <v>0</v>
      </c>
      <c r="AC744" s="117">
        <f>SUM([1]Calcs_Waste!AC$40:AC$41,[1]Calcs_Waste!AC$43)</f>
        <v>0</v>
      </c>
      <c r="AD744" s="117">
        <f>SUM([1]Calcs_Waste!AD$40:AD$41,[1]Calcs_Waste!AD$43)</f>
        <v>0</v>
      </c>
      <c r="AE744" s="117">
        <f>SUM([1]Calcs_Waste!AE$40:AE$41,[1]Calcs_Waste!AE$43)</f>
        <v>0</v>
      </c>
      <c r="AF744" s="117">
        <f>SUM([1]Calcs_Waste!AF$40:AF$41,[1]Calcs_Waste!AF$43)</f>
        <v>0</v>
      </c>
      <c r="AG744" s="117">
        <f>SUM([1]Calcs_Waste!AG$40:AG$41,[1]Calcs_Waste!AG$43)</f>
        <v>0</v>
      </c>
      <c r="AH744" s="118">
        <f>SUM([1]Calcs_Waste!AH$40:AH$41,[1]Calcs_Waste!AH$43)</f>
        <v>0</v>
      </c>
      <c r="AM744" s="53" cm="1">
        <f t="array" ref="AM744">IF(SUM(ABS(K744:AH744)),1,0)</f>
        <v>0</v>
      </c>
      <c r="AN744" s="53">
        <f t="shared" si="139"/>
        <v>0</v>
      </c>
    </row>
    <row r="745" spans="1:40" s="38" customFormat="1" ht="10.199999999999999" hidden="1" outlineLevel="2" x14ac:dyDescent="0.2">
      <c r="A745" s="35"/>
      <c r="B745" s="108"/>
      <c r="C745" s="109"/>
      <c r="D745" s="115" t="s">
        <v>57</v>
      </c>
      <c r="E745" s="25"/>
      <c r="F745" s="25"/>
      <c r="G745" s="25"/>
      <c r="H745" s="25"/>
      <c r="I745" s="25"/>
      <c r="J745" s="25"/>
      <c r="K745" s="116">
        <f>'[1]Hist&amp;Budget_WC'!CN$51</f>
        <v>0</v>
      </c>
      <c r="L745" s="116">
        <f>'[1]Hist&amp;Budget_WC'!CO$51</f>
        <v>0</v>
      </c>
      <c r="M745" s="116">
        <f>'[1]Hist&amp;Budget_WC'!CP$51</f>
        <v>0</v>
      </c>
      <c r="N745" s="117">
        <f>[1]Calcs_Waste!N$42</f>
        <v>0</v>
      </c>
      <c r="O745" s="117">
        <f>[1]Calcs_Waste!O$42</f>
        <v>0</v>
      </c>
      <c r="P745" s="117">
        <f>[1]Calcs_Waste!P$42</f>
        <v>0</v>
      </c>
      <c r="Q745" s="117">
        <f>[1]Calcs_Waste!Q$42</f>
        <v>0</v>
      </c>
      <c r="R745" s="117">
        <f>[1]Calcs_Waste!R$42</f>
        <v>0</v>
      </c>
      <c r="S745" s="117">
        <f>[1]Calcs_Waste!S$42</f>
        <v>0</v>
      </c>
      <c r="T745" s="117">
        <f>[1]Calcs_Waste!T$42</f>
        <v>0</v>
      </c>
      <c r="U745" s="117">
        <f>[1]Calcs_Waste!U$42</f>
        <v>0</v>
      </c>
      <c r="V745" s="117">
        <f>[1]Calcs_Waste!V$42</f>
        <v>0</v>
      </c>
      <c r="W745" s="117">
        <f>[1]Calcs_Waste!W$42</f>
        <v>0</v>
      </c>
      <c r="X745" s="117">
        <f>[1]Calcs_Waste!X$42</f>
        <v>0</v>
      </c>
      <c r="Y745" s="117">
        <f>[1]Calcs_Waste!Y$42</f>
        <v>0</v>
      </c>
      <c r="Z745" s="117">
        <f>[1]Calcs_Waste!Z$42</f>
        <v>0</v>
      </c>
      <c r="AA745" s="117">
        <f>[1]Calcs_Waste!AA$42</f>
        <v>0</v>
      </c>
      <c r="AB745" s="117">
        <f>[1]Calcs_Waste!AB$42</f>
        <v>0</v>
      </c>
      <c r="AC745" s="117">
        <f>[1]Calcs_Waste!AC$42</f>
        <v>0</v>
      </c>
      <c r="AD745" s="117">
        <f>[1]Calcs_Waste!AD$42</f>
        <v>0</v>
      </c>
      <c r="AE745" s="117">
        <f>[1]Calcs_Waste!AE$42</f>
        <v>0</v>
      </c>
      <c r="AF745" s="117">
        <f>[1]Calcs_Waste!AF$42</f>
        <v>0</v>
      </c>
      <c r="AG745" s="117">
        <f>[1]Calcs_Waste!AG$42</f>
        <v>0</v>
      </c>
      <c r="AH745" s="118">
        <f>[1]Calcs_Waste!AH$42</f>
        <v>0</v>
      </c>
      <c r="AM745" s="53" cm="1">
        <f t="array" ref="AM745">IF(SUM(ABS(K745:AH745)),1,0)</f>
        <v>0</v>
      </c>
      <c r="AN745" s="53">
        <f t="shared" si="139"/>
        <v>0</v>
      </c>
    </row>
    <row r="746" spans="1:40" s="38" customFormat="1" ht="10.199999999999999" hidden="1" outlineLevel="2" x14ac:dyDescent="0.2">
      <c r="A746" s="35"/>
      <c r="B746" s="108"/>
      <c r="C746" s="109"/>
      <c r="D746" s="115" t="s">
        <v>58</v>
      </c>
      <c r="E746" s="25"/>
      <c r="F746" s="25"/>
      <c r="G746" s="25"/>
      <c r="H746" s="25"/>
      <c r="I746" s="25"/>
      <c r="J746" s="25"/>
      <c r="K746" s="116">
        <f>MAX(0,'[1]Hist&amp;Budget_WC'!CN$104)+MAX(0,'[1]Hist&amp;Budget_WC'!CN$105)+MAX(0,'[1]Hist&amp;Budget_WC'!CN$108)+MAX(0,'[1]Hist&amp;Budget_WC'!CN$109)+MAX(0,'[1]Hist&amp;Budget_WC'!CN$110)</f>
        <v>0</v>
      </c>
      <c r="L746" s="116">
        <f>MAX(0,'[1]Hist&amp;Budget_WC'!CO$104)+MAX(0,'[1]Hist&amp;Budget_WC'!CO$105)+MAX(0,'[1]Hist&amp;Budget_WC'!CO$108)+MAX(0,'[1]Hist&amp;Budget_WC'!CO$109)+MAX(0,'[1]Hist&amp;Budget_WC'!CO$110)</f>
        <v>0</v>
      </c>
      <c r="M746" s="116">
        <f>MAX(0,'[1]Hist&amp;Budget_WC'!CP$104)+MAX(0,'[1]Hist&amp;Budget_WC'!CP$105)+MAX(0,'[1]Hist&amp;Budget_WC'!CP$108)+MAX(0,'[1]Hist&amp;Budget_WC'!CP$109)+MAX(0,'[1]Hist&amp;Budget_WC'!CP$110)</f>
        <v>0</v>
      </c>
      <c r="N746" s="117">
        <f>MAX(0,[1]Calcs_Waste!N$95)+MAX(0,[1]Calcs_Waste!N$96)+MAX(0,[1]Calcs_Waste!N$99)+MAX(0,[1]Calcs_Waste!N$100)+MAX(0,[1]Calcs_Waste!N$101)</f>
        <v>0</v>
      </c>
      <c r="O746" s="117">
        <f>MAX(0,[1]Calcs_Waste!O$95)+MAX(0,[1]Calcs_Waste!O$96)+MAX(0,[1]Calcs_Waste!O$99)+MAX(0,[1]Calcs_Waste!O$100)+MAX(0,[1]Calcs_Waste!O$101)</f>
        <v>0</v>
      </c>
      <c r="P746" s="117">
        <f>MAX(0,[1]Calcs_Waste!P$95)+MAX(0,[1]Calcs_Waste!P$96)+MAX(0,[1]Calcs_Waste!P$99)+MAX(0,[1]Calcs_Waste!P$100)+MAX(0,[1]Calcs_Waste!P$101)</f>
        <v>0</v>
      </c>
      <c r="Q746" s="117">
        <f>MAX(0,[1]Calcs_Waste!Q$95)+MAX(0,[1]Calcs_Waste!Q$96)+MAX(0,[1]Calcs_Waste!Q$99)+MAX(0,[1]Calcs_Waste!Q$100)+MAX(0,[1]Calcs_Waste!Q$101)</f>
        <v>0</v>
      </c>
      <c r="R746" s="117">
        <f>MAX(0,[1]Calcs_Waste!R$95)+MAX(0,[1]Calcs_Waste!R$96)+MAX(0,[1]Calcs_Waste!R$99)+MAX(0,[1]Calcs_Waste!R$100)+MAX(0,[1]Calcs_Waste!R$101)</f>
        <v>0</v>
      </c>
      <c r="S746" s="117">
        <f>MAX(0,[1]Calcs_Waste!S$95)+MAX(0,[1]Calcs_Waste!S$96)+MAX(0,[1]Calcs_Waste!S$99)+MAX(0,[1]Calcs_Waste!S$100)+MAX(0,[1]Calcs_Waste!S$101)</f>
        <v>0</v>
      </c>
      <c r="T746" s="117">
        <f>MAX(0,[1]Calcs_Waste!T$95)+MAX(0,[1]Calcs_Waste!T$96)+MAX(0,[1]Calcs_Waste!T$99)+MAX(0,[1]Calcs_Waste!T$100)+MAX(0,[1]Calcs_Waste!T$101)</f>
        <v>0</v>
      </c>
      <c r="U746" s="117">
        <f>MAX(0,[1]Calcs_Waste!U$95)+MAX(0,[1]Calcs_Waste!U$96)+MAX(0,[1]Calcs_Waste!U$99)+MAX(0,[1]Calcs_Waste!U$100)+MAX(0,[1]Calcs_Waste!U$101)</f>
        <v>0</v>
      </c>
      <c r="V746" s="117">
        <f>MAX(0,[1]Calcs_Waste!V$95)+MAX(0,[1]Calcs_Waste!V$96)+MAX(0,[1]Calcs_Waste!V$99)+MAX(0,[1]Calcs_Waste!V$100)+MAX(0,[1]Calcs_Waste!V$101)</f>
        <v>0</v>
      </c>
      <c r="W746" s="117">
        <f>MAX(0,[1]Calcs_Waste!W$95)+MAX(0,[1]Calcs_Waste!W$96)+MAX(0,[1]Calcs_Waste!W$99)+MAX(0,[1]Calcs_Waste!W$100)+MAX(0,[1]Calcs_Waste!W$101)</f>
        <v>0</v>
      </c>
      <c r="X746" s="117">
        <f>MAX(0,[1]Calcs_Waste!X$95)+MAX(0,[1]Calcs_Waste!X$96)+MAX(0,[1]Calcs_Waste!X$99)+MAX(0,[1]Calcs_Waste!X$100)+MAX(0,[1]Calcs_Waste!X$101)</f>
        <v>0</v>
      </c>
      <c r="Y746" s="117">
        <f>MAX(0,[1]Calcs_Waste!Y$95)+MAX(0,[1]Calcs_Waste!Y$96)+MAX(0,[1]Calcs_Waste!Y$99)+MAX(0,[1]Calcs_Waste!Y$100)+MAX(0,[1]Calcs_Waste!Y$101)</f>
        <v>0</v>
      </c>
      <c r="Z746" s="117">
        <f>MAX(0,[1]Calcs_Waste!Z$95)+MAX(0,[1]Calcs_Waste!Z$96)+MAX(0,[1]Calcs_Waste!Z$99)+MAX(0,[1]Calcs_Waste!Z$100)+MAX(0,[1]Calcs_Waste!Z$101)</f>
        <v>0</v>
      </c>
      <c r="AA746" s="117">
        <f>MAX(0,[1]Calcs_Waste!AA$95)+MAX(0,[1]Calcs_Waste!AA$96)+MAX(0,[1]Calcs_Waste!AA$99)+MAX(0,[1]Calcs_Waste!AA$100)+MAX(0,[1]Calcs_Waste!AA$101)</f>
        <v>0</v>
      </c>
      <c r="AB746" s="117">
        <f>MAX(0,[1]Calcs_Waste!AB$95)+MAX(0,[1]Calcs_Waste!AB$96)+MAX(0,[1]Calcs_Waste!AB$99)+MAX(0,[1]Calcs_Waste!AB$100)+MAX(0,[1]Calcs_Waste!AB$101)</f>
        <v>0</v>
      </c>
      <c r="AC746" s="117">
        <f>MAX(0,[1]Calcs_Waste!AC$95)+MAX(0,[1]Calcs_Waste!AC$96)+MAX(0,[1]Calcs_Waste!AC$99)+MAX(0,[1]Calcs_Waste!AC$100)+MAX(0,[1]Calcs_Waste!AC$101)</f>
        <v>0</v>
      </c>
      <c r="AD746" s="117">
        <f>MAX(0,[1]Calcs_Waste!AD$95)+MAX(0,[1]Calcs_Waste!AD$96)+MAX(0,[1]Calcs_Waste!AD$99)+MAX(0,[1]Calcs_Waste!AD$100)+MAX(0,[1]Calcs_Waste!AD$101)</f>
        <v>0</v>
      </c>
      <c r="AE746" s="117">
        <f>MAX(0,[1]Calcs_Waste!AE$95)+MAX(0,[1]Calcs_Waste!AE$96)+MAX(0,[1]Calcs_Waste!AE$99)+MAX(0,[1]Calcs_Waste!AE$100)+MAX(0,[1]Calcs_Waste!AE$101)</f>
        <v>0</v>
      </c>
      <c r="AF746" s="117">
        <f>MAX(0,[1]Calcs_Waste!AF$95)+MAX(0,[1]Calcs_Waste!AF$96)+MAX(0,[1]Calcs_Waste!AF$99)+MAX(0,[1]Calcs_Waste!AF$100)+MAX(0,[1]Calcs_Waste!AF$101)</f>
        <v>0</v>
      </c>
      <c r="AG746" s="117">
        <f>MAX(0,[1]Calcs_Waste!AG$95)+MAX(0,[1]Calcs_Waste!AG$96)+MAX(0,[1]Calcs_Waste!AG$99)+MAX(0,[1]Calcs_Waste!AG$100)+MAX(0,[1]Calcs_Waste!AG$101)</f>
        <v>0</v>
      </c>
      <c r="AH746" s="118">
        <f>MAX(0,[1]Calcs_Waste!AH$95)+MAX(0,[1]Calcs_Waste!AH$96)+MAX(0,[1]Calcs_Waste!AH$99)+MAX(0,[1]Calcs_Waste!AH$100)+MAX(0,[1]Calcs_Waste!AH$101)</f>
        <v>0</v>
      </c>
      <c r="AM746" s="53" cm="1">
        <f t="array" ref="AM746">IF(SUM(ABS(K746:AH746)),1,0)</f>
        <v>0</v>
      </c>
      <c r="AN746" s="53">
        <f t="shared" si="139"/>
        <v>0</v>
      </c>
    </row>
    <row r="747" spans="1:40" s="38" customFormat="1" ht="10.199999999999999" hidden="1" outlineLevel="2" x14ac:dyDescent="0.2">
      <c r="A747" s="35"/>
      <c r="B747" s="108"/>
      <c r="C747" s="109"/>
      <c r="D747" s="115" t="s">
        <v>59</v>
      </c>
      <c r="E747" s="25"/>
      <c r="F747" s="25"/>
      <c r="G747" s="25"/>
      <c r="H747" s="25"/>
      <c r="I747" s="25"/>
      <c r="J747" s="25"/>
      <c r="K747" s="116">
        <f>'[1]Hist&amp;Budget_WC'!CN$106</f>
        <v>0</v>
      </c>
      <c r="L747" s="116">
        <f>'[1]Hist&amp;Budget_WC'!CO$106</f>
        <v>0</v>
      </c>
      <c r="M747" s="116">
        <f>'[1]Hist&amp;Budget_WC'!CP$106</f>
        <v>0</v>
      </c>
      <c r="N747" s="117">
        <f>[1]Calcs_Waste!N$97</f>
        <v>0</v>
      </c>
      <c r="O747" s="117">
        <f>[1]Calcs_Waste!O$97</f>
        <v>0</v>
      </c>
      <c r="P747" s="117">
        <f>[1]Calcs_Waste!P$97</f>
        <v>0</v>
      </c>
      <c r="Q747" s="117">
        <f>[1]Calcs_Waste!Q$97</f>
        <v>0</v>
      </c>
      <c r="R747" s="117">
        <f>[1]Calcs_Waste!R$97</f>
        <v>0</v>
      </c>
      <c r="S747" s="117">
        <f>[1]Calcs_Waste!S$97</f>
        <v>0</v>
      </c>
      <c r="T747" s="117">
        <f>[1]Calcs_Waste!T$97</f>
        <v>0</v>
      </c>
      <c r="U747" s="117">
        <f>[1]Calcs_Waste!U$97</f>
        <v>0</v>
      </c>
      <c r="V747" s="117">
        <f>[1]Calcs_Waste!V$97</f>
        <v>0</v>
      </c>
      <c r="W747" s="117">
        <f>[1]Calcs_Waste!W$97</f>
        <v>0</v>
      </c>
      <c r="X747" s="117">
        <f>[1]Calcs_Waste!X$97</f>
        <v>0</v>
      </c>
      <c r="Y747" s="117">
        <f>[1]Calcs_Waste!Y$97</f>
        <v>0</v>
      </c>
      <c r="Z747" s="117">
        <f>[1]Calcs_Waste!Z$97</f>
        <v>0</v>
      </c>
      <c r="AA747" s="117">
        <f>[1]Calcs_Waste!AA$97</f>
        <v>0</v>
      </c>
      <c r="AB747" s="117">
        <f>[1]Calcs_Waste!AB$97</f>
        <v>0</v>
      </c>
      <c r="AC747" s="117">
        <f>[1]Calcs_Waste!AC$97</f>
        <v>0</v>
      </c>
      <c r="AD747" s="117">
        <f>[1]Calcs_Waste!AD$97</f>
        <v>0</v>
      </c>
      <c r="AE747" s="117">
        <f>[1]Calcs_Waste!AE$97</f>
        <v>0</v>
      </c>
      <c r="AF747" s="117">
        <f>[1]Calcs_Waste!AF$97</f>
        <v>0</v>
      </c>
      <c r="AG747" s="117">
        <f>[1]Calcs_Waste!AG$97</f>
        <v>0</v>
      </c>
      <c r="AH747" s="118">
        <f>[1]Calcs_Waste!AH$97</f>
        <v>0</v>
      </c>
      <c r="AM747" s="53" cm="1">
        <f t="array" ref="AM747">IF(SUM(ABS(K747:AH747)),1,0)</f>
        <v>0</v>
      </c>
      <c r="AN747" s="53">
        <f t="shared" si="139"/>
        <v>0</v>
      </c>
    </row>
    <row r="748" spans="1:40" s="38" customFormat="1" ht="10.199999999999999" hidden="1" outlineLevel="2" x14ac:dyDescent="0.2">
      <c r="A748" s="35"/>
      <c r="B748" s="108"/>
      <c r="C748" s="109"/>
      <c r="D748" s="115" t="s">
        <v>60</v>
      </c>
      <c r="E748" s="25"/>
      <c r="F748" s="25"/>
      <c r="G748" s="25"/>
      <c r="H748" s="25"/>
      <c r="I748" s="25"/>
      <c r="J748" s="25"/>
      <c r="K748" s="116">
        <f>MAX(0,'[1]Hist&amp;Budget_WC'!CN$111)</f>
        <v>0</v>
      </c>
      <c r="L748" s="116">
        <f>MAX(0,'[1]Hist&amp;Budget_WC'!CO$111)</f>
        <v>0</v>
      </c>
      <c r="M748" s="116">
        <f>MAX(0,'[1]Hist&amp;Budget_WC'!CP$111)</f>
        <v>0</v>
      </c>
      <c r="N748" s="117">
        <f>MAX(0,[1]Calcs_Waste!N$102)</f>
        <v>0</v>
      </c>
      <c r="O748" s="117">
        <f>MAX(0,[1]Calcs_Waste!O$102)</f>
        <v>0</v>
      </c>
      <c r="P748" s="117">
        <f>MAX(0,[1]Calcs_Waste!P$102)</f>
        <v>0</v>
      </c>
      <c r="Q748" s="117">
        <f>MAX(0,[1]Calcs_Waste!Q$102)</f>
        <v>0</v>
      </c>
      <c r="R748" s="117">
        <f>MAX(0,[1]Calcs_Waste!R$102)</f>
        <v>0</v>
      </c>
      <c r="S748" s="117">
        <f>MAX(0,[1]Calcs_Waste!S$102)</f>
        <v>0</v>
      </c>
      <c r="T748" s="117">
        <f>MAX(0,[1]Calcs_Waste!T$102)</f>
        <v>0</v>
      </c>
      <c r="U748" s="117">
        <f>MAX(0,[1]Calcs_Waste!U$102)</f>
        <v>0</v>
      </c>
      <c r="V748" s="117">
        <f>MAX(0,[1]Calcs_Waste!V$102)</f>
        <v>0</v>
      </c>
      <c r="W748" s="117">
        <f>MAX(0,[1]Calcs_Waste!W$102)</f>
        <v>0</v>
      </c>
      <c r="X748" s="117">
        <f>MAX(0,[1]Calcs_Waste!X$102)</f>
        <v>0</v>
      </c>
      <c r="Y748" s="117">
        <f>MAX(0,[1]Calcs_Waste!Y$102)</f>
        <v>0</v>
      </c>
      <c r="Z748" s="117">
        <f>MAX(0,[1]Calcs_Waste!Z$102)</f>
        <v>0</v>
      </c>
      <c r="AA748" s="117">
        <f>MAX(0,[1]Calcs_Waste!AA$102)</f>
        <v>0</v>
      </c>
      <c r="AB748" s="117">
        <f>MAX(0,[1]Calcs_Waste!AB$102)</f>
        <v>0</v>
      </c>
      <c r="AC748" s="117">
        <f>MAX(0,[1]Calcs_Waste!AC$102)</f>
        <v>0</v>
      </c>
      <c r="AD748" s="117">
        <f>MAX(0,[1]Calcs_Waste!AD$102)</f>
        <v>0</v>
      </c>
      <c r="AE748" s="117">
        <f>MAX(0,[1]Calcs_Waste!AE$102)</f>
        <v>0</v>
      </c>
      <c r="AF748" s="117">
        <f>MAX(0,[1]Calcs_Waste!AF$102)</f>
        <v>0</v>
      </c>
      <c r="AG748" s="117">
        <f>MAX(0,[1]Calcs_Waste!AG$102)</f>
        <v>0</v>
      </c>
      <c r="AH748" s="118">
        <f>MAX(0,[1]Calcs_Waste!AH$102)</f>
        <v>0</v>
      </c>
      <c r="AM748" s="53" cm="1">
        <f t="array" ref="AM748">IF(SUM(ABS(K748:AH748)),1,0)</f>
        <v>0</v>
      </c>
      <c r="AN748" s="53">
        <f t="shared" si="139"/>
        <v>0</v>
      </c>
    </row>
    <row r="749" spans="1:40" s="38" customFormat="1" ht="10.199999999999999" hidden="1" outlineLevel="2" collapsed="1" x14ac:dyDescent="0.2">
      <c r="A749" s="35"/>
      <c r="B749" s="108"/>
      <c r="C749" s="109"/>
      <c r="D749" s="119" t="s">
        <v>61</v>
      </c>
      <c r="E749" s="120"/>
      <c r="F749" s="120"/>
      <c r="G749" s="120"/>
      <c r="H749" s="120"/>
      <c r="I749" s="120"/>
      <c r="J749" s="120"/>
      <c r="K749" s="121">
        <f t="shared" ref="K749:AH749" si="140">SUM(K739:K748)</f>
        <v>1975</v>
      </c>
      <c r="L749" s="121">
        <f t="shared" si="140"/>
        <v>2134</v>
      </c>
      <c r="M749" s="121">
        <f t="shared" si="140"/>
        <v>2314</v>
      </c>
      <c r="N749" s="122">
        <f t="shared" si="140"/>
        <v>2452</v>
      </c>
      <c r="O749" s="122">
        <f t="shared" si="140"/>
        <v>2812</v>
      </c>
      <c r="P749" s="122">
        <f t="shared" si="140"/>
        <v>2887</v>
      </c>
      <c r="Q749" s="122">
        <f t="shared" si="140"/>
        <v>2966</v>
      </c>
      <c r="R749" s="122">
        <f t="shared" si="140"/>
        <v>3047</v>
      </c>
      <c r="S749" s="122">
        <f t="shared" si="140"/>
        <v>3131</v>
      </c>
      <c r="T749" s="122">
        <f t="shared" si="140"/>
        <v>3217</v>
      </c>
      <c r="U749" s="122">
        <f t="shared" si="140"/>
        <v>3306</v>
      </c>
      <c r="V749" s="122">
        <f t="shared" si="140"/>
        <v>3397</v>
      </c>
      <c r="W749" s="122">
        <f t="shared" si="140"/>
        <v>3491</v>
      </c>
      <c r="X749" s="122">
        <f t="shared" si="140"/>
        <v>3588</v>
      </c>
      <c r="Y749" s="122">
        <f t="shared" si="140"/>
        <v>3588</v>
      </c>
      <c r="Z749" s="122">
        <f t="shared" si="140"/>
        <v>3588</v>
      </c>
      <c r="AA749" s="122">
        <f t="shared" si="140"/>
        <v>3588</v>
      </c>
      <c r="AB749" s="122">
        <f t="shared" si="140"/>
        <v>3588</v>
      </c>
      <c r="AC749" s="122">
        <f t="shared" si="140"/>
        <v>3588</v>
      </c>
      <c r="AD749" s="122">
        <f t="shared" si="140"/>
        <v>3588</v>
      </c>
      <c r="AE749" s="122">
        <f t="shared" si="140"/>
        <v>3588</v>
      </c>
      <c r="AF749" s="122">
        <f t="shared" si="140"/>
        <v>3588</v>
      </c>
      <c r="AG749" s="122">
        <f t="shared" si="140"/>
        <v>3588</v>
      </c>
      <c r="AH749" s="123">
        <f t="shared" si="140"/>
        <v>3588</v>
      </c>
    </row>
    <row r="750" spans="1:40" s="38" customFormat="1" ht="10.199999999999999" hidden="1" outlineLevel="2" x14ac:dyDescent="0.2">
      <c r="A750" s="35"/>
      <c r="B750" s="108"/>
      <c r="C750" s="109"/>
      <c r="D750" s="110"/>
      <c r="E750" s="25"/>
      <c r="F750" s="25"/>
      <c r="G750" s="25"/>
      <c r="H750" s="25"/>
      <c r="I750" s="25"/>
      <c r="J750" s="25"/>
      <c r="K750" s="111"/>
      <c r="L750" s="112"/>
      <c r="M750" s="112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113"/>
    </row>
    <row r="751" spans="1:40" s="38" customFormat="1" ht="10.199999999999999" hidden="1" outlineLevel="2" x14ac:dyDescent="0.2">
      <c r="A751" s="35"/>
      <c r="B751" s="108"/>
      <c r="C751" s="109"/>
      <c r="D751" s="114" t="s">
        <v>62</v>
      </c>
      <c r="E751" s="25"/>
      <c r="F751" s="25"/>
      <c r="G751" s="25"/>
      <c r="H751" s="25"/>
      <c r="I751" s="25"/>
      <c r="J751" s="25"/>
      <c r="K751" s="111"/>
      <c r="L751" s="112"/>
      <c r="M751" s="112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113"/>
    </row>
    <row r="752" spans="1:40" s="38" customFormat="1" ht="10.199999999999999" hidden="1" outlineLevel="2" x14ac:dyDescent="0.2">
      <c r="A752" s="35"/>
      <c r="B752" s="108"/>
      <c r="C752" s="109"/>
      <c r="D752" s="115" t="s">
        <v>63</v>
      </c>
      <c r="E752" s="25"/>
      <c r="F752" s="25"/>
      <c r="G752" s="25"/>
      <c r="H752" s="25"/>
      <c r="I752" s="25"/>
      <c r="J752" s="25"/>
      <c r="K752" s="116">
        <f>-SUM('[1]Hist&amp;Budget_WC'!CN$74:CN$75)</f>
        <v>213</v>
      </c>
      <c r="L752" s="116">
        <f>-SUM('[1]Hist&amp;Budget_WC'!CO$74:CO$75)</f>
        <v>232</v>
      </c>
      <c r="M752" s="116">
        <f>-SUM('[1]Hist&amp;Budget_WC'!CP$74:CP$75)</f>
        <v>213</v>
      </c>
      <c r="N752" s="117">
        <f>-SUM([1]Calcs_Waste!N$65:N$66)</f>
        <v>193</v>
      </c>
      <c r="O752" s="117">
        <f>-SUM([1]Calcs_Waste!O$65:O$66)</f>
        <v>299</v>
      </c>
      <c r="P752" s="117">
        <f>-SUM([1]Calcs_Waste!P$65:P$66)</f>
        <v>308</v>
      </c>
      <c r="Q752" s="117">
        <f>-SUM([1]Calcs_Waste!Q$65:Q$66)</f>
        <v>318</v>
      </c>
      <c r="R752" s="117">
        <f>-SUM([1]Calcs_Waste!R$65:R$66)</f>
        <v>328</v>
      </c>
      <c r="S752" s="117">
        <f>-SUM([1]Calcs_Waste!S$65:S$66)</f>
        <v>339</v>
      </c>
      <c r="T752" s="117">
        <f>-SUM([1]Calcs_Waste!T$65:T$66)</f>
        <v>350</v>
      </c>
      <c r="U752" s="117">
        <f>-SUM([1]Calcs_Waste!U$65:U$66)</f>
        <v>362</v>
      </c>
      <c r="V752" s="117">
        <f>-SUM([1]Calcs_Waste!V$65:V$66)</f>
        <v>374</v>
      </c>
      <c r="W752" s="117">
        <f>-SUM([1]Calcs_Waste!W$65:W$66)</f>
        <v>386</v>
      </c>
      <c r="X752" s="117">
        <f>-SUM([1]Calcs_Waste!X$65:X$66)</f>
        <v>399</v>
      </c>
      <c r="Y752" s="117">
        <f>-SUM([1]Calcs_Waste!Y$65:Y$66)</f>
        <v>399</v>
      </c>
      <c r="Z752" s="117">
        <f>-SUM([1]Calcs_Waste!Z$65:Z$66)</f>
        <v>399</v>
      </c>
      <c r="AA752" s="117">
        <f>-SUM([1]Calcs_Waste!AA$65:AA$66)</f>
        <v>399</v>
      </c>
      <c r="AB752" s="117">
        <f>-SUM([1]Calcs_Waste!AB$65:AB$66)</f>
        <v>399</v>
      </c>
      <c r="AC752" s="117">
        <f>-SUM([1]Calcs_Waste!AC$65:AC$66)</f>
        <v>399</v>
      </c>
      <c r="AD752" s="117">
        <f>-SUM([1]Calcs_Waste!AD$65:AD$66)</f>
        <v>399</v>
      </c>
      <c r="AE752" s="117">
        <f>-SUM([1]Calcs_Waste!AE$65:AE$66)</f>
        <v>399</v>
      </c>
      <c r="AF752" s="117">
        <f>-SUM([1]Calcs_Waste!AF$65:AF$66)</f>
        <v>399</v>
      </c>
      <c r="AG752" s="117">
        <f>-SUM([1]Calcs_Waste!AG$65:AG$66)</f>
        <v>399</v>
      </c>
      <c r="AH752" s="118">
        <f>-SUM([1]Calcs_Waste!AH$65:AH$66)</f>
        <v>399</v>
      </c>
      <c r="AM752" s="53" cm="1">
        <f t="array" ref="AM752">IF(SUM(ABS(K752:AH752)),1,0)</f>
        <v>1</v>
      </c>
      <c r="AN752" s="53">
        <f t="shared" ref="AN752:AN758" si="141">IF(OR(SUBTOTAL(102,AM752)=1,AM752=0),0,1)</f>
        <v>1</v>
      </c>
    </row>
    <row r="753" spans="1:40" s="38" customFormat="1" ht="10.199999999999999" hidden="1" outlineLevel="2" x14ac:dyDescent="0.2">
      <c r="A753" s="35"/>
      <c r="B753" s="108"/>
      <c r="C753" s="109"/>
      <c r="D753" s="115" t="s">
        <v>64</v>
      </c>
      <c r="E753" s="25"/>
      <c r="F753" s="25"/>
      <c r="G753" s="25"/>
      <c r="H753" s="25"/>
      <c r="I753" s="25"/>
      <c r="J753" s="25"/>
      <c r="K753" s="116">
        <f>-SUM('[1]Hist&amp;Budget_WC'!CN$77,'[1]Hist&amp;Budget_WC'!CN$87,'[1]Hist&amp;Budget_WC'!CN$88)</f>
        <v>0</v>
      </c>
      <c r="L753" s="116">
        <f>-SUM('[1]Hist&amp;Budget_WC'!CO$77,'[1]Hist&amp;Budget_WC'!CO$87,'[1]Hist&amp;Budget_WC'!CO$88)</f>
        <v>0</v>
      </c>
      <c r="M753" s="116">
        <f>-SUM('[1]Hist&amp;Budget_WC'!CP$77,'[1]Hist&amp;Budget_WC'!CP$87,'[1]Hist&amp;Budget_WC'!CP$88)</f>
        <v>0</v>
      </c>
      <c r="N753" s="117">
        <f>-SUM([1]Calcs_Waste!N$68,[1]Calcs_Waste!N$78,[1]Calcs_Waste!N$79)</f>
        <v>0</v>
      </c>
      <c r="O753" s="117">
        <f>-SUM([1]Calcs_Waste!O$68,[1]Calcs_Waste!O$78,[1]Calcs_Waste!O$79)</f>
        <v>0</v>
      </c>
      <c r="P753" s="117">
        <f>-SUM([1]Calcs_Waste!P$68,[1]Calcs_Waste!P$78,[1]Calcs_Waste!P$79)</f>
        <v>0</v>
      </c>
      <c r="Q753" s="117">
        <f>-SUM([1]Calcs_Waste!Q$68,[1]Calcs_Waste!Q$78,[1]Calcs_Waste!Q$79)</f>
        <v>0</v>
      </c>
      <c r="R753" s="117">
        <f>-SUM([1]Calcs_Waste!R$68,[1]Calcs_Waste!R$78,[1]Calcs_Waste!R$79)</f>
        <v>0</v>
      </c>
      <c r="S753" s="117">
        <f>-SUM([1]Calcs_Waste!S$68,[1]Calcs_Waste!S$78,[1]Calcs_Waste!S$79)</f>
        <v>0</v>
      </c>
      <c r="T753" s="117">
        <f>-SUM([1]Calcs_Waste!T$68,[1]Calcs_Waste!T$78,[1]Calcs_Waste!T$79)</f>
        <v>0</v>
      </c>
      <c r="U753" s="117">
        <f>-SUM([1]Calcs_Waste!U$68,[1]Calcs_Waste!U$78,[1]Calcs_Waste!U$79)</f>
        <v>0</v>
      </c>
      <c r="V753" s="117">
        <f>-SUM([1]Calcs_Waste!V$68,[1]Calcs_Waste!V$78,[1]Calcs_Waste!V$79)</f>
        <v>0</v>
      </c>
      <c r="W753" s="117">
        <f>-SUM([1]Calcs_Waste!W$68,[1]Calcs_Waste!W$78,[1]Calcs_Waste!W$79)</f>
        <v>0</v>
      </c>
      <c r="X753" s="117">
        <f>-SUM([1]Calcs_Waste!X$68,[1]Calcs_Waste!X$78,[1]Calcs_Waste!X$79)</f>
        <v>0</v>
      </c>
      <c r="Y753" s="117">
        <f>-SUM([1]Calcs_Waste!Y$68,[1]Calcs_Waste!Y$78,[1]Calcs_Waste!Y$79)</f>
        <v>0</v>
      </c>
      <c r="Z753" s="117">
        <f>-SUM([1]Calcs_Waste!Z$68,[1]Calcs_Waste!Z$78,[1]Calcs_Waste!Z$79)</f>
        <v>0</v>
      </c>
      <c r="AA753" s="117">
        <f>-SUM([1]Calcs_Waste!AA$68,[1]Calcs_Waste!AA$78,[1]Calcs_Waste!AA$79)</f>
        <v>0</v>
      </c>
      <c r="AB753" s="117">
        <f>-SUM([1]Calcs_Waste!AB$68,[1]Calcs_Waste!AB$78,[1]Calcs_Waste!AB$79)</f>
        <v>0</v>
      </c>
      <c r="AC753" s="117">
        <f>-SUM([1]Calcs_Waste!AC$68,[1]Calcs_Waste!AC$78,[1]Calcs_Waste!AC$79)</f>
        <v>0</v>
      </c>
      <c r="AD753" s="117">
        <f>-SUM([1]Calcs_Waste!AD$68,[1]Calcs_Waste!AD$78,[1]Calcs_Waste!AD$79)</f>
        <v>0</v>
      </c>
      <c r="AE753" s="117">
        <f>-SUM([1]Calcs_Waste!AE$68,[1]Calcs_Waste!AE$78,[1]Calcs_Waste!AE$79)</f>
        <v>0</v>
      </c>
      <c r="AF753" s="117">
        <f>-SUM([1]Calcs_Waste!AF$68,[1]Calcs_Waste!AF$78,[1]Calcs_Waste!AF$79)</f>
        <v>0</v>
      </c>
      <c r="AG753" s="117">
        <f>-SUM([1]Calcs_Waste!AG$68,[1]Calcs_Waste!AG$78,[1]Calcs_Waste!AG$79)</f>
        <v>0</v>
      </c>
      <c r="AH753" s="118">
        <f>-SUM([1]Calcs_Waste!AH$68,[1]Calcs_Waste!AH$78,[1]Calcs_Waste!AH$79)</f>
        <v>0</v>
      </c>
      <c r="AM753" s="53" cm="1">
        <f t="array" ref="AM753">IF(SUM(ABS(K753:AH753)),1,0)</f>
        <v>0</v>
      </c>
      <c r="AN753" s="53">
        <f t="shared" si="141"/>
        <v>0</v>
      </c>
    </row>
    <row r="754" spans="1:40" s="38" customFormat="1" ht="10.199999999999999" hidden="1" outlineLevel="2" x14ac:dyDescent="0.2">
      <c r="A754" s="35"/>
      <c r="B754" s="108"/>
      <c r="C754" s="109"/>
      <c r="D754" s="115" t="s">
        <v>65</v>
      </c>
      <c r="E754" s="25"/>
      <c r="F754" s="25"/>
      <c r="G754" s="25"/>
      <c r="H754" s="25"/>
      <c r="I754" s="25"/>
      <c r="J754" s="25"/>
      <c r="K754" s="116">
        <f>-SUM('[1]Hist&amp;Budget_WC'!CN$76)</f>
        <v>1753</v>
      </c>
      <c r="L754" s="116">
        <f>-SUM('[1]Hist&amp;Budget_WC'!CO$76)</f>
        <v>1919</v>
      </c>
      <c r="M754" s="116">
        <f>-SUM('[1]Hist&amp;Budget_WC'!CP$76)</f>
        <v>2081</v>
      </c>
      <c r="N754" s="117">
        <f>-SUM([1]Calcs_Waste!N$67)</f>
        <v>2259</v>
      </c>
      <c r="O754" s="117">
        <f>-SUM([1]Calcs_Waste!O$67)</f>
        <v>2509</v>
      </c>
      <c r="P754" s="117">
        <f>-SUM([1]Calcs_Waste!P$67)</f>
        <v>2577</v>
      </c>
      <c r="Q754" s="117">
        <f>-SUM([1]Calcs_Waste!Q$67)</f>
        <v>2647</v>
      </c>
      <c r="R754" s="117">
        <f>-SUM([1]Calcs_Waste!R$67)</f>
        <v>2718</v>
      </c>
      <c r="S754" s="117">
        <f>-SUM([1]Calcs_Waste!S$67)</f>
        <v>2791</v>
      </c>
      <c r="T754" s="117">
        <f>-SUM([1]Calcs_Waste!T$67)</f>
        <v>2866</v>
      </c>
      <c r="U754" s="117">
        <f>-SUM([1]Calcs_Waste!U$67)</f>
        <v>2943</v>
      </c>
      <c r="V754" s="117">
        <f>-SUM([1]Calcs_Waste!V$67)</f>
        <v>3022</v>
      </c>
      <c r="W754" s="117">
        <f>-SUM([1]Calcs_Waste!W$67)</f>
        <v>3104</v>
      </c>
      <c r="X754" s="117">
        <f>-SUM([1]Calcs_Waste!X$67)</f>
        <v>3188</v>
      </c>
      <c r="Y754" s="117">
        <f>-SUM([1]Calcs_Waste!Y$67)</f>
        <v>3188</v>
      </c>
      <c r="Z754" s="117">
        <f>-SUM([1]Calcs_Waste!Z$67)</f>
        <v>3188</v>
      </c>
      <c r="AA754" s="117">
        <f>-SUM([1]Calcs_Waste!AA$67)</f>
        <v>3188</v>
      </c>
      <c r="AB754" s="117">
        <f>-SUM([1]Calcs_Waste!AB$67)</f>
        <v>3188</v>
      </c>
      <c r="AC754" s="117">
        <f>-SUM([1]Calcs_Waste!AC$67)</f>
        <v>3188</v>
      </c>
      <c r="AD754" s="117">
        <f>-SUM([1]Calcs_Waste!AD$67)</f>
        <v>3188</v>
      </c>
      <c r="AE754" s="117">
        <f>-SUM([1]Calcs_Waste!AE$67)</f>
        <v>3188</v>
      </c>
      <c r="AF754" s="117">
        <f>-SUM([1]Calcs_Waste!AF$67)</f>
        <v>3188</v>
      </c>
      <c r="AG754" s="117">
        <f>-SUM([1]Calcs_Waste!AG$67)</f>
        <v>3188</v>
      </c>
      <c r="AH754" s="118">
        <f>-SUM([1]Calcs_Waste!AH$67)</f>
        <v>3188</v>
      </c>
      <c r="AM754" s="53" cm="1">
        <f t="array" ref="AM754">IF(SUM(ABS(K754:AH754)),1,0)</f>
        <v>1</v>
      </c>
      <c r="AN754" s="53">
        <f t="shared" si="141"/>
        <v>1</v>
      </c>
    </row>
    <row r="755" spans="1:40" s="38" customFormat="1" ht="10.199999999999999" hidden="1" outlineLevel="2" x14ac:dyDescent="0.2">
      <c r="A755" s="35"/>
      <c r="B755" s="108"/>
      <c r="C755" s="109"/>
      <c r="D755" s="115" t="s">
        <v>66</v>
      </c>
      <c r="E755" s="25"/>
      <c r="F755" s="25"/>
      <c r="G755" s="25"/>
      <c r="H755" s="25"/>
      <c r="I755" s="25"/>
      <c r="J755" s="25"/>
      <c r="K755" s="116">
        <f>-SUM('[1]Hist&amp;Budget_WC'!CN$79:CN$82)</f>
        <v>0</v>
      </c>
      <c r="L755" s="116">
        <f>-SUM('[1]Hist&amp;Budget_WC'!CO$79:CO$82)</f>
        <v>0</v>
      </c>
      <c r="M755" s="116">
        <f>-SUM('[1]Hist&amp;Budget_WC'!CP$79:CP$82)</f>
        <v>0</v>
      </c>
      <c r="N755" s="117">
        <f>-SUM([1]Calcs_Waste!N$70:N$73)</f>
        <v>0</v>
      </c>
      <c r="O755" s="117">
        <f>-SUM([1]Calcs_Waste!O$70:O$73)</f>
        <v>0</v>
      </c>
      <c r="P755" s="117">
        <f>-SUM([1]Calcs_Waste!P$70:P$73)</f>
        <v>0</v>
      </c>
      <c r="Q755" s="117">
        <f>-SUM([1]Calcs_Waste!Q$70:Q$73)</f>
        <v>0</v>
      </c>
      <c r="R755" s="117">
        <f>-SUM([1]Calcs_Waste!R$70:R$73)</f>
        <v>0</v>
      </c>
      <c r="S755" s="117">
        <f>-SUM([1]Calcs_Waste!S$70:S$73)</f>
        <v>0</v>
      </c>
      <c r="T755" s="117">
        <f>-SUM([1]Calcs_Waste!T$70:T$73)</f>
        <v>0</v>
      </c>
      <c r="U755" s="117">
        <f>-SUM([1]Calcs_Waste!U$70:U$73)</f>
        <v>0</v>
      </c>
      <c r="V755" s="117">
        <f>-SUM([1]Calcs_Waste!V$70:V$73)</f>
        <v>0</v>
      </c>
      <c r="W755" s="117">
        <f>-SUM([1]Calcs_Waste!W$70:W$73)</f>
        <v>0</v>
      </c>
      <c r="X755" s="117">
        <f>-SUM([1]Calcs_Waste!X$70:X$73)</f>
        <v>0</v>
      </c>
      <c r="Y755" s="117">
        <f>-SUM([1]Calcs_Waste!Y$70:Y$73)</f>
        <v>0</v>
      </c>
      <c r="Z755" s="117">
        <f>-SUM([1]Calcs_Waste!Z$70:Z$73)</f>
        <v>0</v>
      </c>
      <c r="AA755" s="117">
        <f>-SUM([1]Calcs_Waste!AA$70:AA$73)</f>
        <v>0</v>
      </c>
      <c r="AB755" s="117">
        <f>-SUM([1]Calcs_Waste!AB$70:AB$73)</f>
        <v>0</v>
      </c>
      <c r="AC755" s="117">
        <f>-SUM([1]Calcs_Waste!AC$70:AC$73)</f>
        <v>0</v>
      </c>
      <c r="AD755" s="117">
        <f>-SUM([1]Calcs_Waste!AD$70:AD$73)</f>
        <v>0</v>
      </c>
      <c r="AE755" s="117">
        <f>-SUM([1]Calcs_Waste!AE$70:AE$73)</f>
        <v>0</v>
      </c>
      <c r="AF755" s="117">
        <f>-SUM([1]Calcs_Waste!AF$70:AF$73)</f>
        <v>0</v>
      </c>
      <c r="AG755" s="117">
        <f>-SUM([1]Calcs_Waste!AG$70:AG$73)</f>
        <v>0</v>
      </c>
      <c r="AH755" s="118">
        <f>-SUM([1]Calcs_Waste!AH$70:AH$73)</f>
        <v>0</v>
      </c>
      <c r="AM755" s="53" cm="1">
        <f t="array" ref="AM755">IF(SUM(ABS(K755:AH755)),1,0)</f>
        <v>0</v>
      </c>
      <c r="AN755" s="53">
        <f t="shared" si="141"/>
        <v>0</v>
      </c>
    </row>
    <row r="756" spans="1:40" s="38" customFormat="1" ht="10.199999999999999" hidden="1" outlineLevel="2" x14ac:dyDescent="0.2">
      <c r="A756" s="35"/>
      <c r="B756" s="108"/>
      <c r="C756" s="109"/>
      <c r="D756" s="115" t="s">
        <v>67</v>
      </c>
      <c r="E756" s="25"/>
      <c r="F756" s="25"/>
      <c r="G756" s="25"/>
      <c r="H756" s="25"/>
      <c r="I756" s="25"/>
      <c r="J756" s="25"/>
      <c r="K756" s="116">
        <f>-(MIN(0,'[1]Hist&amp;Budget_WC'!CN$104)+MIN(0,'[1]Hist&amp;Budget_WC'!CN$105)+MIN(0,'[1]Hist&amp;Budget_WC'!CN$108)+MIN(0,'[1]Hist&amp;Budget_WC'!CN$109)+MIN(0,'[1]Hist&amp;Budget_WC'!CN$110))</f>
        <v>0</v>
      </c>
      <c r="L756" s="116">
        <f>-(MIN(0,'[1]Hist&amp;Budget_WC'!CO$104)+MIN(0,'[1]Hist&amp;Budget_WC'!CO$105)+MIN(0,'[1]Hist&amp;Budget_WC'!CO$108)+MIN(0,'[1]Hist&amp;Budget_WC'!CO$109)+MIN(0,'[1]Hist&amp;Budget_WC'!CO$110))</f>
        <v>0</v>
      </c>
      <c r="M756" s="116">
        <f>-(MIN(0,'[1]Hist&amp;Budget_WC'!CP$104)+MIN(0,'[1]Hist&amp;Budget_WC'!CP$105)+MIN(0,'[1]Hist&amp;Budget_WC'!CP$108)+MIN(0,'[1]Hist&amp;Budget_WC'!CP$109)+MIN(0,'[1]Hist&amp;Budget_WC'!CP$110))</f>
        <v>0</v>
      </c>
      <c r="N756" s="117">
        <f>-(MIN(0,[1]Calcs_Waste!N$95)+MIN(0,[1]Calcs_Waste!N$96)+MIN(0,[1]Calcs_Waste!N$99)+MIN(0,[1]Calcs_Waste!N$100)+MIN(0,[1]Calcs_Waste!N$101))</f>
        <v>0</v>
      </c>
      <c r="O756" s="117">
        <f>-(MIN(0,[1]Calcs_Waste!O$95)+MIN(0,[1]Calcs_Waste!O$96)+MIN(0,[1]Calcs_Waste!O$99)+MIN(0,[1]Calcs_Waste!O$100)+MIN(0,[1]Calcs_Waste!O$101))</f>
        <v>0</v>
      </c>
      <c r="P756" s="117">
        <f>-(MIN(0,[1]Calcs_Waste!P$95)+MIN(0,[1]Calcs_Waste!P$96)+MIN(0,[1]Calcs_Waste!P$99)+MIN(0,[1]Calcs_Waste!P$100)+MIN(0,[1]Calcs_Waste!P$101))</f>
        <v>0</v>
      </c>
      <c r="Q756" s="117">
        <f>-(MIN(0,[1]Calcs_Waste!Q$95)+MIN(0,[1]Calcs_Waste!Q$96)+MIN(0,[1]Calcs_Waste!Q$99)+MIN(0,[1]Calcs_Waste!Q$100)+MIN(0,[1]Calcs_Waste!Q$101))</f>
        <v>0</v>
      </c>
      <c r="R756" s="117">
        <f>-(MIN(0,[1]Calcs_Waste!R$95)+MIN(0,[1]Calcs_Waste!R$96)+MIN(0,[1]Calcs_Waste!R$99)+MIN(0,[1]Calcs_Waste!R$100)+MIN(0,[1]Calcs_Waste!R$101))</f>
        <v>0</v>
      </c>
      <c r="S756" s="117">
        <f>-(MIN(0,[1]Calcs_Waste!S$95)+MIN(0,[1]Calcs_Waste!S$96)+MIN(0,[1]Calcs_Waste!S$99)+MIN(0,[1]Calcs_Waste!S$100)+MIN(0,[1]Calcs_Waste!S$101))</f>
        <v>0</v>
      </c>
      <c r="T756" s="117">
        <f>-(MIN(0,[1]Calcs_Waste!T$95)+MIN(0,[1]Calcs_Waste!T$96)+MIN(0,[1]Calcs_Waste!T$99)+MIN(0,[1]Calcs_Waste!T$100)+MIN(0,[1]Calcs_Waste!T$101))</f>
        <v>0</v>
      </c>
      <c r="U756" s="117">
        <f>-(MIN(0,[1]Calcs_Waste!U$95)+MIN(0,[1]Calcs_Waste!U$96)+MIN(0,[1]Calcs_Waste!U$99)+MIN(0,[1]Calcs_Waste!U$100)+MIN(0,[1]Calcs_Waste!U$101))</f>
        <v>0</v>
      </c>
      <c r="V756" s="117">
        <f>-(MIN(0,[1]Calcs_Waste!V$95)+MIN(0,[1]Calcs_Waste!V$96)+MIN(0,[1]Calcs_Waste!V$99)+MIN(0,[1]Calcs_Waste!V$100)+MIN(0,[1]Calcs_Waste!V$101))</f>
        <v>0</v>
      </c>
      <c r="W756" s="117">
        <f>-(MIN(0,[1]Calcs_Waste!W$95)+MIN(0,[1]Calcs_Waste!W$96)+MIN(0,[1]Calcs_Waste!W$99)+MIN(0,[1]Calcs_Waste!W$100)+MIN(0,[1]Calcs_Waste!W$101))</f>
        <v>0</v>
      </c>
      <c r="X756" s="117">
        <f>-(MIN(0,[1]Calcs_Waste!X$95)+MIN(0,[1]Calcs_Waste!X$96)+MIN(0,[1]Calcs_Waste!X$99)+MIN(0,[1]Calcs_Waste!X$100)+MIN(0,[1]Calcs_Waste!X$101))</f>
        <v>0</v>
      </c>
      <c r="Y756" s="117">
        <f>-(MIN(0,[1]Calcs_Waste!Y$95)+MIN(0,[1]Calcs_Waste!Y$96)+MIN(0,[1]Calcs_Waste!Y$99)+MIN(0,[1]Calcs_Waste!Y$100)+MIN(0,[1]Calcs_Waste!Y$101))</f>
        <v>0</v>
      </c>
      <c r="Z756" s="117">
        <f>-(MIN(0,[1]Calcs_Waste!Z$95)+MIN(0,[1]Calcs_Waste!Z$96)+MIN(0,[1]Calcs_Waste!Z$99)+MIN(0,[1]Calcs_Waste!Z$100)+MIN(0,[1]Calcs_Waste!Z$101))</f>
        <v>0</v>
      </c>
      <c r="AA756" s="117">
        <f>-(MIN(0,[1]Calcs_Waste!AA$95)+MIN(0,[1]Calcs_Waste!AA$96)+MIN(0,[1]Calcs_Waste!AA$99)+MIN(0,[1]Calcs_Waste!AA$100)+MIN(0,[1]Calcs_Waste!AA$101))</f>
        <v>0</v>
      </c>
      <c r="AB756" s="117">
        <f>-(MIN(0,[1]Calcs_Waste!AB$95)+MIN(0,[1]Calcs_Waste!AB$96)+MIN(0,[1]Calcs_Waste!AB$99)+MIN(0,[1]Calcs_Waste!AB$100)+MIN(0,[1]Calcs_Waste!AB$101))</f>
        <v>0</v>
      </c>
      <c r="AC756" s="117">
        <f>-(MIN(0,[1]Calcs_Waste!AC$95)+MIN(0,[1]Calcs_Waste!AC$96)+MIN(0,[1]Calcs_Waste!AC$99)+MIN(0,[1]Calcs_Waste!AC$100)+MIN(0,[1]Calcs_Waste!AC$101))</f>
        <v>0</v>
      </c>
      <c r="AD756" s="117">
        <f>-(MIN(0,[1]Calcs_Waste!AD$95)+MIN(0,[1]Calcs_Waste!AD$96)+MIN(0,[1]Calcs_Waste!AD$99)+MIN(0,[1]Calcs_Waste!AD$100)+MIN(0,[1]Calcs_Waste!AD$101))</f>
        <v>0</v>
      </c>
      <c r="AE756" s="117">
        <f>-(MIN(0,[1]Calcs_Waste!AE$95)+MIN(0,[1]Calcs_Waste!AE$96)+MIN(0,[1]Calcs_Waste!AE$99)+MIN(0,[1]Calcs_Waste!AE$100)+MIN(0,[1]Calcs_Waste!AE$101))</f>
        <v>0</v>
      </c>
      <c r="AF756" s="117">
        <f>-(MIN(0,[1]Calcs_Waste!AF$95)+MIN(0,[1]Calcs_Waste!AF$96)+MIN(0,[1]Calcs_Waste!AF$99)+MIN(0,[1]Calcs_Waste!AF$100)+MIN(0,[1]Calcs_Waste!AF$101))</f>
        <v>0</v>
      </c>
      <c r="AG756" s="117">
        <f>-(MIN(0,[1]Calcs_Waste!AG$95)+MIN(0,[1]Calcs_Waste!AG$96)+MIN(0,[1]Calcs_Waste!AG$99)+MIN(0,[1]Calcs_Waste!AG$100)+MIN(0,[1]Calcs_Waste!AG$101))</f>
        <v>0</v>
      </c>
      <c r="AH756" s="118">
        <f>-(MIN(0,[1]Calcs_Waste!AH$95)+MIN(0,[1]Calcs_Waste!AH$96)+MIN(0,[1]Calcs_Waste!AH$99)+MIN(0,[1]Calcs_Waste!AH$100)+MIN(0,[1]Calcs_Waste!AH$101))</f>
        <v>0</v>
      </c>
      <c r="AM756" s="53" cm="1">
        <f t="array" ref="AM756">IF(SUM(ABS(K756:AH756)),1,0)</f>
        <v>0</v>
      </c>
      <c r="AN756" s="53">
        <f t="shared" si="141"/>
        <v>0</v>
      </c>
    </row>
    <row r="757" spans="1:40" s="38" customFormat="1" ht="10.199999999999999" hidden="1" outlineLevel="2" x14ac:dyDescent="0.2">
      <c r="A757" s="35"/>
      <c r="B757" s="108"/>
      <c r="C757" s="109"/>
      <c r="D757" s="115" t="s">
        <v>68</v>
      </c>
      <c r="E757" s="25"/>
      <c r="F757" s="25"/>
      <c r="G757" s="25"/>
      <c r="H757" s="25"/>
      <c r="I757" s="25"/>
      <c r="J757" s="25"/>
      <c r="K757" s="116">
        <f>-MIN(0,'[1]Hist&amp;Budget_WC'!CN$111)</f>
        <v>0</v>
      </c>
      <c r="L757" s="116">
        <f>-MIN(0,'[1]Hist&amp;Budget_WC'!CO$111)</f>
        <v>0</v>
      </c>
      <c r="M757" s="116">
        <f>-MIN(0,'[1]Hist&amp;Budget_WC'!CP$111)</f>
        <v>0</v>
      </c>
      <c r="N757" s="117">
        <f>-MIN(0,[1]Calcs_Waste!N$102)</f>
        <v>0</v>
      </c>
      <c r="O757" s="117">
        <f>-MIN(0,[1]Calcs_Waste!O$102)</f>
        <v>0</v>
      </c>
      <c r="P757" s="117">
        <f>-MIN(0,[1]Calcs_Waste!P$102)</f>
        <v>0</v>
      </c>
      <c r="Q757" s="117">
        <f>-MIN(0,[1]Calcs_Waste!Q$102)</f>
        <v>0</v>
      </c>
      <c r="R757" s="117">
        <f>-MIN(0,[1]Calcs_Waste!R$102)</f>
        <v>0</v>
      </c>
      <c r="S757" s="117">
        <f>-MIN(0,[1]Calcs_Waste!S$102)</f>
        <v>0</v>
      </c>
      <c r="T757" s="117">
        <f>-MIN(0,[1]Calcs_Waste!T$102)</f>
        <v>0</v>
      </c>
      <c r="U757" s="117">
        <f>-MIN(0,[1]Calcs_Waste!U$102)</f>
        <v>0</v>
      </c>
      <c r="V757" s="117">
        <f>-MIN(0,[1]Calcs_Waste!V$102)</f>
        <v>0</v>
      </c>
      <c r="W757" s="117">
        <f>-MIN(0,[1]Calcs_Waste!W$102)</f>
        <v>0</v>
      </c>
      <c r="X757" s="117">
        <f>-MIN(0,[1]Calcs_Waste!X$102)</f>
        <v>0</v>
      </c>
      <c r="Y757" s="117">
        <f>-MIN(0,[1]Calcs_Waste!Y$102)</f>
        <v>0</v>
      </c>
      <c r="Z757" s="117">
        <f>-MIN(0,[1]Calcs_Waste!Z$102)</f>
        <v>0</v>
      </c>
      <c r="AA757" s="117">
        <f>-MIN(0,[1]Calcs_Waste!AA$102)</f>
        <v>0</v>
      </c>
      <c r="AB757" s="117">
        <f>-MIN(0,[1]Calcs_Waste!AB$102)</f>
        <v>0</v>
      </c>
      <c r="AC757" s="117">
        <f>-MIN(0,[1]Calcs_Waste!AC$102)</f>
        <v>0</v>
      </c>
      <c r="AD757" s="117">
        <f>-MIN(0,[1]Calcs_Waste!AD$102)</f>
        <v>0</v>
      </c>
      <c r="AE757" s="117">
        <f>-MIN(0,[1]Calcs_Waste!AE$102)</f>
        <v>0</v>
      </c>
      <c r="AF757" s="117">
        <f>-MIN(0,[1]Calcs_Waste!AF$102)</f>
        <v>0</v>
      </c>
      <c r="AG757" s="117">
        <f>-MIN(0,[1]Calcs_Waste!AG$102)</f>
        <v>0</v>
      </c>
      <c r="AH757" s="118">
        <f>-MIN(0,[1]Calcs_Waste!AH$102)</f>
        <v>0</v>
      </c>
      <c r="AM757" s="53" cm="1">
        <f t="array" ref="AM757">IF(SUM(ABS(K757:AH757)),1,0)</f>
        <v>0</v>
      </c>
      <c r="AN757" s="53">
        <f t="shared" si="141"/>
        <v>0</v>
      </c>
    </row>
    <row r="758" spans="1:40" s="38" customFormat="1" ht="10.199999999999999" hidden="1" outlineLevel="2" x14ac:dyDescent="0.2">
      <c r="A758" s="35"/>
      <c r="B758" s="108"/>
      <c r="C758" s="109"/>
      <c r="D758" s="115" t="s">
        <v>69</v>
      </c>
      <c r="E758" s="25"/>
      <c r="F758" s="25"/>
      <c r="G758" s="25"/>
      <c r="H758" s="25"/>
      <c r="I758" s="25"/>
      <c r="J758" s="25"/>
      <c r="K758" s="116">
        <f>-SUM('[1]Hist&amp;Budget_WC'!CN$78,'[1]Hist&amp;Budget_WC'!CN$83:CN$86,'[1]Hist&amp;Budget_WC'!CN$89:CN$97,'[1]Hist&amp;Budget_WC'!CN$107,'[1]Hist&amp;Budget_WC'!CN$112:CN$117)</f>
        <v>0</v>
      </c>
      <c r="L758" s="116">
        <f>-SUM('[1]Hist&amp;Budget_WC'!CO$78,'[1]Hist&amp;Budget_WC'!CO$83:CO$86,'[1]Hist&amp;Budget_WC'!CO$89:CO$97,'[1]Hist&amp;Budget_WC'!CO$107,'[1]Hist&amp;Budget_WC'!CO$112:CO$117)</f>
        <v>0</v>
      </c>
      <c r="M758" s="116">
        <f>-SUM('[1]Hist&amp;Budget_WC'!CP$78,'[1]Hist&amp;Budget_WC'!CP$83:CP$86,'[1]Hist&amp;Budget_WC'!CP$89:CP$97,'[1]Hist&amp;Budget_WC'!CP$107,'[1]Hist&amp;Budget_WC'!CP$112:CP$117)</f>
        <v>0</v>
      </c>
      <c r="N758" s="117">
        <f>-SUM([1]Calcs_Waste!N$69,[1]Calcs_Waste!N$74:N$77,[1]Calcs_Waste!N$80:N$88,[1]Calcs_Waste!N$98,[1]Calcs_Waste!N$103:N$108)</f>
        <v>0</v>
      </c>
      <c r="O758" s="117">
        <f>-SUM([1]Calcs_Waste!O$69,[1]Calcs_Waste!O$74:O$77,[1]Calcs_Waste!O$80:O$88,[1]Calcs_Waste!O$98,[1]Calcs_Waste!O$103:O$108)</f>
        <v>0</v>
      </c>
      <c r="P758" s="117">
        <f>-SUM([1]Calcs_Waste!P$69,[1]Calcs_Waste!P$74:P$77,[1]Calcs_Waste!P$80:P$88,[1]Calcs_Waste!P$98,[1]Calcs_Waste!P$103:P$108)</f>
        <v>0</v>
      </c>
      <c r="Q758" s="117">
        <f>-SUM([1]Calcs_Waste!Q$69,[1]Calcs_Waste!Q$74:Q$77,[1]Calcs_Waste!Q$80:Q$88,[1]Calcs_Waste!Q$98,[1]Calcs_Waste!Q$103:Q$108)</f>
        <v>0</v>
      </c>
      <c r="R758" s="117">
        <f>-SUM([1]Calcs_Waste!R$69,[1]Calcs_Waste!R$74:R$77,[1]Calcs_Waste!R$80:R$88,[1]Calcs_Waste!R$98,[1]Calcs_Waste!R$103:R$108)</f>
        <v>0</v>
      </c>
      <c r="S758" s="117">
        <f>-SUM([1]Calcs_Waste!S$69,[1]Calcs_Waste!S$74:S$77,[1]Calcs_Waste!S$80:S$88,[1]Calcs_Waste!S$98,[1]Calcs_Waste!S$103:S$108)</f>
        <v>0</v>
      </c>
      <c r="T758" s="117">
        <f>-SUM([1]Calcs_Waste!T$69,[1]Calcs_Waste!T$74:T$77,[1]Calcs_Waste!T$80:T$88,[1]Calcs_Waste!T$98,[1]Calcs_Waste!T$103:T$108)</f>
        <v>0</v>
      </c>
      <c r="U758" s="117">
        <f>-SUM([1]Calcs_Waste!U$69,[1]Calcs_Waste!U$74:U$77,[1]Calcs_Waste!U$80:U$88,[1]Calcs_Waste!U$98,[1]Calcs_Waste!U$103:U$108)</f>
        <v>0</v>
      </c>
      <c r="V758" s="117">
        <f>-SUM([1]Calcs_Waste!V$69,[1]Calcs_Waste!V$74:V$77,[1]Calcs_Waste!V$80:V$88,[1]Calcs_Waste!V$98,[1]Calcs_Waste!V$103:V$108)</f>
        <v>0</v>
      </c>
      <c r="W758" s="117">
        <f>-SUM([1]Calcs_Waste!W$69,[1]Calcs_Waste!W$74:W$77,[1]Calcs_Waste!W$80:W$88,[1]Calcs_Waste!W$98,[1]Calcs_Waste!W$103:W$108)</f>
        <v>0</v>
      </c>
      <c r="X758" s="117">
        <f>-SUM([1]Calcs_Waste!X$69,[1]Calcs_Waste!X$74:X$77,[1]Calcs_Waste!X$80:X$88,[1]Calcs_Waste!X$98,[1]Calcs_Waste!X$103:X$108)</f>
        <v>0</v>
      </c>
      <c r="Y758" s="117">
        <f>-SUM([1]Calcs_Waste!Y$69,[1]Calcs_Waste!Y$74:Y$77,[1]Calcs_Waste!Y$80:Y$88,[1]Calcs_Waste!Y$98,[1]Calcs_Waste!Y$103:Y$108)</f>
        <v>0</v>
      </c>
      <c r="Z758" s="117">
        <f>-SUM([1]Calcs_Waste!Z$69,[1]Calcs_Waste!Z$74:Z$77,[1]Calcs_Waste!Z$80:Z$88,[1]Calcs_Waste!Z$98,[1]Calcs_Waste!Z$103:Z$108)</f>
        <v>0</v>
      </c>
      <c r="AA758" s="117">
        <f>-SUM([1]Calcs_Waste!AA$69,[1]Calcs_Waste!AA$74:AA$77,[1]Calcs_Waste!AA$80:AA$88,[1]Calcs_Waste!AA$98,[1]Calcs_Waste!AA$103:AA$108)</f>
        <v>0</v>
      </c>
      <c r="AB758" s="117">
        <f>-SUM([1]Calcs_Waste!AB$69,[1]Calcs_Waste!AB$74:AB$77,[1]Calcs_Waste!AB$80:AB$88,[1]Calcs_Waste!AB$98,[1]Calcs_Waste!AB$103:AB$108)</f>
        <v>0</v>
      </c>
      <c r="AC758" s="117">
        <f>-SUM([1]Calcs_Waste!AC$69,[1]Calcs_Waste!AC$74:AC$77,[1]Calcs_Waste!AC$80:AC$88,[1]Calcs_Waste!AC$98,[1]Calcs_Waste!AC$103:AC$108)</f>
        <v>0</v>
      </c>
      <c r="AD758" s="117">
        <f>-SUM([1]Calcs_Waste!AD$69,[1]Calcs_Waste!AD$74:AD$77,[1]Calcs_Waste!AD$80:AD$88,[1]Calcs_Waste!AD$98,[1]Calcs_Waste!AD$103:AD$108)</f>
        <v>0</v>
      </c>
      <c r="AE758" s="117">
        <f>-SUM([1]Calcs_Waste!AE$69,[1]Calcs_Waste!AE$74:AE$77,[1]Calcs_Waste!AE$80:AE$88,[1]Calcs_Waste!AE$98,[1]Calcs_Waste!AE$103:AE$108)</f>
        <v>0</v>
      </c>
      <c r="AF758" s="117">
        <f>-SUM([1]Calcs_Waste!AF$69,[1]Calcs_Waste!AF$74:AF$77,[1]Calcs_Waste!AF$80:AF$88,[1]Calcs_Waste!AF$98,[1]Calcs_Waste!AF$103:AF$108)</f>
        <v>0</v>
      </c>
      <c r="AG758" s="117">
        <f>-SUM([1]Calcs_Waste!AG$69,[1]Calcs_Waste!AG$74:AG$77,[1]Calcs_Waste!AG$80:AG$88,[1]Calcs_Waste!AG$98,[1]Calcs_Waste!AG$103:AG$108)</f>
        <v>0</v>
      </c>
      <c r="AH758" s="118">
        <f>-SUM([1]Calcs_Waste!AH$69,[1]Calcs_Waste!AH$74:AH$77,[1]Calcs_Waste!AH$80:AH$88,[1]Calcs_Waste!AH$98,[1]Calcs_Waste!AH$103:AH$108)</f>
        <v>0</v>
      </c>
      <c r="AM758" s="53" cm="1">
        <f t="array" ref="AM758">IF(SUM(ABS(K758:AH758)),1,0)</f>
        <v>0</v>
      </c>
      <c r="AN758" s="53">
        <f t="shared" si="141"/>
        <v>0</v>
      </c>
    </row>
    <row r="759" spans="1:40" s="38" customFormat="1" ht="10.199999999999999" hidden="1" outlineLevel="2" collapsed="1" x14ac:dyDescent="0.2">
      <c r="A759" s="35"/>
      <c r="B759" s="108"/>
      <c r="C759" s="109"/>
      <c r="D759" s="119" t="s">
        <v>70</v>
      </c>
      <c r="E759" s="120"/>
      <c r="F759" s="120"/>
      <c r="G759" s="120"/>
      <c r="H759" s="120"/>
      <c r="I759" s="120"/>
      <c r="J759" s="120"/>
      <c r="K759" s="121">
        <f t="shared" ref="K759:AH759" si="142">SUM(K752:K758)</f>
        <v>1966</v>
      </c>
      <c r="L759" s="121">
        <f t="shared" si="142"/>
        <v>2151</v>
      </c>
      <c r="M759" s="121">
        <f t="shared" si="142"/>
        <v>2294</v>
      </c>
      <c r="N759" s="122">
        <f t="shared" si="142"/>
        <v>2452</v>
      </c>
      <c r="O759" s="122">
        <f t="shared" si="142"/>
        <v>2808</v>
      </c>
      <c r="P759" s="122">
        <f t="shared" si="142"/>
        <v>2885</v>
      </c>
      <c r="Q759" s="122">
        <f t="shared" si="142"/>
        <v>2965</v>
      </c>
      <c r="R759" s="122">
        <f t="shared" si="142"/>
        <v>3046</v>
      </c>
      <c r="S759" s="122">
        <f t="shared" si="142"/>
        <v>3130</v>
      </c>
      <c r="T759" s="122">
        <f t="shared" si="142"/>
        <v>3216</v>
      </c>
      <c r="U759" s="122">
        <f t="shared" si="142"/>
        <v>3305</v>
      </c>
      <c r="V759" s="122">
        <f t="shared" si="142"/>
        <v>3396</v>
      </c>
      <c r="W759" s="122">
        <f t="shared" si="142"/>
        <v>3490</v>
      </c>
      <c r="X759" s="122">
        <f t="shared" si="142"/>
        <v>3587</v>
      </c>
      <c r="Y759" s="122">
        <f t="shared" si="142"/>
        <v>3587</v>
      </c>
      <c r="Z759" s="122">
        <f t="shared" si="142"/>
        <v>3587</v>
      </c>
      <c r="AA759" s="122">
        <f t="shared" si="142"/>
        <v>3587</v>
      </c>
      <c r="AB759" s="122">
        <f t="shared" si="142"/>
        <v>3587</v>
      </c>
      <c r="AC759" s="122">
        <f t="shared" si="142"/>
        <v>3587</v>
      </c>
      <c r="AD759" s="122">
        <f t="shared" si="142"/>
        <v>3587</v>
      </c>
      <c r="AE759" s="122">
        <f t="shared" si="142"/>
        <v>3587</v>
      </c>
      <c r="AF759" s="122">
        <f t="shared" si="142"/>
        <v>3587</v>
      </c>
      <c r="AG759" s="122">
        <f t="shared" si="142"/>
        <v>3587</v>
      </c>
      <c r="AH759" s="123">
        <f t="shared" si="142"/>
        <v>3587</v>
      </c>
    </row>
    <row r="760" spans="1:40" s="38" customFormat="1" ht="10.199999999999999" hidden="1" outlineLevel="2" x14ac:dyDescent="0.2">
      <c r="A760" s="35"/>
      <c r="B760" s="108"/>
      <c r="C760" s="109"/>
      <c r="D760" s="115"/>
      <c r="E760" s="25"/>
      <c r="F760" s="25"/>
      <c r="G760" s="25"/>
      <c r="H760" s="25"/>
      <c r="I760" s="25"/>
      <c r="J760" s="25"/>
      <c r="K760" s="116"/>
      <c r="L760" s="116"/>
      <c r="M760" s="116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  <c r="AA760" s="117"/>
      <c r="AB760" s="117"/>
      <c r="AC760" s="117"/>
      <c r="AD760" s="117"/>
      <c r="AE760" s="117"/>
      <c r="AF760" s="117"/>
      <c r="AG760" s="117"/>
      <c r="AH760" s="118"/>
    </row>
    <row r="761" spans="1:40" s="38" customFormat="1" ht="10.8" hidden="1" outlineLevel="2" thickBot="1" x14ac:dyDescent="0.25">
      <c r="A761" s="35"/>
      <c r="B761" s="108"/>
      <c r="C761" s="109"/>
      <c r="D761" s="125" t="s">
        <v>71</v>
      </c>
      <c r="E761" s="126"/>
      <c r="F761" s="126"/>
      <c r="G761" s="126"/>
      <c r="H761" s="126"/>
      <c r="I761" s="126"/>
      <c r="J761" s="126"/>
      <c r="K761" s="127">
        <f t="shared" ref="K761:AH761" si="143">K749-K759</f>
        <v>9</v>
      </c>
      <c r="L761" s="127">
        <f t="shared" si="143"/>
        <v>-17</v>
      </c>
      <c r="M761" s="127">
        <f t="shared" si="143"/>
        <v>20</v>
      </c>
      <c r="N761" s="128">
        <f t="shared" si="143"/>
        <v>0</v>
      </c>
      <c r="O761" s="128">
        <f t="shared" si="143"/>
        <v>4</v>
      </c>
      <c r="P761" s="128">
        <f t="shared" si="143"/>
        <v>2</v>
      </c>
      <c r="Q761" s="128">
        <f t="shared" si="143"/>
        <v>1</v>
      </c>
      <c r="R761" s="128">
        <f t="shared" si="143"/>
        <v>1</v>
      </c>
      <c r="S761" s="128">
        <f t="shared" si="143"/>
        <v>1</v>
      </c>
      <c r="T761" s="128">
        <f t="shared" si="143"/>
        <v>1</v>
      </c>
      <c r="U761" s="128">
        <f t="shared" si="143"/>
        <v>1</v>
      </c>
      <c r="V761" s="128">
        <f t="shared" si="143"/>
        <v>1</v>
      </c>
      <c r="W761" s="128">
        <f t="shared" si="143"/>
        <v>1</v>
      </c>
      <c r="X761" s="128">
        <f t="shared" si="143"/>
        <v>1</v>
      </c>
      <c r="Y761" s="128">
        <f t="shared" si="143"/>
        <v>1</v>
      </c>
      <c r="Z761" s="128">
        <f t="shared" si="143"/>
        <v>1</v>
      </c>
      <c r="AA761" s="128">
        <f t="shared" si="143"/>
        <v>1</v>
      </c>
      <c r="AB761" s="128">
        <f t="shared" si="143"/>
        <v>1</v>
      </c>
      <c r="AC761" s="128">
        <f t="shared" si="143"/>
        <v>1</v>
      </c>
      <c r="AD761" s="128">
        <f t="shared" si="143"/>
        <v>1</v>
      </c>
      <c r="AE761" s="128">
        <f t="shared" si="143"/>
        <v>1</v>
      </c>
      <c r="AF761" s="128">
        <f t="shared" si="143"/>
        <v>1</v>
      </c>
      <c r="AG761" s="128">
        <f t="shared" si="143"/>
        <v>1</v>
      </c>
      <c r="AH761" s="129">
        <f t="shared" si="143"/>
        <v>1</v>
      </c>
    </row>
    <row r="762" spans="1:40" s="38" customFormat="1" ht="10.8" hidden="1" outlineLevel="2" thickTop="1" x14ac:dyDescent="0.2">
      <c r="A762" s="35"/>
      <c r="B762" s="108"/>
      <c r="C762" s="109"/>
      <c r="D762" s="130"/>
      <c r="E762" s="25"/>
      <c r="F762" s="25"/>
      <c r="G762" s="25"/>
      <c r="H762" s="25"/>
      <c r="I762" s="25"/>
      <c r="J762" s="25"/>
      <c r="K762" s="116"/>
      <c r="L762" s="116"/>
      <c r="M762" s="116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  <c r="AA762" s="117"/>
      <c r="AB762" s="117"/>
      <c r="AC762" s="117"/>
      <c r="AD762" s="117"/>
      <c r="AE762" s="117"/>
      <c r="AF762" s="117"/>
      <c r="AG762" s="117"/>
      <c r="AH762" s="118"/>
    </row>
    <row r="763" spans="1:40" s="38" customFormat="1" ht="21" hidden="1" outlineLevel="2" thickBot="1" x14ac:dyDescent="0.25">
      <c r="A763" s="35"/>
      <c r="B763" s="108"/>
      <c r="C763" s="109"/>
      <c r="D763" s="131" t="s">
        <v>72</v>
      </c>
      <c r="E763" s="132"/>
      <c r="F763" s="132"/>
      <c r="G763" s="132"/>
      <c r="H763" s="132"/>
      <c r="I763" s="132"/>
      <c r="J763" s="132"/>
      <c r="K763" s="133">
        <f t="shared" ref="K763:AH763" si="144">K761-SUM(K744:K745)</f>
        <v>9</v>
      </c>
      <c r="L763" s="133">
        <f t="shared" si="144"/>
        <v>-17</v>
      </c>
      <c r="M763" s="133">
        <f t="shared" si="144"/>
        <v>20</v>
      </c>
      <c r="N763" s="134">
        <f t="shared" si="144"/>
        <v>0</v>
      </c>
      <c r="O763" s="134">
        <f t="shared" si="144"/>
        <v>4</v>
      </c>
      <c r="P763" s="134">
        <f t="shared" si="144"/>
        <v>2</v>
      </c>
      <c r="Q763" s="134">
        <f t="shared" si="144"/>
        <v>1</v>
      </c>
      <c r="R763" s="134">
        <f t="shared" si="144"/>
        <v>1</v>
      </c>
      <c r="S763" s="134">
        <f t="shared" si="144"/>
        <v>1</v>
      </c>
      <c r="T763" s="134">
        <f t="shared" si="144"/>
        <v>1</v>
      </c>
      <c r="U763" s="134">
        <f t="shared" si="144"/>
        <v>1</v>
      </c>
      <c r="V763" s="134">
        <f t="shared" si="144"/>
        <v>1</v>
      </c>
      <c r="W763" s="134">
        <f t="shared" si="144"/>
        <v>1</v>
      </c>
      <c r="X763" s="134">
        <f t="shared" si="144"/>
        <v>1</v>
      </c>
      <c r="Y763" s="134">
        <f t="shared" si="144"/>
        <v>1</v>
      </c>
      <c r="Z763" s="134">
        <f t="shared" si="144"/>
        <v>1</v>
      </c>
      <c r="AA763" s="134">
        <f t="shared" si="144"/>
        <v>1</v>
      </c>
      <c r="AB763" s="134">
        <f t="shared" si="144"/>
        <v>1</v>
      </c>
      <c r="AC763" s="134">
        <f t="shared" si="144"/>
        <v>1</v>
      </c>
      <c r="AD763" s="134">
        <f t="shared" si="144"/>
        <v>1</v>
      </c>
      <c r="AE763" s="134">
        <f t="shared" si="144"/>
        <v>1</v>
      </c>
      <c r="AF763" s="134">
        <f t="shared" si="144"/>
        <v>1</v>
      </c>
      <c r="AG763" s="134">
        <f t="shared" si="144"/>
        <v>1</v>
      </c>
      <c r="AH763" s="135">
        <f t="shared" si="144"/>
        <v>1</v>
      </c>
    </row>
    <row r="764" spans="1:40" s="38" customFormat="1" ht="10.199999999999999" hidden="1" outlineLevel="2" x14ac:dyDescent="0.2">
      <c r="A764" s="35"/>
      <c r="B764" s="108"/>
      <c r="C764" s="136"/>
      <c r="D764" s="56"/>
      <c r="E764" s="25"/>
      <c r="F764" s="25"/>
      <c r="G764" s="25"/>
      <c r="H764" s="25"/>
      <c r="I764" s="25"/>
      <c r="J764" s="25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</row>
    <row r="765" spans="1:40" s="38" customFormat="1" ht="10.199999999999999" hidden="1" outlineLevel="2" x14ac:dyDescent="0.2">
      <c r="A765" s="137"/>
      <c r="B765" s="108"/>
      <c r="C765" s="109"/>
      <c r="D765" s="138" t="s">
        <v>75</v>
      </c>
      <c r="E765" s="25"/>
      <c r="F765" s="25"/>
      <c r="G765" s="25"/>
      <c r="H765" s="25"/>
      <c r="I765" s="25"/>
      <c r="J765" s="25"/>
      <c r="K765" s="25"/>
      <c r="L765" s="117">
        <f>SUM([1]Calcs_Waste!L$1358:L$1360)</f>
        <v>0</v>
      </c>
      <c r="M765" s="117">
        <f>SUM([1]Calcs_Waste!M$1358:M$1360)</f>
        <v>0</v>
      </c>
      <c r="N765" s="117">
        <f>SUM([1]Calcs_Waste!N$1358:N$1360)</f>
        <v>0</v>
      </c>
      <c r="O765" s="117">
        <f>SUM([1]Calcs_Waste!O$1358:O$1360)</f>
        <v>0</v>
      </c>
      <c r="P765" s="117">
        <f>SUM([1]Calcs_Waste!P$1358:P$1360)</f>
        <v>0</v>
      </c>
      <c r="Q765" s="117">
        <f>SUM([1]Calcs_Waste!Q$1358:Q$1360)</f>
        <v>0</v>
      </c>
      <c r="R765" s="117">
        <f>SUM([1]Calcs_Waste!R$1358:R$1360)</f>
        <v>0</v>
      </c>
      <c r="S765" s="117">
        <f>SUM([1]Calcs_Waste!S$1358:S$1360)</f>
        <v>0</v>
      </c>
      <c r="T765" s="117">
        <f>SUM([1]Calcs_Waste!T$1358:T$1360)</f>
        <v>0</v>
      </c>
      <c r="U765" s="117">
        <f>SUM([1]Calcs_Waste!U$1358:U$1360)</f>
        <v>0</v>
      </c>
      <c r="V765" s="117">
        <f>SUM([1]Calcs_Waste!V$1358:V$1360)</f>
        <v>0</v>
      </c>
      <c r="W765" s="117">
        <f>SUM([1]Calcs_Waste!W$1358:W$1360)</f>
        <v>0</v>
      </c>
      <c r="X765" s="117">
        <f>SUM([1]Calcs_Waste!X$1358:X$1360)</f>
        <v>0</v>
      </c>
      <c r="Y765" s="117">
        <f>SUM([1]Calcs_Waste!Y$1358:Y$1360)</f>
        <v>0</v>
      </c>
      <c r="Z765" s="117">
        <f>SUM([1]Calcs_Waste!Z$1358:Z$1360)</f>
        <v>0</v>
      </c>
      <c r="AA765" s="117">
        <f>SUM([1]Calcs_Waste!AA$1358:AA$1360)</f>
        <v>0</v>
      </c>
      <c r="AB765" s="117">
        <f>SUM([1]Calcs_Waste!AB$1358:AB$1360)</f>
        <v>0</v>
      </c>
      <c r="AC765" s="117">
        <f>SUM([1]Calcs_Waste!AC$1358:AC$1360)</f>
        <v>0</v>
      </c>
      <c r="AD765" s="117">
        <f>SUM([1]Calcs_Waste!AD$1358:AD$1360)</f>
        <v>0</v>
      </c>
      <c r="AE765" s="117">
        <f>SUM([1]Calcs_Waste!AE$1358:AE$1360)</f>
        <v>0</v>
      </c>
      <c r="AF765" s="117">
        <f>SUM([1]Calcs_Waste!AF$1358:AF$1360)</f>
        <v>0</v>
      </c>
      <c r="AG765" s="117">
        <f>SUM([1]Calcs_Waste!AG$1358:AG$1360)</f>
        <v>0</v>
      </c>
      <c r="AH765" s="117">
        <f>SUM([1]Calcs_Waste!AH$1358:AH$1360)</f>
        <v>0</v>
      </c>
    </row>
    <row r="766" spans="1:40" s="38" customFormat="1" ht="12" hidden="1" outlineLevel="2" x14ac:dyDescent="0.25">
      <c r="A766" s="35"/>
      <c r="B766" s="40"/>
      <c r="C766" s="41"/>
      <c r="D766" s="144"/>
      <c r="E766" s="85"/>
      <c r="F766" s="85"/>
      <c r="G766" s="85"/>
      <c r="H766" s="85"/>
      <c r="I766" s="85"/>
      <c r="J766" s="85"/>
      <c r="K766" s="8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  <c r="AE766" s="140"/>
      <c r="AF766" s="140"/>
      <c r="AG766" s="140"/>
      <c r="AH766" s="140"/>
    </row>
    <row r="767" spans="1:40" s="38" customFormat="1" ht="10.199999999999999" hidden="1" outlineLevel="3" x14ac:dyDescent="0.2">
      <c r="A767" s="35"/>
      <c r="B767" s="108"/>
      <c r="C767" s="136"/>
      <c r="D767" s="141" t="s">
        <v>76</v>
      </c>
      <c r="E767" s="142">
        <f>SUM(K767:AH767)</f>
        <v>0</v>
      </c>
      <c r="F767" s="25"/>
      <c r="G767" s="25"/>
      <c r="H767" s="25"/>
      <c r="I767" s="25"/>
      <c r="J767" s="25"/>
      <c r="K767" s="143">
        <f>IF(ROUND(K761-'[1]Hist&amp;Budget_WC'!CN$121,0)&lt;&gt;0,1,0)</f>
        <v>0</v>
      </c>
      <c r="L767" s="143">
        <f>IF(ROUND(L761-'[1]Hist&amp;Budget_WC'!CO$121,0)&lt;&gt;0,1,0)</f>
        <v>0</v>
      </c>
      <c r="M767" s="143">
        <f>IF(ROUND(M761-'[1]Hist&amp;Budget_WC'!CP$121,0)&lt;&gt;0,1,0)</f>
        <v>0</v>
      </c>
      <c r="N767" s="143">
        <f>IF(ROUND(N761-[1]Calcs_Waste!N$112,0)&lt;&gt;0,1,0)</f>
        <v>0</v>
      </c>
      <c r="O767" s="143">
        <f>IF(ROUND(O761-[1]Calcs_Waste!O$112,0)&lt;&gt;0,1,0)</f>
        <v>0</v>
      </c>
      <c r="P767" s="143">
        <f>IF(ROUND(P761-[1]Calcs_Waste!P$112,0)&lt;&gt;0,1,0)</f>
        <v>0</v>
      </c>
      <c r="Q767" s="143">
        <f>IF(ROUND(Q761-[1]Calcs_Waste!Q$112,0)&lt;&gt;0,1,0)</f>
        <v>0</v>
      </c>
      <c r="R767" s="143">
        <f>IF(ROUND(R761-[1]Calcs_Waste!R$112,0)&lt;&gt;0,1,0)</f>
        <v>0</v>
      </c>
      <c r="S767" s="143">
        <f>IF(ROUND(S761-[1]Calcs_Waste!S$112,0)&lt;&gt;0,1,0)</f>
        <v>0</v>
      </c>
      <c r="T767" s="143">
        <f>IF(ROUND(T761-[1]Calcs_Waste!T$112,0)&lt;&gt;0,1,0)</f>
        <v>0</v>
      </c>
      <c r="U767" s="143">
        <f>IF(ROUND(U761-[1]Calcs_Waste!U$112,0)&lt;&gt;0,1,0)</f>
        <v>0</v>
      </c>
      <c r="V767" s="143">
        <f>IF(ROUND(V761-[1]Calcs_Waste!V$112,0)&lt;&gt;0,1,0)</f>
        <v>0</v>
      </c>
      <c r="W767" s="143">
        <f>IF(ROUND(W761-[1]Calcs_Waste!W$112,0)&lt;&gt;0,1,0)</f>
        <v>0</v>
      </c>
      <c r="X767" s="143">
        <f>IF(ROUND(X761-[1]Calcs_Waste!X$112,0)&lt;&gt;0,1,0)</f>
        <v>0</v>
      </c>
      <c r="Y767" s="143">
        <f>IF(ROUND(Y761-[1]Calcs_Waste!Y$112,0)&lt;&gt;0,1,0)</f>
        <v>0</v>
      </c>
      <c r="Z767" s="143">
        <f>IF(ROUND(Z761-[1]Calcs_Waste!Z$112,0)&lt;&gt;0,1,0)</f>
        <v>0</v>
      </c>
      <c r="AA767" s="143">
        <f>IF(ROUND(AA761-[1]Calcs_Waste!AA$112,0)&lt;&gt;0,1,0)</f>
        <v>0</v>
      </c>
      <c r="AB767" s="143">
        <f>IF(ROUND(AB761-[1]Calcs_Waste!AB$112,0)&lt;&gt;0,1,0)</f>
        <v>0</v>
      </c>
      <c r="AC767" s="143">
        <f>IF(ROUND(AC761-[1]Calcs_Waste!AC$112,0)&lt;&gt;0,1,0)</f>
        <v>0</v>
      </c>
      <c r="AD767" s="143">
        <f>IF(ROUND(AD761-[1]Calcs_Waste!AD$112,0)&lt;&gt;0,1,0)</f>
        <v>0</v>
      </c>
      <c r="AE767" s="143">
        <f>IF(ROUND(AE761-[1]Calcs_Waste!AE$112,0)&lt;&gt;0,1,0)</f>
        <v>0</v>
      </c>
      <c r="AF767" s="143">
        <f>IF(ROUND(AF761-[1]Calcs_Waste!AF$112,0)&lt;&gt;0,1,0)</f>
        <v>0</v>
      </c>
      <c r="AG767" s="143">
        <f>IF(ROUND(AG761-[1]Calcs_Waste!AG$112,0)&lt;&gt;0,1,0)</f>
        <v>0</v>
      </c>
      <c r="AH767" s="143">
        <f>IF(ROUND(AH761-[1]Calcs_Waste!AH$112,0)&lt;&gt;0,1,0)</f>
        <v>0</v>
      </c>
    </row>
    <row r="768" spans="1:40" s="38" customFormat="1" ht="12" hidden="1" outlineLevel="2" collapsed="1" x14ac:dyDescent="0.25">
      <c r="A768" s="35"/>
      <c r="B768" s="40"/>
      <c r="C768" s="41"/>
      <c r="D768" s="144"/>
      <c r="E768" s="85"/>
      <c r="F768" s="85"/>
      <c r="G768" s="85"/>
      <c r="H768" s="85"/>
      <c r="I768" s="85"/>
      <c r="J768" s="85"/>
      <c r="K768" s="8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  <c r="AD768" s="140"/>
      <c r="AE768" s="140"/>
      <c r="AF768" s="140"/>
      <c r="AG768" s="140"/>
      <c r="AH768" s="140"/>
    </row>
    <row r="769" spans="1:40" s="38" customFormat="1" ht="12" hidden="1" outlineLevel="1" x14ac:dyDescent="0.25">
      <c r="A769" s="35"/>
      <c r="B769" s="40"/>
      <c r="C769" s="41"/>
      <c r="D769" s="139"/>
      <c r="E769" s="85"/>
      <c r="F769" s="85"/>
      <c r="G769" s="85"/>
      <c r="H769" s="85"/>
      <c r="I769" s="85"/>
      <c r="J769" s="85"/>
      <c r="K769" s="8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  <c r="AD769" s="140"/>
      <c r="AE769" s="140"/>
      <c r="AF769" s="140"/>
      <c r="AG769" s="140"/>
      <c r="AH769" s="140"/>
    </row>
    <row r="770" spans="1:40" s="38" customFormat="1" ht="12" hidden="1" outlineLevel="2" x14ac:dyDescent="0.2">
      <c r="A770" s="35"/>
      <c r="B770" s="40">
        <f ca="1">MAX($A$7:B769)+Sbsxn</f>
        <v>2307.0200000000004</v>
      </c>
      <c r="C770" s="41" t="str">
        <f>BSC</f>
        <v>Balance Sheet</v>
      </c>
      <c r="D770" s="56"/>
      <c r="E770" s="25"/>
      <c r="F770" s="25"/>
      <c r="G770" s="25"/>
      <c r="H770" s="25"/>
      <c r="I770" s="25"/>
      <c r="J770" s="25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</row>
    <row r="771" spans="1:40" s="38" customFormat="1" ht="12.6" hidden="1" outlineLevel="2" thickBot="1" x14ac:dyDescent="0.3">
      <c r="A771" s="35"/>
      <c r="B771" s="40"/>
      <c r="C771" s="54"/>
      <c r="D771" s="56"/>
      <c r="E771" s="25"/>
      <c r="F771" s="25"/>
      <c r="G771" s="25"/>
      <c r="H771" s="25"/>
      <c r="I771" s="25"/>
      <c r="J771" s="25"/>
      <c r="L771" s="57"/>
      <c r="M771" s="57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  <c r="AD771" s="140"/>
      <c r="AE771" s="140"/>
      <c r="AF771" s="140"/>
      <c r="AG771" s="140"/>
      <c r="AH771" s="140"/>
    </row>
    <row r="772" spans="1:40" s="80" customFormat="1" ht="13.35" hidden="1" customHeight="1" outlineLevel="2" x14ac:dyDescent="0.25">
      <c r="A772" s="76"/>
      <c r="B772" s="40"/>
      <c r="C772" s="54"/>
      <c r="D772" s="77" t="str">
        <f>MdlClient&amp;" Long Term Financial Plan "&amp;$E$39</f>
        <v>Federation Council Long Term Financial Plan 2023/24 - 2033/34</v>
      </c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9"/>
      <c r="AM772" s="38"/>
      <c r="AN772" s="38"/>
    </row>
    <row r="773" spans="1:40" s="80" customFormat="1" ht="13.35" hidden="1" customHeight="1" outlineLevel="2" thickBot="1" x14ac:dyDescent="0.3">
      <c r="A773" s="76"/>
      <c r="B773" s="40"/>
      <c r="C773" s="54"/>
      <c r="D773" s="81" t="str">
        <f>B728&amp;" - Balance Sheet Projections"</f>
        <v>Waste - Balance Sheet Projections</v>
      </c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3"/>
      <c r="AM773" s="38"/>
      <c r="AN773" s="38"/>
    </row>
    <row r="774" spans="1:40" s="80" customFormat="1" ht="12.6" hidden="1" outlineLevel="2" thickBot="1" x14ac:dyDescent="0.3">
      <c r="A774" s="76"/>
      <c r="B774" s="40"/>
      <c r="C774" s="54"/>
      <c r="D774" s="84"/>
      <c r="E774" s="85"/>
      <c r="F774" s="85"/>
      <c r="G774" s="85"/>
      <c r="H774" s="85"/>
      <c r="I774" s="85"/>
      <c r="J774" s="85"/>
      <c r="K774" s="86" t="s">
        <v>45</v>
      </c>
      <c r="L774" s="86" t="s">
        <v>45</v>
      </c>
      <c r="M774" s="86" t="s">
        <v>45</v>
      </c>
      <c r="N774" s="87" t="s">
        <v>46</v>
      </c>
      <c r="O774" s="88" t="s">
        <v>47</v>
      </c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90"/>
    </row>
    <row r="775" spans="1:40" s="80" customFormat="1" ht="12" hidden="1" outlineLevel="2" x14ac:dyDescent="0.25">
      <c r="A775" s="76"/>
      <c r="B775" s="40"/>
      <c r="C775" s="54"/>
      <c r="D775" s="91" t="s">
        <v>48</v>
      </c>
      <c r="E775" s="92"/>
      <c r="F775" s="92"/>
      <c r="G775" s="92"/>
      <c r="H775" s="92"/>
      <c r="I775" s="92"/>
      <c r="J775" s="93"/>
      <c r="K775" s="95">
        <f>YEAR(K$29)</f>
        <v>2021</v>
      </c>
      <c r="L775" s="95">
        <f t="shared" ref="L775:AH775" si="145">YEAR(L$29)</f>
        <v>2022</v>
      </c>
      <c r="M775" s="95">
        <f t="shared" si="145"/>
        <v>2023</v>
      </c>
      <c r="N775" s="96">
        <f t="shared" si="145"/>
        <v>2024</v>
      </c>
      <c r="O775" s="97">
        <f t="shared" si="145"/>
        <v>2025</v>
      </c>
      <c r="P775" s="98">
        <f t="shared" si="145"/>
        <v>2026</v>
      </c>
      <c r="Q775" s="98">
        <f t="shared" si="145"/>
        <v>2027</v>
      </c>
      <c r="R775" s="98">
        <f t="shared" si="145"/>
        <v>2028</v>
      </c>
      <c r="S775" s="98">
        <f t="shared" si="145"/>
        <v>2029</v>
      </c>
      <c r="T775" s="98">
        <f t="shared" si="145"/>
        <v>2030</v>
      </c>
      <c r="U775" s="98">
        <f t="shared" si="145"/>
        <v>2031</v>
      </c>
      <c r="V775" s="98">
        <f t="shared" si="145"/>
        <v>2032</v>
      </c>
      <c r="W775" s="98">
        <f t="shared" si="145"/>
        <v>2033</v>
      </c>
      <c r="X775" s="98">
        <f t="shared" si="145"/>
        <v>2034</v>
      </c>
      <c r="Y775" s="98">
        <f t="shared" si="145"/>
        <v>2035</v>
      </c>
      <c r="Z775" s="98">
        <f t="shared" si="145"/>
        <v>2036</v>
      </c>
      <c r="AA775" s="98">
        <f t="shared" si="145"/>
        <v>2037</v>
      </c>
      <c r="AB775" s="98">
        <f t="shared" si="145"/>
        <v>2038</v>
      </c>
      <c r="AC775" s="98">
        <f t="shared" si="145"/>
        <v>2039</v>
      </c>
      <c r="AD775" s="98">
        <f t="shared" si="145"/>
        <v>2040</v>
      </c>
      <c r="AE775" s="98">
        <f t="shared" si="145"/>
        <v>2041</v>
      </c>
      <c r="AF775" s="98">
        <f t="shared" si="145"/>
        <v>2042</v>
      </c>
      <c r="AG775" s="98">
        <f t="shared" si="145"/>
        <v>2043</v>
      </c>
      <c r="AH775" s="99">
        <f t="shared" si="145"/>
        <v>2044</v>
      </c>
    </row>
    <row r="776" spans="1:40" s="80" customFormat="1" ht="12.6" hidden="1" outlineLevel="2" thickBot="1" x14ac:dyDescent="0.3">
      <c r="A776" s="76"/>
      <c r="B776" s="40"/>
      <c r="C776" s="54"/>
      <c r="D776" s="145"/>
      <c r="E776" s="101"/>
      <c r="F776" s="101"/>
      <c r="G776" s="101"/>
      <c r="H776" s="101"/>
      <c r="I776" s="101"/>
      <c r="J776" s="102"/>
      <c r="K776" s="103" t="s">
        <v>49</v>
      </c>
      <c r="L776" s="103" t="str">
        <f>$K$62</f>
        <v>$000s</v>
      </c>
      <c r="M776" s="103" t="str">
        <f t="shared" ref="M776:AH776" si="146">$K$62</f>
        <v>$000s</v>
      </c>
      <c r="N776" s="104" t="str">
        <f t="shared" si="146"/>
        <v>$000s</v>
      </c>
      <c r="O776" s="105" t="str">
        <f t="shared" si="146"/>
        <v>$000s</v>
      </c>
      <c r="P776" s="106" t="str">
        <f t="shared" si="146"/>
        <v>$000s</v>
      </c>
      <c r="Q776" s="106" t="str">
        <f t="shared" si="146"/>
        <v>$000s</v>
      </c>
      <c r="R776" s="106" t="str">
        <f t="shared" si="146"/>
        <v>$000s</v>
      </c>
      <c r="S776" s="106" t="str">
        <f t="shared" si="146"/>
        <v>$000s</v>
      </c>
      <c r="T776" s="106" t="str">
        <f t="shared" si="146"/>
        <v>$000s</v>
      </c>
      <c r="U776" s="106" t="str">
        <f t="shared" si="146"/>
        <v>$000s</v>
      </c>
      <c r="V776" s="106" t="str">
        <f t="shared" si="146"/>
        <v>$000s</v>
      </c>
      <c r="W776" s="106" t="str">
        <f t="shared" si="146"/>
        <v>$000s</v>
      </c>
      <c r="X776" s="106" t="str">
        <f t="shared" si="146"/>
        <v>$000s</v>
      </c>
      <c r="Y776" s="106" t="str">
        <f t="shared" si="146"/>
        <v>$000s</v>
      </c>
      <c r="Z776" s="106" t="str">
        <f t="shared" si="146"/>
        <v>$000s</v>
      </c>
      <c r="AA776" s="106" t="str">
        <f t="shared" si="146"/>
        <v>$000s</v>
      </c>
      <c r="AB776" s="106" t="str">
        <f t="shared" si="146"/>
        <v>$000s</v>
      </c>
      <c r="AC776" s="106" t="str">
        <f t="shared" si="146"/>
        <v>$000s</v>
      </c>
      <c r="AD776" s="106" t="str">
        <f t="shared" si="146"/>
        <v>$000s</v>
      </c>
      <c r="AE776" s="106" t="str">
        <f t="shared" si="146"/>
        <v>$000s</v>
      </c>
      <c r="AF776" s="106" t="str">
        <f t="shared" si="146"/>
        <v>$000s</v>
      </c>
      <c r="AG776" s="106" t="str">
        <f t="shared" si="146"/>
        <v>$000s</v>
      </c>
      <c r="AH776" s="107" t="str">
        <f t="shared" si="146"/>
        <v>$000s</v>
      </c>
    </row>
    <row r="777" spans="1:40" s="38" customFormat="1" ht="12" hidden="1" outlineLevel="2" x14ac:dyDescent="0.25">
      <c r="A777" s="35"/>
      <c r="B777" s="108"/>
      <c r="C777" s="109"/>
      <c r="D777" s="110"/>
      <c r="E777" s="25"/>
      <c r="F777" s="25"/>
      <c r="G777" s="25"/>
      <c r="H777" s="25"/>
      <c r="I777" s="25"/>
      <c r="J777" s="25"/>
      <c r="K777" s="111"/>
      <c r="L777" s="112"/>
      <c r="M777" s="112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113"/>
      <c r="AM777" s="80"/>
      <c r="AN777" s="80"/>
    </row>
    <row r="778" spans="1:40" s="38" customFormat="1" ht="12" hidden="1" outlineLevel="2" x14ac:dyDescent="0.25">
      <c r="A778" s="35"/>
      <c r="B778" s="108"/>
      <c r="C778" s="109"/>
      <c r="D778" s="146" t="s">
        <v>78</v>
      </c>
      <c r="E778" s="25"/>
      <c r="F778" s="25"/>
      <c r="G778" s="25"/>
      <c r="H778" s="25"/>
      <c r="I778" s="25"/>
      <c r="J778" s="25"/>
      <c r="K778" s="111"/>
      <c r="L778" s="112"/>
      <c r="M778" s="112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113"/>
      <c r="AM778" s="80"/>
      <c r="AN778" s="80"/>
    </row>
    <row r="779" spans="1:40" s="38" customFormat="1" ht="10.199999999999999" hidden="1" outlineLevel="2" x14ac:dyDescent="0.2">
      <c r="A779" s="35"/>
      <c r="B779" s="108"/>
      <c r="C779" s="109"/>
      <c r="D779" s="147" t="s">
        <v>79</v>
      </c>
      <c r="E779" s="25"/>
      <c r="F779" s="25"/>
      <c r="G779" s="25"/>
      <c r="H779" s="25"/>
      <c r="I779" s="25"/>
      <c r="J779" s="25"/>
      <c r="K779" s="116">
        <f>'[1]Hist&amp;Budget_WC'!CN$130</f>
        <v>45</v>
      </c>
      <c r="L779" s="116">
        <f>'[1]Hist&amp;Budget_WC'!CO$130</f>
        <v>2</v>
      </c>
      <c r="M779" s="116">
        <f>'[1]Hist&amp;Budget_WC'!CP$130</f>
        <v>1</v>
      </c>
      <c r="N779" s="117">
        <f>[1]Calcs_Waste!N$119</f>
        <v>69</v>
      </c>
      <c r="O779" s="117">
        <f>[1]Calcs_Waste!O$119</f>
        <v>291.12780821917801</v>
      </c>
      <c r="P779" s="117">
        <f>[1]Calcs_Waste!P$119</f>
        <v>299.19575342465794</v>
      </c>
      <c r="Q779" s="117">
        <f>[1]Calcs_Waste!Q$119</f>
        <v>306.39575342465793</v>
      </c>
      <c r="R779" s="117">
        <f>[1]Calcs_Waste!R$119</f>
        <v>313.6839344262296</v>
      </c>
      <c r="S779" s="117">
        <f>[1]Calcs_Waste!S$119</f>
        <v>321.15575342465803</v>
      </c>
      <c r="T779" s="117">
        <f>[1]Calcs_Waste!T$119</f>
        <v>328.80575342465801</v>
      </c>
      <c r="U779" s="117">
        <f>[1]Calcs_Waste!U$119</f>
        <v>336.63575342465782</v>
      </c>
      <c r="V779" s="117">
        <f>[1]Calcs_Waste!V$119</f>
        <v>344.64393442623009</v>
      </c>
      <c r="W779" s="117">
        <f>[1]Calcs_Waste!W$119</f>
        <v>352.92575342465898</v>
      </c>
      <c r="X779" s="117">
        <f>[1]Calcs_Waste!X$119</f>
        <v>361.38575342465867</v>
      </c>
      <c r="Y779" s="117">
        <f>[1]Calcs_Waste!Y$119</f>
        <v>362.28575342465865</v>
      </c>
      <c r="Z779" s="117">
        <f>[1]Calcs_Waste!Z$119</f>
        <v>363.18393442623</v>
      </c>
      <c r="AA779" s="117">
        <f>[1]Calcs_Waste!AA$119</f>
        <v>364.08575342465826</v>
      </c>
      <c r="AB779" s="117">
        <f>[1]Calcs_Waste!AB$119</f>
        <v>364.98575342465824</v>
      </c>
      <c r="AC779" s="117">
        <f>[1]Calcs_Waste!AC$119</f>
        <v>365.88575342465828</v>
      </c>
      <c r="AD779" s="117">
        <f>[1]Calcs_Waste!AD$119</f>
        <v>366.78393442622962</v>
      </c>
      <c r="AE779" s="117">
        <f>[1]Calcs_Waste!AE$119</f>
        <v>367.68575342465783</v>
      </c>
      <c r="AF779" s="117">
        <f>[1]Calcs_Waste!AF$119</f>
        <v>368.58575342465787</v>
      </c>
      <c r="AG779" s="117">
        <f>[1]Calcs_Waste!AG$119</f>
        <v>369.48575342465784</v>
      </c>
      <c r="AH779" s="118">
        <f>[1]Calcs_Waste!AH$119</f>
        <v>370.38393442622919</v>
      </c>
      <c r="AM779" s="53" cm="1">
        <f t="array" ref="AM779">IF(SUM(ABS(K779:AH779)),1,0)</f>
        <v>1</v>
      </c>
      <c r="AN779" s="53">
        <f>IF(OR(SUBTOTAL(102,AM779)=1,AM779=0),0,1)</f>
        <v>1</v>
      </c>
    </row>
    <row r="780" spans="1:40" s="38" customFormat="1" ht="10.199999999999999" hidden="1" outlineLevel="2" x14ac:dyDescent="0.2">
      <c r="A780" s="35"/>
      <c r="B780" s="108"/>
      <c r="C780" s="109"/>
      <c r="D780" s="147" t="s">
        <v>80</v>
      </c>
      <c r="E780" s="25"/>
      <c r="F780" s="25"/>
      <c r="G780" s="25"/>
      <c r="H780" s="25"/>
      <c r="I780" s="25"/>
      <c r="J780" s="25"/>
      <c r="K780" s="116">
        <f>'[1]Hist&amp;Budget_WC'!CN$136</f>
        <v>0</v>
      </c>
      <c r="L780" s="116">
        <f>'[1]Hist&amp;Budget_WC'!CO$136</f>
        <v>0</v>
      </c>
      <c r="M780" s="116">
        <f>'[1]Hist&amp;Budget_WC'!CP$136</f>
        <v>0</v>
      </c>
      <c r="N780" s="117">
        <f>[1]Calcs_Waste!N$125</f>
        <v>0</v>
      </c>
      <c r="O780" s="117">
        <f>[1]Calcs_Waste!O$125</f>
        <v>0</v>
      </c>
      <c r="P780" s="117">
        <f>[1]Calcs_Waste!P$125</f>
        <v>0</v>
      </c>
      <c r="Q780" s="117">
        <f>[1]Calcs_Waste!Q$125</f>
        <v>0</v>
      </c>
      <c r="R780" s="117">
        <f>[1]Calcs_Waste!R$125</f>
        <v>0</v>
      </c>
      <c r="S780" s="117">
        <f>[1]Calcs_Waste!S$125</f>
        <v>0</v>
      </c>
      <c r="T780" s="117">
        <f>[1]Calcs_Waste!T$125</f>
        <v>0</v>
      </c>
      <c r="U780" s="117">
        <f>[1]Calcs_Waste!U$125</f>
        <v>0</v>
      </c>
      <c r="V780" s="117">
        <f>[1]Calcs_Waste!V$125</f>
        <v>0</v>
      </c>
      <c r="W780" s="117">
        <f>[1]Calcs_Waste!W$125</f>
        <v>0</v>
      </c>
      <c r="X780" s="117">
        <f>[1]Calcs_Waste!X$125</f>
        <v>0</v>
      </c>
      <c r="Y780" s="117">
        <f>[1]Calcs_Waste!Y$125</f>
        <v>0</v>
      </c>
      <c r="Z780" s="117">
        <f>[1]Calcs_Waste!Z$125</f>
        <v>0</v>
      </c>
      <c r="AA780" s="117">
        <f>[1]Calcs_Waste!AA$125</f>
        <v>0</v>
      </c>
      <c r="AB780" s="117">
        <f>[1]Calcs_Waste!AB$125</f>
        <v>0</v>
      </c>
      <c r="AC780" s="117">
        <f>[1]Calcs_Waste!AC$125</f>
        <v>0</v>
      </c>
      <c r="AD780" s="117">
        <f>[1]Calcs_Waste!AD$125</f>
        <v>0</v>
      </c>
      <c r="AE780" s="117">
        <f>[1]Calcs_Waste!AE$125</f>
        <v>0</v>
      </c>
      <c r="AF780" s="117">
        <f>[1]Calcs_Waste!AF$125</f>
        <v>0</v>
      </c>
      <c r="AG780" s="117">
        <f>[1]Calcs_Waste!AG$125</f>
        <v>0</v>
      </c>
      <c r="AH780" s="118">
        <f>[1]Calcs_Waste!AH$125</f>
        <v>0</v>
      </c>
      <c r="AM780" s="53" cm="1">
        <f t="array" ref="AM780">IF(SUM(ABS(K780:AH780)),1,0)</f>
        <v>0</v>
      </c>
      <c r="AN780" s="53">
        <f>IF(OR(SUBTOTAL(102,AM780)=1,AM780=0),0,1)</f>
        <v>0</v>
      </c>
    </row>
    <row r="781" spans="1:40" s="38" customFormat="1" ht="10.199999999999999" hidden="1" outlineLevel="2" x14ac:dyDescent="0.2">
      <c r="A781" s="35"/>
      <c r="B781" s="108"/>
      <c r="C781" s="109"/>
      <c r="D781" s="148" t="s">
        <v>81</v>
      </c>
      <c r="E781" s="25"/>
      <c r="F781" s="25"/>
      <c r="G781" s="25"/>
      <c r="H781" s="25"/>
      <c r="I781" s="25"/>
      <c r="J781" s="25"/>
      <c r="K781" s="116">
        <f>SUM('[1]Hist&amp;Budget_WC'!CN$131:CN$132)</f>
        <v>148</v>
      </c>
      <c r="L781" s="116">
        <f>SUM('[1]Hist&amp;Budget_WC'!CO$131:CO$132)</f>
        <v>164</v>
      </c>
      <c r="M781" s="116">
        <f>SUM('[1]Hist&amp;Budget_WC'!CP$131:CP$132)</f>
        <v>185</v>
      </c>
      <c r="N781" s="117">
        <f>SUM([1]Calcs_Waste!N$120:N$121)</f>
        <v>219</v>
      </c>
      <c r="O781" s="117">
        <f>SUM([1]Calcs_Waste!O$120:O$121)</f>
        <v>230.21917808219177</v>
      </c>
      <c r="P781" s="117">
        <f>SUM([1]Calcs_Waste!P$120:P$121)</f>
        <v>236.38356164383561</v>
      </c>
      <c r="Q781" s="117">
        <f>SUM([1]Calcs_Waste!Q$120:Q$121)</f>
        <v>242.95890410958904</v>
      </c>
      <c r="R781" s="117">
        <f>SUM([1]Calcs_Waste!R$120:R$121)</f>
        <v>248.9344262295082</v>
      </c>
      <c r="S781" s="117">
        <f>SUM([1]Calcs_Waste!S$120:S$121)</f>
        <v>256.52054794520546</v>
      </c>
      <c r="T781" s="117">
        <f>SUM([1]Calcs_Waste!T$120:T$121)</f>
        <v>263.58904109589042</v>
      </c>
      <c r="U781" s="117">
        <f>SUM([1]Calcs_Waste!U$120:U$121)</f>
        <v>270.90410958904107</v>
      </c>
      <c r="V781" s="117">
        <f>SUM([1]Calcs_Waste!V$120:V$121)</f>
        <v>277.62295081967216</v>
      </c>
      <c r="W781" s="117">
        <f>SUM([1]Calcs_Waste!W$120:W$121)</f>
        <v>286.10958904109589</v>
      </c>
      <c r="X781" s="117">
        <f>SUM([1]Calcs_Waste!X$120:X$121)</f>
        <v>294.08219178082192</v>
      </c>
      <c r="Y781" s="117">
        <f>SUM([1]Calcs_Waste!Y$120:Y$121)</f>
        <v>294.08219178082192</v>
      </c>
      <c r="Z781" s="117">
        <f>SUM([1]Calcs_Waste!Z$120:Z$121)</f>
        <v>293.27868852459017</v>
      </c>
      <c r="AA781" s="117">
        <f>SUM([1]Calcs_Waste!AA$120:AA$121)</f>
        <v>294.08219178082192</v>
      </c>
      <c r="AB781" s="117">
        <f>SUM([1]Calcs_Waste!AB$120:AB$121)</f>
        <v>294.08219178082192</v>
      </c>
      <c r="AC781" s="117">
        <f>SUM([1]Calcs_Waste!AC$120:AC$121)</f>
        <v>294.08219178082192</v>
      </c>
      <c r="AD781" s="117">
        <f>SUM([1]Calcs_Waste!AD$120:AD$121)</f>
        <v>293.27868852459017</v>
      </c>
      <c r="AE781" s="117">
        <f>SUM([1]Calcs_Waste!AE$120:AE$121)</f>
        <v>294.08219178082192</v>
      </c>
      <c r="AF781" s="117">
        <f>SUM([1]Calcs_Waste!AF$120:AF$121)</f>
        <v>294.08219178082192</v>
      </c>
      <c r="AG781" s="117">
        <f>SUM([1]Calcs_Waste!AG$120:AG$121)</f>
        <v>294.08219178082192</v>
      </c>
      <c r="AH781" s="118">
        <f>SUM([1]Calcs_Waste!AH$120:AH$121)</f>
        <v>293.27868852459017</v>
      </c>
      <c r="AM781" s="53" cm="1">
        <f t="array" ref="AM781">IF(SUM(ABS(K781:AH781)),1,0)</f>
        <v>1</v>
      </c>
      <c r="AN781" s="53">
        <f>IF(OR(SUBTOTAL(102,AM781)=1,AM781=0),0,1)</f>
        <v>1</v>
      </c>
    </row>
    <row r="782" spans="1:40" s="38" customFormat="1" ht="10.199999999999999" hidden="1" outlineLevel="2" x14ac:dyDescent="0.2">
      <c r="A782" s="35"/>
      <c r="B782" s="108"/>
      <c r="C782" s="109"/>
      <c r="D782" s="148" t="s">
        <v>82</v>
      </c>
      <c r="E782" s="25"/>
      <c r="F782" s="25"/>
      <c r="G782" s="25"/>
      <c r="H782" s="25"/>
      <c r="I782" s="25"/>
      <c r="J782" s="25"/>
      <c r="K782" s="116">
        <f>'[1]Hist&amp;Budget_WC'!CN$133</f>
        <v>0</v>
      </c>
      <c r="L782" s="116">
        <f>'[1]Hist&amp;Budget_WC'!CO$133</f>
        <v>0</v>
      </c>
      <c r="M782" s="116">
        <f>'[1]Hist&amp;Budget_WC'!CP$133</f>
        <v>0</v>
      </c>
      <c r="N782" s="117">
        <f>[1]Calcs_Waste!N$122</f>
        <v>0</v>
      </c>
      <c r="O782" s="117">
        <f>[1]Calcs_Waste!O$122</f>
        <v>0</v>
      </c>
      <c r="P782" s="117">
        <f>[1]Calcs_Waste!P$122</f>
        <v>0</v>
      </c>
      <c r="Q782" s="117">
        <f>[1]Calcs_Waste!Q$122</f>
        <v>0</v>
      </c>
      <c r="R782" s="117">
        <f>[1]Calcs_Waste!R$122</f>
        <v>0</v>
      </c>
      <c r="S782" s="117">
        <f>[1]Calcs_Waste!S$122</f>
        <v>0</v>
      </c>
      <c r="T782" s="117">
        <f>[1]Calcs_Waste!T$122</f>
        <v>0</v>
      </c>
      <c r="U782" s="117">
        <f>[1]Calcs_Waste!U$122</f>
        <v>0</v>
      </c>
      <c r="V782" s="117">
        <f>[1]Calcs_Waste!V$122</f>
        <v>0</v>
      </c>
      <c r="W782" s="117">
        <f>[1]Calcs_Waste!W$122</f>
        <v>0</v>
      </c>
      <c r="X782" s="117">
        <f>[1]Calcs_Waste!X$122</f>
        <v>0</v>
      </c>
      <c r="Y782" s="117">
        <f>[1]Calcs_Waste!Y$122</f>
        <v>0</v>
      </c>
      <c r="Z782" s="117">
        <f>[1]Calcs_Waste!Z$122</f>
        <v>0</v>
      </c>
      <c r="AA782" s="117">
        <f>[1]Calcs_Waste!AA$122</f>
        <v>0</v>
      </c>
      <c r="AB782" s="117">
        <f>[1]Calcs_Waste!AB$122</f>
        <v>0</v>
      </c>
      <c r="AC782" s="117">
        <f>[1]Calcs_Waste!AC$122</f>
        <v>0</v>
      </c>
      <c r="AD782" s="117">
        <f>[1]Calcs_Waste!AD$122</f>
        <v>0</v>
      </c>
      <c r="AE782" s="117">
        <f>[1]Calcs_Waste!AE$122</f>
        <v>0</v>
      </c>
      <c r="AF782" s="117">
        <f>[1]Calcs_Waste!AF$122</f>
        <v>0</v>
      </c>
      <c r="AG782" s="117">
        <f>[1]Calcs_Waste!AG$122</f>
        <v>0</v>
      </c>
      <c r="AH782" s="118">
        <f>[1]Calcs_Waste!AH$122</f>
        <v>0</v>
      </c>
      <c r="AM782" s="53" cm="1">
        <f t="array" ref="AM782">IF(SUM(ABS(K782:AH782)),1,0)</f>
        <v>0</v>
      </c>
      <c r="AN782" s="53">
        <f>IF(OR(SUBTOTAL(102,AM782)=1,AM782=0),0,1)</f>
        <v>0</v>
      </c>
    </row>
    <row r="783" spans="1:40" s="38" customFormat="1" ht="10.199999999999999" hidden="1" outlineLevel="2" x14ac:dyDescent="0.2">
      <c r="A783" s="35"/>
      <c r="B783" s="108"/>
      <c r="C783" s="109"/>
      <c r="D783" s="149" t="s">
        <v>83</v>
      </c>
      <c r="E783" s="25"/>
      <c r="F783" s="25"/>
      <c r="G783" s="25"/>
      <c r="H783" s="25"/>
      <c r="I783" s="25"/>
      <c r="J783" s="25"/>
      <c r="K783" s="116">
        <f>SUM('[1]Hist&amp;Budget_WC'!CN$134:CN$135,'[1]Hist&amp;Budget_WC'!CN$137:CN$138)</f>
        <v>0</v>
      </c>
      <c r="L783" s="116">
        <f>SUM('[1]Hist&amp;Budget_WC'!CO$134:CO$135,'[1]Hist&amp;Budget_WC'!CO$137:CO$138)</f>
        <v>0</v>
      </c>
      <c r="M783" s="116">
        <f>SUM('[1]Hist&amp;Budget_WC'!CP$134:CP$135,'[1]Hist&amp;Budget_WC'!CP$137:CP$138)</f>
        <v>0</v>
      </c>
      <c r="N783" s="117">
        <f>SUM([1]Calcs_Waste!N$123:N$124,[1]Calcs_Waste!N$126:N$127)</f>
        <v>0</v>
      </c>
      <c r="O783" s="117">
        <f>SUM([1]Calcs_Waste!O$123:O$124,[1]Calcs_Waste!O$126:O$127)</f>
        <v>0</v>
      </c>
      <c r="P783" s="117">
        <f>SUM([1]Calcs_Waste!P$123:P$124,[1]Calcs_Waste!P$126:P$127)</f>
        <v>0</v>
      </c>
      <c r="Q783" s="117">
        <f>SUM([1]Calcs_Waste!Q$123:Q$124,[1]Calcs_Waste!Q$126:Q$127)</f>
        <v>0</v>
      </c>
      <c r="R783" s="117">
        <f>SUM([1]Calcs_Waste!R$123:R$124,[1]Calcs_Waste!R$126:R$127)</f>
        <v>0</v>
      </c>
      <c r="S783" s="117">
        <f>SUM([1]Calcs_Waste!S$123:S$124,[1]Calcs_Waste!S$126:S$127)</f>
        <v>0</v>
      </c>
      <c r="T783" s="117">
        <f>SUM([1]Calcs_Waste!T$123:T$124,[1]Calcs_Waste!T$126:T$127)</f>
        <v>0</v>
      </c>
      <c r="U783" s="117">
        <f>SUM([1]Calcs_Waste!U$123:U$124,[1]Calcs_Waste!U$126:U$127)</f>
        <v>0</v>
      </c>
      <c r="V783" s="117">
        <f>SUM([1]Calcs_Waste!V$123:V$124,[1]Calcs_Waste!V$126:V$127)</f>
        <v>0</v>
      </c>
      <c r="W783" s="117">
        <f>SUM([1]Calcs_Waste!W$123:W$124,[1]Calcs_Waste!W$126:W$127)</f>
        <v>0</v>
      </c>
      <c r="X783" s="117">
        <f>SUM([1]Calcs_Waste!X$123:X$124,[1]Calcs_Waste!X$126:X$127)</f>
        <v>0</v>
      </c>
      <c r="Y783" s="117">
        <f>SUM([1]Calcs_Waste!Y$123:Y$124,[1]Calcs_Waste!Y$126:Y$127)</f>
        <v>0</v>
      </c>
      <c r="Z783" s="117">
        <f>SUM([1]Calcs_Waste!Z$123:Z$124,[1]Calcs_Waste!Z$126:Z$127)</f>
        <v>0</v>
      </c>
      <c r="AA783" s="117">
        <f>SUM([1]Calcs_Waste!AA$123:AA$124,[1]Calcs_Waste!AA$126:AA$127)</f>
        <v>0</v>
      </c>
      <c r="AB783" s="117">
        <f>SUM([1]Calcs_Waste!AB$123:AB$124,[1]Calcs_Waste!AB$126:AB$127)</f>
        <v>0</v>
      </c>
      <c r="AC783" s="117">
        <f>SUM([1]Calcs_Waste!AC$123:AC$124,[1]Calcs_Waste!AC$126:AC$127)</f>
        <v>0</v>
      </c>
      <c r="AD783" s="117">
        <f>SUM([1]Calcs_Waste!AD$123:AD$124,[1]Calcs_Waste!AD$126:AD$127)</f>
        <v>0</v>
      </c>
      <c r="AE783" s="117">
        <f>SUM([1]Calcs_Waste!AE$123:AE$124,[1]Calcs_Waste!AE$126:AE$127)</f>
        <v>0</v>
      </c>
      <c r="AF783" s="117">
        <f>SUM([1]Calcs_Waste!AF$123:AF$124,[1]Calcs_Waste!AF$126:AF$127)</f>
        <v>0</v>
      </c>
      <c r="AG783" s="117">
        <f>SUM([1]Calcs_Waste!AG$123:AG$124,[1]Calcs_Waste!AG$126:AG$127)</f>
        <v>0</v>
      </c>
      <c r="AH783" s="118">
        <f>SUM([1]Calcs_Waste!AH$123:AH$124,[1]Calcs_Waste!AH$126:AH$127)</f>
        <v>0</v>
      </c>
      <c r="AM783" s="53" cm="1">
        <f t="array" ref="AM783">IF(SUM(ABS(K783:AH783)),1,0)</f>
        <v>0</v>
      </c>
      <c r="AN783" s="53">
        <f>IF(OR(SUBTOTAL(102,AM783)=1,AM783=0),0,1)</f>
        <v>0</v>
      </c>
    </row>
    <row r="784" spans="1:40" s="38" customFormat="1" ht="10.199999999999999" hidden="1" outlineLevel="2" collapsed="1" x14ac:dyDescent="0.2">
      <c r="A784" s="35"/>
      <c r="B784" s="108"/>
      <c r="C784" s="109"/>
      <c r="D784" s="150" t="s">
        <v>84</v>
      </c>
      <c r="E784" s="120"/>
      <c r="F784" s="120"/>
      <c r="G784" s="120"/>
      <c r="H784" s="120"/>
      <c r="I784" s="120"/>
      <c r="J784" s="120"/>
      <c r="K784" s="121">
        <f t="shared" ref="K784:AH784" si="147">SUM(K779:K783)</f>
        <v>193</v>
      </c>
      <c r="L784" s="121">
        <f t="shared" si="147"/>
        <v>166</v>
      </c>
      <c r="M784" s="121">
        <f t="shared" si="147"/>
        <v>186</v>
      </c>
      <c r="N784" s="122">
        <f t="shared" si="147"/>
        <v>288</v>
      </c>
      <c r="O784" s="122">
        <f t="shared" si="147"/>
        <v>521.34698630136972</v>
      </c>
      <c r="P784" s="122">
        <f t="shared" si="147"/>
        <v>535.57931506849354</v>
      </c>
      <c r="Q784" s="122">
        <f t="shared" si="147"/>
        <v>549.35465753424694</v>
      </c>
      <c r="R784" s="122">
        <f t="shared" si="147"/>
        <v>562.61836065573777</v>
      </c>
      <c r="S784" s="122">
        <f t="shared" si="147"/>
        <v>577.67630136986349</v>
      </c>
      <c r="T784" s="122">
        <f t="shared" si="147"/>
        <v>592.39479452054843</v>
      </c>
      <c r="U784" s="122">
        <f t="shared" si="147"/>
        <v>607.53986301369889</v>
      </c>
      <c r="V784" s="122">
        <f t="shared" si="147"/>
        <v>622.26688524590224</v>
      </c>
      <c r="W784" s="122">
        <f t="shared" si="147"/>
        <v>639.03534246575487</v>
      </c>
      <c r="X784" s="122">
        <f t="shared" si="147"/>
        <v>655.46794520548065</v>
      </c>
      <c r="Y784" s="122">
        <f t="shared" si="147"/>
        <v>656.36794520548051</v>
      </c>
      <c r="Z784" s="122">
        <f t="shared" si="147"/>
        <v>656.4626229508201</v>
      </c>
      <c r="AA784" s="122">
        <f t="shared" si="147"/>
        <v>658.16794520548024</v>
      </c>
      <c r="AB784" s="122">
        <f t="shared" si="147"/>
        <v>659.0679452054801</v>
      </c>
      <c r="AC784" s="122">
        <f t="shared" si="147"/>
        <v>659.96794520548019</v>
      </c>
      <c r="AD784" s="122">
        <f t="shared" si="147"/>
        <v>660.06262295081979</v>
      </c>
      <c r="AE784" s="122">
        <f t="shared" si="147"/>
        <v>661.76794520547969</v>
      </c>
      <c r="AF784" s="122">
        <f t="shared" si="147"/>
        <v>662.66794520547978</v>
      </c>
      <c r="AG784" s="122">
        <f t="shared" si="147"/>
        <v>663.56794520547976</v>
      </c>
      <c r="AH784" s="123">
        <f t="shared" si="147"/>
        <v>663.66262295081935</v>
      </c>
    </row>
    <row r="785" spans="1:40" ht="12.75" hidden="1" customHeight="1" outlineLevel="2" x14ac:dyDescent="0.2">
      <c r="A785" s="35"/>
      <c r="B785" s="151"/>
      <c r="C785" s="152"/>
      <c r="D785" s="153"/>
      <c r="E785" s="154"/>
      <c r="F785" s="154"/>
      <c r="G785" s="154"/>
      <c r="H785" s="154"/>
      <c r="I785" s="154"/>
      <c r="J785" s="154"/>
      <c r="K785" s="116"/>
      <c r="L785" s="116"/>
      <c r="M785" s="116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  <c r="AA785" s="155"/>
      <c r="AB785" s="155"/>
      <c r="AC785" s="155"/>
      <c r="AD785" s="155"/>
      <c r="AE785" s="155"/>
      <c r="AF785" s="155"/>
      <c r="AG785" s="155"/>
      <c r="AH785" s="156"/>
    </row>
    <row r="786" spans="1:40" ht="12.75" hidden="1" customHeight="1" outlineLevel="2" x14ac:dyDescent="0.2">
      <c r="A786" s="35"/>
      <c r="B786" s="108"/>
      <c r="C786" s="152"/>
      <c r="D786" s="153" t="s">
        <v>85</v>
      </c>
      <c r="E786" s="154"/>
      <c r="F786" s="154"/>
      <c r="G786" s="154"/>
      <c r="H786" s="154"/>
      <c r="I786" s="154"/>
      <c r="J786" s="154"/>
      <c r="K786" s="116"/>
      <c r="L786" s="116"/>
      <c r="M786" s="116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  <c r="AA786" s="155"/>
      <c r="AB786" s="155"/>
      <c r="AC786" s="155"/>
      <c r="AD786" s="155"/>
      <c r="AE786" s="155"/>
      <c r="AF786" s="155"/>
      <c r="AG786" s="155"/>
      <c r="AH786" s="156"/>
    </row>
    <row r="787" spans="1:40" ht="12.75" hidden="1" customHeight="1" outlineLevel="2" x14ac:dyDescent="0.2">
      <c r="A787" s="35"/>
      <c r="B787" s="151"/>
      <c r="C787" s="152"/>
      <c r="D787" s="147" t="s">
        <v>79</v>
      </c>
      <c r="E787" s="154"/>
      <c r="F787" s="154"/>
      <c r="G787" s="154"/>
      <c r="H787" s="154"/>
      <c r="I787" s="154"/>
      <c r="J787" s="154"/>
      <c r="K787" s="116">
        <f>'[1]Hist&amp;Budget_WC'!CN$143</f>
        <v>0</v>
      </c>
      <c r="L787" s="116">
        <f>'[1]Hist&amp;Budget_WC'!CO$143</f>
        <v>0</v>
      </c>
      <c r="M787" s="116">
        <f>'[1]Hist&amp;Budget_WC'!CP$143</f>
        <v>0</v>
      </c>
      <c r="N787" s="117">
        <f>[1]Calcs_Waste!N$132</f>
        <v>0</v>
      </c>
      <c r="O787" s="117">
        <f>[1]Calcs_Waste!O$132</f>
        <v>32.347534246575336</v>
      </c>
      <c r="P787" s="117">
        <f>[1]Calcs_Waste!P$132</f>
        <v>33.243972602739767</v>
      </c>
      <c r="Q787" s="117">
        <f>[1]Calcs_Waste!Q$132</f>
        <v>34.043972602739771</v>
      </c>
      <c r="R787" s="117">
        <f>[1]Calcs_Waste!R$132</f>
        <v>34.853770491803289</v>
      </c>
      <c r="S787" s="117">
        <f>[1]Calcs_Waste!S$132</f>
        <v>35.683972602739779</v>
      </c>
      <c r="T787" s="117">
        <f>[1]Calcs_Waste!T$132</f>
        <v>36.53397260273978</v>
      </c>
      <c r="U787" s="117">
        <f>[1]Calcs_Waste!U$132</f>
        <v>37.403972602739763</v>
      </c>
      <c r="V787" s="117">
        <f>[1]Calcs_Waste!V$132</f>
        <v>38.293770491803343</v>
      </c>
      <c r="W787" s="117">
        <f>[1]Calcs_Waste!W$132</f>
        <v>39.213972602739886</v>
      </c>
      <c r="X787" s="117">
        <f>[1]Calcs_Waste!X$132</f>
        <v>40.153972602739856</v>
      </c>
      <c r="Y787" s="117">
        <f>[1]Calcs_Waste!Y$132</f>
        <v>40.25397260273985</v>
      </c>
      <c r="Z787" s="117">
        <f>[1]Calcs_Waste!Z$132</f>
        <v>40.353770491803338</v>
      </c>
      <c r="AA787" s="117">
        <f>[1]Calcs_Waste!AA$132</f>
        <v>40.45397260273981</v>
      </c>
      <c r="AB787" s="117">
        <f>[1]Calcs_Waste!AB$132</f>
        <v>40.553972602739805</v>
      </c>
      <c r="AC787" s="117">
        <f>[1]Calcs_Waste!AC$132</f>
        <v>40.653972602739806</v>
      </c>
      <c r="AD787" s="117">
        <f>[1]Calcs_Waste!AD$132</f>
        <v>40.753770491803294</v>
      </c>
      <c r="AE787" s="117">
        <f>[1]Calcs_Waste!AE$132</f>
        <v>40.853972602739759</v>
      </c>
      <c r="AF787" s="117">
        <f>[1]Calcs_Waste!AF$132</f>
        <v>40.953972602739761</v>
      </c>
      <c r="AG787" s="117">
        <f>[1]Calcs_Waste!AG$132</f>
        <v>41.053972602739762</v>
      </c>
      <c r="AH787" s="118">
        <f>[1]Calcs_Waste!AH$132</f>
        <v>41.153770491803243</v>
      </c>
      <c r="AM787" s="53" cm="1">
        <f t="array" ref="AM787">IF(SUM(ABS(K787:AH787)),1,0)</f>
        <v>1</v>
      </c>
      <c r="AN787" s="53">
        <f t="shared" ref="AN787:AN792" si="148">IF(OR(SUBTOTAL(102,AM787)=1,AM787=0),0,1)</f>
        <v>1</v>
      </c>
    </row>
    <row r="788" spans="1:40" ht="12.75" hidden="1" customHeight="1" outlineLevel="2" x14ac:dyDescent="0.2">
      <c r="A788" s="35"/>
      <c r="B788" s="151"/>
      <c r="C788" s="152"/>
      <c r="D788" s="147" t="s">
        <v>80</v>
      </c>
      <c r="E788" s="154"/>
      <c r="F788" s="154"/>
      <c r="G788" s="154"/>
      <c r="H788" s="154"/>
      <c r="I788" s="154"/>
      <c r="J788" s="154"/>
      <c r="K788" s="116">
        <f>'[1]Hist&amp;Budget_WC'!CN$151</f>
        <v>0</v>
      </c>
      <c r="L788" s="116">
        <f>'[1]Hist&amp;Budget_WC'!CO$151</f>
        <v>0</v>
      </c>
      <c r="M788" s="116">
        <f>'[1]Hist&amp;Budget_WC'!CP$151</f>
        <v>0</v>
      </c>
      <c r="N788" s="117">
        <f>[1]Calcs_Waste!N$140</f>
        <v>0</v>
      </c>
      <c r="O788" s="117">
        <f>[1]Calcs_Waste!O$140</f>
        <v>0</v>
      </c>
      <c r="P788" s="117">
        <f>[1]Calcs_Waste!P$140</f>
        <v>0</v>
      </c>
      <c r="Q788" s="117">
        <f>[1]Calcs_Waste!Q$140</f>
        <v>0</v>
      </c>
      <c r="R788" s="117">
        <f>[1]Calcs_Waste!R$140</f>
        <v>0</v>
      </c>
      <c r="S788" s="117">
        <f>[1]Calcs_Waste!S$140</f>
        <v>0</v>
      </c>
      <c r="T788" s="117">
        <f>[1]Calcs_Waste!T$140</f>
        <v>0</v>
      </c>
      <c r="U788" s="117">
        <f>[1]Calcs_Waste!U$140</f>
        <v>0</v>
      </c>
      <c r="V788" s="117">
        <f>[1]Calcs_Waste!V$140</f>
        <v>0</v>
      </c>
      <c r="W788" s="117">
        <f>[1]Calcs_Waste!W$140</f>
        <v>0</v>
      </c>
      <c r="X788" s="117">
        <f>[1]Calcs_Waste!X$140</f>
        <v>0</v>
      </c>
      <c r="Y788" s="117">
        <f>[1]Calcs_Waste!Y$140</f>
        <v>0</v>
      </c>
      <c r="Z788" s="117">
        <f>[1]Calcs_Waste!Z$140</f>
        <v>0</v>
      </c>
      <c r="AA788" s="117">
        <f>[1]Calcs_Waste!AA$140</f>
        <v>0</v>
      </c>
      <c r="AB788" s="117">
        <f>[1]Calcs_Waste!AB$140</f>
        <v>0</v>
      </c>
      <c r="AC788" s="117">
        <f>[1]Calcs_Waste!AC$140</f>
        <v>0</v>
      </c>
      <c r="AD788" s="117">
        <f>[1]Calcs_Waste!AD$140</f>
        <v>0</v>
      </c>
      <c r="AE788" s="117">
        <f>[1]Calcs_Waste!AE$140</f>
        <v>0</v>
      </c>
      <c r="AF788" s="117">
        <f>[1]Calcs_Waste!AF$140</f>
        <v>0</v>
      </c>
      <c r="AG788" s="117">
        <f>[1]Calcs_Waste!AG$140</f>
        <v>0</v>
      </c>
      <c r="AH788" s="118">
        <f>[1]Calcs_Waste!AH$140</f>
        <v>0</v>
      </c>
      <c r="AM788" s="53" cm="1">
        <f t="array" ref="AM788">IF(SUM(ABS(K788:AH788)),1,0)</f>
        <v>0</v>
      </c>
      <c r="AN788" s="53">
        <f t="shared" si="148"/>
        <v>0</v>
      </c>
    </row>
    <row r="789" spans="1:40" ht="12.75" hidden="1" customHeight="1" outlineLevel="2" x14ac:dyDescent="0.2">
      <c r="A789" s="35"/>
      <c r="B789" s="151"/>
      <c r="C789" s="152"/>
      <c r="D789" s="148" t="s">
        <v>81</v>
      </c>
      <c r="E789" s="154"/>
      <c r="F789" s="154"/>
      <c r="G789" s="154"/>
      <c r="H789" s="154"/>
      <c r="I789" s="154"/>
      <c r="J789" s="154"/>
      <c r="K789" s="116">
        <f>'[1]Hist&amp;Budget_WC'!CN$150</f>
        <v>0</v>
      </c>
      <c r="L789" s="116">
        <f>'[1]Hist&amp;Budget_WC'!CO$150</f>
        <v>0</v>
      </c>
      <c r="M789" s="116">
        <f>'[1]Hist&amp;Budget_WC'!CP$150</f>
        <v>0</v>
      </c>
      <c r="N789" s="117">
        <f>[1]Calcs_Waste!N$139</f>
        <v>0</v>
      </c>
      <c r="O789" s="117">
        <f>[1]Calcs_Waste!O$139</f>
        <v>0</v>
      </c>
      <c r="P789" s="117">
        <f>[1]Calcs_Waste!P$139</f>
        <v>0</v>
      </c>
      <c r="Q789" s="117">
        <f>[1]Calcs_Waste!Q$139</f>
        <v>0</v>
      </c>
      <c r="R789" s="117">
        <f>[1]Calcs_Waste!R$139</f>
        <v>0</v>
      </c>
      <c r="S789" s="117">
        <f>[1]Calcs_Waste!S$139</f>
        <v>0</v>
      </c>
      <c r="T789" s="117">
        <f>[1]Calcs_Waste!T$139</f>
        <v>0</v>
      </c>
      <c r="U789" s="117">
        <f>[1]Calcs_Waste!U$139</f>
        <v>0</v>
      </c>
      <c r="V789" s="117">
        <f>[1]Calcs_Waste!V$139</f>
        <v>0</v>
      </c>
      <c r="W789" s="117">
        <f>[1]Calcs_Waste!W$139</f>
        <v>0</v>
      </c>
      <c r="X789" s="117">
        <f>[1]Calcs_Waste!X$139</f>
        <v>0</v>
      </c>
      <c r="Y789" s="117">
        <f>[1]Calcs_Waste!Y$139</f>
        <v>0</v>
      </c>
      <c r="Z789" s="117">
        <f>[1]Calcs_Waste!Z$139</f>
        <v>0</v>
      </c>
      <c r="AA789" s="117">
        <f>[1]Calcs_Waste!AA$139</f>
        <v>0</v>
      </c>
      <c r="AB789" s="117">
        <f>[1]Calcs_Waste!AB$139</f>
        <v>0</v>
      </c>
      <c r="AC789" s="117">
        <f>[1]Calcs_Waste!AC$139</f>
        <v>0</v>
      </c>
      <c r="AD789" s="117">
        <f>[1]Calcs_Waste!AD$139</f>
        <v>0</v>
      </c>
      <c r="AE789" s="117">
        <f>[1]Calcs_Waste!AE$139</f>
        <v>0</v>
      </c>
      <c r="AF789" s="117">
        <f>[1]Calcs_Waste!AF$139</f>
        <v>0</v>
      </c>
      <c r="AG789" s="117">
        <f>[1]Calcs_Waste!AG$139</f>
        <v>0</v>
      </c>
      <c r="AH789" s="118">
        <f>[1]Calcs_Waste!AH$139</f>
        <v>0</v>
      </c>
      <c r="AM789" s="53" cm="1">
        <f t="array" ref="AM789">IF(SUM(ABS(K789:AH789)),1,0)</f>
        <v>0</v>
      </c>
      <c r="AN789" s="53">
        <f t="shared" si="148"/>
        <v>0</v>
      </c>
    </row>
    <row r="790" spans="1:40" ht="12.75" hidden="1" customHeight="1" outlineLevel="2" x14ac:dyDescent="0.2">
      <c r="A790" s="35"/>
      <c r="B790" s="151"/>
      <c r="C790" s="152"/>
      <c r="D790" s="147" t="s">
        <v>86</v>
      </c>
      <c r="E790" s="154"/>
      <c r="F790" s="154"/>
      <c r="G790" s="154"/>
      <c r="H790" s="154"/>
      <c r="I790" s="154"/>
      <c r="J790" s="154"/>
      <c r="K790" s="116">
        <f>SUM('[1]Hist&amp;Budget_WC'!CN$145:CN$146)</f>
        <v>0</v>
      </c>
      <c r="L790" s="116">
        <f>SUM('[1]Hist&amp;Budget_WC'!CO$145:CO$146)</f>
        <v>0</v>
      </c>
      <c r="M790" s="116">
        <f>SUM('[1]Hist&amp;Budget_WC'!CP$145:CP$146)</f>
        <v>0</v>
      </c>
      <c r="N790" s="117">
        <f>SUM([1]Calcs_Waste!N$134:N$135)</f>
        <v>0</v>
      </c>
      <c r="O790" s="117">
        <f>SUM([1]Calcs_Waste!O$134:O$135)</f>
        <v>0</v>
      </c>
      <c r="P790" s="117">
        <f>SUM([1]Calcs_Waste!P$134:P$135)</f>
        <v>0</v>
      </c>
      <c r="Q790" s="117">
        <f>SUM([1]Calcs_Waste!Q$134:Q$135)</f>
        <v>0</v>
      </c>
      <c r="R790" s="117">
        <f>SUM([1]Calcs_Waste!R$134:R$135)</f>
        <v>0</v>
      </c>
      <c r="S790" s="117">
        <f>SUM([1]Calcs_Waste!S$134:S$135)</f>
        <v>0</v>
      </c>
      <c r="T790" s="117">
        <f>SUM([1]Calcs_Waste!T$134:T$135)</f>
        <v>0</v>
      </c>
      <c r="U790" s="117">
        <f>SUM([1]Calcs_Waste!U$134:U$135)</f>
        <v>0</v>
      </c>
      <c r="V790" s="117">
        <f>SUM([1]Calcs_Waste!V$134:V$135)</f>
        <v>0</v>
      </c>
      <c r="W790" s="117">
        <f>SUM([1]Calcs_Waste!W$134:W$135)</f>
        <v>0</v>
      </c>
      <c r="X790" s="117">
        <f>SUM([1]Calcs_Waste!X$134:X$135)</f>
        <v>0</v>
      </c>
      <c r="Y790" s="117">
        <f>SUM([1]Calcs_Waste!Y$134:Y$135)</f>
        <v>0</v>
      </c>
      <c r="Z790" s="117">
        <f>SUM([1]Calcs_Waste!Z$134:Z$135)</f>
        <v>0</v>
      </c>
      <c r="AA790" s="117">
        <f>SUM([1]Calcs_Waste!AA$134:AA$135)</f>
        <v>0</v>
      </c>
      <c r="AB790" s="117">
        <f>SUM([1]Calcs_Waste!AB$134:AB$135)</f>
        <v>0</v>
      </c>
      <c r="AC790" s="117">
        <f>SUM([1]Calcs_Waste!AC$134:AC$135)</f>
        <v>0</v>
      </c>
      <c r="AD790" s="117">
        <f>SUM([1]Calcs_Waste!AD$134:AD$135)</f>
        <v>0</v>
      </c>
      <c r="AE790" s="117">
        <f>SUM([1]Calcs_Waste!AE$134:AE$135)</f>
        <v>0</v>
      </c>
      <c r="AF790" s="117">
        <f>SUM([1]Calcs_Waste!AF$134:AF$135)</f>
        <v>0</v>
      </c>
      <c r="AG790" s="117">
        <f>SUM([1]Calcs_Waste!AG$134:AG$135)</f>
        <v>0</v>
      </c>
      <c r="AH790" s="118">
        <f>SUM([1]Calcs_Waste!AH$134:AH$135)</f>
        <v>0</v>
      </c>
      <c r="AM790" s="53" cm="1">
        <f t="array" ref="AM790">IF(SUM(ABS(K790:AH790)),1,0)</f>
        <v>0</v>
      </c>
      <c r="AN790" s="53">
        <f t="shared" si="148"/>
        <v>0</v>
      </c>
    </row>
    <row r="791" spans="1:40" ht="12.75" hidden="1" customHeight="1" outlineLevel="2" x14ac:dyDescent="0.2">
      <c r="A791" s="35"/>
      <c r="B791" s="151"/>
      <c r="C791" s="152"/>
      <c r="D791" s="147" t="s">
        <v>87</v>
      </c>
      <c r="E791" s="154"/>
      <c r="F791" s="154"/>
      <c r="G791" s="154"/>
      <c r="H791" s="154"/>
      <c r="I791" s="154"/>
      <c r="J791" s="154"/>
      <c r="K791" s="116">
        <f>'[1]Hist&amp;Budget_WC'!CN$147</f>
        <v>0</v>
      </c>
      <c r="L791" s="116">
        <f>'[1]Hist&amp;Budget_WC'!CO$147</f>
        <v>0</v>
      </c>
      <c r="M791" s="116">
        <f>'[1]Hist&amp;Budget_WC'!CP$147</f>
        <v>0</v>
      </c>
      <c r="N791" s="117">
        <f>[1]Calcs_Waste!N$136</f>
        <v>0</v>
      </c>
      <c r="O791" s="117">
        <f>[1]Calcs_Waste!O$136</f>
        <v>0</v>
      </c>
      <c r="P791" s="117">
        <f>[1]Calcs_Waste!P$136</f>
        <v>0</v>
      </c>
      <c r="Q791" s="117">
        <f>[1]Calcs_Waste!Q$136</f>
        <v>0</v>
      </c>
      <c r="R791" s="117">
        <f>[1]Calcs_Waste!R$136</f>
        <v>0</v>
      </c>
      <c r="S791" s="117">
        <f>[1]Calcs_Waste!S$136</f>
        <v>0</v>
      </c>
      <c r="T791" s="117">
        <f>[1]Calcs_Waste!T$136</f>
        <v>0</v>
      </c>
      <c r="U791" s="117">
        <f>[1]Calcs_Waste!U$136</f>
        <v>0</v>
      </c>
      <c r="V791" s="117">
        <f>[1]Calcs_Waste!V$136</f>
        <v>0</v>
      </c>
      <c r="W791" s="117">
        <f>[1]Calcs_Waste!W$136</f>
        <v>0</v>
      </c>
      <c r="X791" s="117">
        <f>[1]Calcs_Waste!X$136</f>
        <v>0</v>
      </c>
      <c r="Y791" s="117">
        <f>[1]Calcs_Waste!Y$136</f>
        <v>0</v>
      </c>
      <c r="Z791" s="117">
        <f>[1]Calcs_Waste!Z$136</f>
        <v>0</v>
      </c>
      <c r="AA791" s="117">
        <f>[1]Calcs_Waste!AA$136</f>
        <v>0</v>
      </c>
      <c r="AB791" s="117">
        <f>[1]Calcs_Waste!AB$136</f>
        <v>0</v>
      </c>
      <c r="AC791" s="117">
        <f>[1]Calcs_Waste!AC$136</f>
        <v>0</v>
      </c>
      <c r="AD791" s="117">
        <f>[1]Calcs_Waste!AD$136</f>
        <v>0</v>
      </c>
      <c r="AE791" s="117">
        <f>[1]Calcs_Waste!AE$136</f>
        <v>0</v>
      </c>
      <c r="AF791" s="117">
        <f>[1]Calcs_Waste!AF$136</f>
        <v>0</v>
      </c>
      <c r="AG791" s="117">
        <f>[1]Calcs_Waste!AG$136</f>
        <v>0</v>
      </c>
      <c r="AH791" s="118">
        <f>[1]Calcs_Waste!AH$136</f>
        <v>0</v>
      </c>
      <c r="AM791" s="53" cm="1">
        <f t="array" ref="AM791">IF(SUM(ABS(K791:AH791)),1,0)</f>
        <v>0</v>
      </c>
      <c r="AN791" s="53">
        <f t="shared" si="148"/>
        <v>0</v>
      </c>
    </row>
    <row r="792" spans="1:40" ht="12.75" hidden="1" customHeight="1" outlineLevel="2" x14ac:dyDescent="0.2">
      <c r="A792" s="35"/>
      <c r="B792" s="151"/>
      <c r="C792" s="152"/>
      <c r="D792" s="147" t="s">
        <v>88</v>
      </c>
      <c r="E792" s="154"/>
      <c r="F792" s="154"/>
      <c r="G792" s="154"/>
      <c r="H792" s="154"/>
      <c r="I792" s="154"/>
      <c r="J792" s="154"/>
      <c r="K792" s="116">
        <f>SUM('[1]Hist&amp;Budget_WC'!CN$144,'[1]Hist&amp;Budget_WC'!CN$148:CN$149,'[1]Hist&amp;Budget_WC'!CN$152:CN$153)</f>
        <v>0</v>
      </c>
      <c r="L792" s="116">
        <f>SUM('[1]Hist&amp;Budget_WC'!CO$144,'[1]Hist&amp;Budget_WC'!CO$148:CO$149,'[1]Hist&amp;Budget_WC'!CO$152:CO$153)</f>
        <v>0</v>
      </c>
      <c r="M792" s="116">
        <f>SUM('[1]Hist&amp;Budget_WC'!CP$144,'[1]Hist&amp;Budget_WC'!CP$148:CP$149,'[1]Hist&amp;Budget_WC'!CP$152:CP$153)</f>
        <v>0</v>
      </c>
      <c r="N792" s="117">
        <f>SUM([1]Calcs_Waste!N$133,[1]Calcs_Waste!N$137:N$138,[1]Calcs_Waste!N$141:N$142)</f>
        <v>0</v>
      </c>
      <c r="O792" s="117">
        <f>SUM([1]Calcs_Waste!O$133,[1]Calcs_Waste!O$137:O$138,[1]Calcs_Waste!O$141:O$142)</f>
        <v>0</v>
      </c>
      <c r="P792" s="117">
        <f>SUM([1]Calcs_Waste!P$133,[1]Calcs_Waste!P$137:P$138,[1]Calcs_Waste!P$141:P$142)</f>
        <v>0</v>
      </c>
      <c r="Q792" s="117">
        <f>SUM([1]Calcs_Waste!Q$133,[1]Calcs_Waste!Q$137:Q$138,[1]Calcs_Waste!Q$141:Q$142)</f>
        <v>0</v>
      </c>
      <c r="R792" s="117">
        <f>SUM([1]Calcs_Waste!R$133,[1]Calcs_Waste!R$137:R$138,[1]Calcs_Waste!R$141:R$142)</f>
        <v>0</v>
      </c>
      <c r="S792" s="117">
        <f>SUM([1]Calcs_Waste!S$133,[1]Calcs_Waste!S$137:S$138,[1]Calcs_Waste!S$141:S$142)</f>
        <v>0</v>
      </c>
      <c r="T792" s="117">
        <f>SUM([1]Calcs_Waste!T$133,[1]Calcs_Waste!T$137:T$138,[1]Calcs_Waste!T$141:T$142)</f>
        <v>0</v>
      </c>
      <c r="U792" s="117">
        <f>SUM([1]Calcs_Waste!U$133,[1]Calcs_Waste!U$137:U$138,[1]Calcs_Waste!U$141:U$142)</f>
        <v>0</v>
      </c>
      <c r="V792" s="117">
        <f>SUM([1]Calcs_Waste!V$133,[1]Calcs_Waste!V$137:V$138,[1]Calcs_Waste!V$141:V$142)</f>
        <v>0</v>
      </c>
      <c r="W792" s="117">
        <f>SUM([1]Calcs_Waste!W$133,[1]Calcs_Waste!W$137:W$138,[1]Calcs_Waste!W$141:W$142)</f>
        <v>0</v>
      </c>
      <c r="X792" s="117">
        <f>SUM([1]Calcs_Waste!X$133,[1]Calcs_Waste!X$137:X$138,[1]Calcs_Waste!X$141:X$142)</f>
        <v>0</v>
      </c>
      <c r="Y792" s="117">
        <f>SUM([1]Calcs_Waste!Y$133,[1]Calcs_Waste!Y$137:Y$138,[1]Calcs_Waste!Y$141:Y$142)</f>
        <v>0</v>
      </c>
      <c r="Z792" s="117">
        <f>SUM([1]Calcs_Waste!Z$133,[1]Calcs_Waste!Z$137:Z$138,[1]Calcs_Waste!Z$141:Z$142)</f>
        <v>0</v>
      </c>
      <c r="AA792" s="117">
        <f>SUM([1]Calcs_Waste!AA$133,[1]Calcs_Waste!AA$137:AA$138,[1]Calcs_Waste!AA$141:AA$142)</f>
        <v>0</v>
      </c>
      <c r="AB792" s="117">
        <f>SUM([1]Calcs_Waste!AB$133,[1]Calcs_Waste!AB$137:AB$138,[1]Calcs_Waste!AB$141:AB$142)</f>
        <v>0</v>
      </c>
      <c r="AC792" s="117">
        <f>SUM([1]Calcs_Waste!AC$133,[1]Calcs_Waste!AC$137:AC$138,[1]Calcs_Waste!AC$141:AC$142)</f>
        <v>0</v>
      </c>
      <c r="AD792" s="117">
        <f>SUM([1]Calcs_Waste!AD$133,[1]Calcs_Waste!AD$137:AD$138,[1]Calcs_Waste!AD$141:AD$142)</f>
        <v>0</v>
      </c>
      <c r="AE792" s="117">
        <f>SUM([1]Calcs_Waste!AE$133,[1]Calcs_Waste!AE$137:AE$138,[1]Calcs_Waste!AE$141:AE$142)</f>
        <v>0</v>
      </c>
      <c r="AF792" s="117">
        <f>SUM([1]Calcs_Waste!AF$133,[1]Calcs_Waste!AF$137:AF$138,[1]Calcs_Waste!AF$141:AF$142)</f>
        <v>0</v>
      </c>
      <c r="AG792" s="117">
        <f>SUM([1]Calcs_Waste!AG$133,[1]Calcs_Waste!AG$137:AG$138,[1]Calcs_Waste!AG$141:AG$142)</f>
        <v>0</v>
      </c>
      <c r="AH792" s="118">
        <f>SUM([1]Calcs_Waste!AH$133,[1]Calcs_Waste!AH$137:AH$138,[1]Calcs_Waste!AH$141:AH$142)</f>
        <v>0</v>
      </c>
      <c r="AM792" s="53" cm="1">
        <f t="array" ref="AM792">IF(SUM(ABS(K792:AH792)),1,0)</f>
        <v>0</v>
      </c>
      <c r="AN792" s="53">
        <f t="shared" si="148"/>
        <v>0</v>
      </c>
    </row>
    <row r="793" spans="1:40" ht="12.75" hidden="1" customHeight="1" outlineLevel="2" collapsed="1" x14ac:dyDescent="0.2">
      <c r="A793" s="35"/>
      <c r="B793" s="151"/>
      <c r="C793" s="152"/>
      <c r="D793" s="150" t="s">
        <v>89</v>
      </c>
      <c r="E793" s="157"/>
      <c r="F793" s="157"/>
      <c r="G793" s="157"/>
      <c r="H793" s="157"/>
      <c r="I793" s="157"/>
      <c r="J793" s="157"/>
      <c r="K793" s="121">
        <f t="shared" ref="K793:AH793" si="149">SUM(K787:K792)</f>
        <v>0</v>
      </c>
      <c r="L793" s="121">
        <f t="shared" si="149"/>
        <v>0</v>
      </c>
      <c r="M793" s="121">
        <f t="shared" si="149"/>
        <v>0</v>
      </c>
      <c r="N793" s="122">
        <f t="shared" si="149"/>
        <v>0</v>
      </c>
      <c r="O793" s="122">
        <f t="shared" si="149"/>
        <v>32.347534246575336</v>
      </c>
      <c r="P793" s="122">
        <f t="shared" si="149"/>
        <v>33.243972602739767</v>
      </c>
      <c r="Q793" s="122">
        <f t="shared" si="149"/>
        <v>34.043972602739771</v>
      </c>
      <c r="R793" s="122">
        <f t="shared" si="149"/>
        <v>34.853770491803289</v>
      </c>
      <c r="S793" s="122">
        <f t="shared" si="149"/>
        <v>35.683972602739779</v>
      </c>
      <c r="T793" s="122">
        <f t="shared" si="149"/>
        <v>36.53397260273978</v>
      </c>
      <c r="U793" s="122">
        <f t="shared" si="149"/>
        <v>37.403972602739763</v>
      </c>
      <c r="V793" s="122">
        <f t="shared" si="149"/>
        <v>38.293770491803343</v>
      </c>
      <c r="W793" s="122">
        <f t="shared" si="149"/>
        <v>39.213972602739886</v>
      </c>
      <c r="X793" s="122">
        <f t="shared" si="149"/>
        <v>40.153972602739856</v>
      </c>
      <c r="Y793" s="122">
        <f t="shared" si="149"/>
        <v>40.25397260273985</v>
      </c>
      <c r="Z793" s="122">
        <f t="shared" si="149"/>
        <v>40.353770491803338</v>
      </c>
      <c r="AA793" s="122">
        <f t="shared" si="149"/>
        <v>40.45397260273981</v>
      </c>
      <c r="AB793" s="122">
        <f t="shared" si="149"/>
        <v>40.553972602739805</v>
      </c>
      <c r="AC793" s="122">
        <f t="shared" si="149"/>
        <v>40.653972602739806</v>
      </c>
      <c r="AD793" s="122">
        <f t="shared" si="149"/>
        <v>40.753770491803294</v>
      </c>
      <c r="AE793" s="122">
        <f t="shared" si="149"/>
        <v>40.853972602739759</v>
      </c>
      <c r="AF793" s="122">
        <f t="shared" si="149"/>
        <v>40.953972602739761</v>
      </c>
      <c r="AG793" s="122">
        <f t="shared" si="149"/>
        <v>41.053972602739762</v>
      </c>
      <c r="AH793" s="123">
        <f t="shared" si="149"/>
        <v>41.153770491803243</v>
      </c>
    </row>
    <row r="794" spans="1:40" ht="12.75" hidden="1" customHeight="1" outlineLevel="2" thickBot="1" x14ac:dyDescent="0.25">
      <c r="A794" s="35"/>
      <c r="B794" s="151"/>
      <c r="C794" s="152"/>
      <c r="D794" s="158" t="s">
        <v>90</v>
      </c>
      <c r="E794" s="159"/>
      <c r="F794" s="159"/>
      <c r="G794" s="159"/>
      <c r="H794" s="159"/>
      <c r="I794" s="159"/>
      <c r="J794" s="159"/>
      <c r="K794" s="160">
        <f t="shared" ref="K794:AH794" si="150">SUM(K784,K793)</f>
        <v>193</v>
      </c>
      <c r="L794" s="160">
        <f t="shared" si="150"/>
        <v>166</v>
      </c>
      <c r="M794" s="160">
        <f t="shared" si="150"/>
        <v>186</v>
      </c>
      <c r="N794" s="161">
        <f t="shared" si="150"/>
        <v>288</v>
      </c>
      <c r="O794" s="161">
        <f t="shared" si="150"/>
        <v>553.6945205479451</v>
      </c>
      <c r="P794" s="161">
        <f t="shared" si="150"/>
        <v>568.82328767123329</v>
      </c>
      <c r="Q794" s="161">
        <f t="shared" si="150"/>
        <v>583.39863013698675</v>
      </c>
      <c r="R794" s="161">
        <f t="shared" si="150"/>
        <v>597.47213114754106</v>
      </c>
      <c r="S794" s="161">
        <f t="shared" si="150"/>
        <v>613.3602739726033</v>
      </c>
      <c r="T794" s="161">
        <f t="shared" si="150"/>
        <v>628.92876712328825</v>
      </c>
      <c r="U794" s="161">
        <f t="shared" si="150"/>
        <v>644.94383561643861</v>
      </c>
      <c r="V794" s="161">
        <f t="shared" si="150"/>
        <v>660.56065573770559</v>
      </c>
      <c r="W794" s="161">
        <f t="shared" si="150"/>
        <v>678.24931506849475</v>
      </c>
      <c r="X794" s="161">
        <f t="shared" si="150"/>
        <v>695.62191780822047</v>
      </c>
      <c r="Y794" s="161">
        <f t="shared" si="150"/>
        <v>696.62191780822036</v>
      </c>
      <c r="Z794" s="161">
        <f t="shared" si="150"/>
        <v>696.81639344262339</v>
      </c>
      <c r="AA794" s="161">
        <f t="shared" si="150"/>
        <v>698.62191780822002</v>
      </c>
      <c r="AB794" s="161">
        <f t="shared" si="150"/>
        <v>699.62191780821991</v>
      </c>
      <c r="AC794" s="161">
        <f t="shared" si="150"/>
        <v>700.62191780822002</v>
      </c>
      <c r="AD794" s="161">
        <f t="shared" si="150"/>
        <v>700.81639344262305</v>
      </c>
      <c r="AE794" s="161">
        <f t="shared" si="150"/>
        <v>702.62191780821945</v>
      </c>
      <c r="AF794" s="161">
        <f t="shared" si="150"/>
        <v>703.62191780821956</v>
      </c>
      <c r="AG794" s="161">
        <f t="shared" si="150"/>
        <v>704.62191780821956</v>
      </c>
      <c r="AH794" s="162">
        <f t="shared" si="150"/>
        <v>704.8163934426226</v>
      </c>
    </row>
    <row r="795" spans="1:40" ht="12.75" hidden="1" customHeight="1" outlineLevel="2" thickTop="1" x14ac:dyDescent="0.2">
      <c r="A795" s="35"/>
      <c r="B795" s="151"/>
      <c r="C795" s="152"/>
      <c r="D795" s="153"/>
      <c r="E795" s="154"/>
      <c r="F795" s="154"/>
      <c r="G795" s="154"/>
      <c r="H795" s="154"/>
      <c r="I795" s="154"/>
      <c r="J795" s="154"/>
      <c r="K795" s="116"/>
      <c r="L795" s="116"/>
      <c r="M795" s="116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  <c r="AA795" s="155"/>
      <c r="AB795" s="155"/>
      <c r="AC795" s="155"/>
      <c r="AD795" s="155"/>
      <c r="AE795" s="155"/>
      <c r="AF795" s="155"/>
      <c r="AG795" s="155"/>
      <c r="AH795" s="156"/>
    </row>
    <row r="796" spans="1:40" ht="12.75" hidden="1" customHeight="1" outlineLevel="2" x14ac:dyDescent="0.2">
      <c r="A796" s="35"/>
      <c r="B796" s="151"/>
      <c r="C796" s="152"/>
      <c r="D796" s="153" t="s">
        <v>91</v>
      </c>
      <c r="E796" s="154"/>
      <c r="F796" s="154"/>
      <c r="G796" s="154"/>
      <c r="H796" s="154"/>
      <c r="I796" s="154"/>
      <c r="J796" s="154"/>
      <c r="K796" s="116"/>
      <c r="L796" s="116"/>
      <c r="M796" s="116"/>
      <c r="N796" s="117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  <c r="AA796" s="155"/>
      <c r="AB796" s="155"/>
      <c r="AC796" s="155"/>
      <c r="AD796" s="155"/>
      <c r="AE796" s="155"/>
      <c r="AF796" s="155"/>
      <c r="AG796" s="155"/>
      <c r="AH796" s="156"/>
    </row>
    <row r="797" spans="1:40" ht="12.75" hidden="1" customHeight="1" outlineLevel="2" x14ac:dyDescent="0.2">
      <c r="A797" s="35"/>
      <c r="B797" s="151"/>
      <c r="C797" s="152"/>
      <c r="D797" s="176" t="s">
        <v>92</v>
      </c>
      <c r="E797" s="154"/>
      <c r="F797" s="154"/>
      <c r="G797" s="154"/>
      <c r="H797" s="154"/>
      <c r="I797" s="154"/>
      <c r="J797" s="154"/>
      <c r="K797" s="116">
        <f>SUM('[1]Hist&amp;Budget_WC'!CN$159:CN$160)</f>
        <v>0</v>
      </c>
      <c r="L797" s="116">
        <f>SUM('[1]Hist&amp;Budget_WC'!CO$159:CO$160)</f>
        <v>0</v>
      </c>
      <c r="M797" s="116">
        <f>SUM('[1]Hist&amp;Budget_WC'!CP$159:CP$160)</f>
        <v>0</v>
      </c>
      <c r="N797" s="117">
        <f>SUM([1]Calcs_Waste!N$148:N$149)</f>
        <v>220</v>
      </c>
      <c r="O797" s="117">
        <f>SUM([1]Calcs_Waste!O$148:O$149)</f>
        <v>230.79452054794521</v>
      </c>
      <c r="P797" s="117">
        <f>SUM([1]Calcs_Waste!P$148:P$149)</f>
        <v>237.12328767123287</v>
      </c>
      <c r="Q797" s="117">
        <f>SUM([1]Calcs_Waste!Q$148:Q$149)</f>
        <v>243.69863013698631</v>
      </c>
      <c r="R797" s="117">
        <f>SUM([1]Calcs_Waste!R$148:R$149)</f>
        <v>249.67213114754099</v>
      </c>
      <c r="S797" s="117">
        <f>SUM([1]Calcs_Waste!S$148:S$149)</f>
        <v>257.26027397260276</v>
      </c>
      <c r="T797" s="117">
        <f>SUM([1]Calcs_Waste!T$148:T$149)</f>
        <v>264.32876712328766</v>
      </c>
      <c r="U797" s="117">
        <f>SUM([1]Calcs_Waste!U$148:U$149)</f>
        <v>271.64383561643837</v>
      </c>
      <c r="V797" s="117">
        <f>SUM([1]Calcs_Waste!V$148:V$149)</f>
        <v>278.36065573770492</v>
      </c>
      <c r="W797" s="117">
        <f>SUM([1]Calcs_Waste!W$148:W$149)</f>
        <v>286.84931506849313</v>
      </c>
      <c r="X797" s="117">
        <f>SUM([1]Calcs_Waste!X$148:X$149)</f>
        <v>294.82191780821915</v>
      </c>
      <c r="Y797" s="117">
        <f>SUM([1]Calcs_Waste!Y$148:Y$149)</f>
        <v>294.82191780821915</v>
      </c>
      <c r="Z797" s="117">
        <f>SUM([1]Calcs_Waste!Z$148:Z$149)</f>
        <v>294.01639344262293</v>
      </c>
      <c r="AA797" s="117">
        <f>SUM([1]Calcs_Waste!AA$148:AA$149)</f>
        <v>294.82191780821915</v>
      </c>
      <c r="AB797" s="117">
        <f>SUM([1]Calcs_Waste!AB$148:AB$149)</f>
        <v>294.82191780821915</v>
      </c>
      <c r="AC797" s="117">
        <f>SUM([1]Calcs_Waste!AC$148:AC$149)</f>
        <v>294.82191780821915</v>
      </c>
      <c r="AD797" s="117">
        <f>SUM([1]Calcs_Waste!AD$148:AD$149)</f>
        <v>294.01639344262293</v>
      </c>
      <c r="AE797" s="117">
        <f>SUM([1]Calcs_Waste!AE$148:AE$149)</f>
        <v>294.82191780821915</v>
      </c>
      <c r="AF797" s="117">
        <f>SUM([1]Calcs_Waste!AF$148:AF$149)</f>
        <v>294.82191780821915</v>
      </c>
      <c r="AG797" s="117">
        <f>SUM([1]Calcs_Waste!AG$148:AG$149)</f>
        <v>294.82191780821915</v>
      </c>
      <c r="AH797" s="118">
        <f>SUM([1]Calcs_Waste!AH$148:AH$149)</f>
        <v>294.01639344262293</v>
      </c>
      <c r="AM797" s="53" cm="1">
        <f t="array" ref="AM797">IF(SUM(ABS(K797:AH797)),1,0)</f>
        <v>1</v>
      </c>
      <c r="AN797" s="53">
        <f>IF(OR(SUBTOTAL(102,AM797)=1,AM797=0),0,1)</f>
        <v>1</v>
      </c>
    </row>
    <row r="798" spans="1:40" ht="12.75" hidden="1" customHeight="1" outlineLevel="2" x14ac:dyDescent="0.2">
      <c r="A798" s="35"/>
      <c r="B798" s="151"/>
      <c r="C798" s="152"/>
      <c r="D798" s="245" t="s">
        <v>93</v>
      </c>
      <c r="E798" s="154"/>
      <c r="F798" s="154"/>
      <c r="G798" s="154"/>
      <c r="H798" s="154"/>
      <c r="I798" s="154"/>
      <c r="J798" s="154"/>
      <c r="K798" s="116">
        <f>ROUND('[1]Hist&amp;Budget_WC'!CN$165,0)</f>
        <v>0</v>
      </c>
      <c r="L798" s="116">
        <f>ROUND('[1]Hist&amp;Budget_WC'!CO$165,0)</f>
        <v>0</v>
      </c>
      <c r="M798" s="116">
        <f>ROUND('[1]Hist&amp;Budget_WC'!CP$165,0)</f>
        <v>0</v>
      </c>
      <c r="N798" s="117">
        <f>ROUND(SUM([1]Calcs_Waste!N$154),0)</f>
        <v>0</v>
      </c>
      <c r="O798" s="117">
        <f>ROUND(SUM([1]Calcs_Waste!O$154),0)</f>
        <v>0</v>
      </c>
      <c r="P798" s="117">
        <f>ROUND(SUM([1]Calcs_Waste!P$154),0)</f>
        <v>0</v>
      </c>
      <c r="Q798" s="117">
        <f>ROUND(SUM([1]Calcs_Waste!Q$154),0)</f>
        <v>0</v>
      </c>
      <c r="R798" s="117">
        <f>ROUND(SUM([1]Calcs_Waste!R$154),0)</f>
        <v>0</v>
      </c>
      <c r="S798" s="117">
        <f>ROUND(SUM([1]Calcs_Waste!S$154),0)</f>
        <v>0</v>
      </c>
      <c r="T798" s="117">
        <f>ROUND(SUM([1]Calcs_Waste!T$154),0)</f>
        <v>0</v>
      </c>
      <c r="U798" s="117">
        <f>ROUND(SUM([1]Calcs_Waste!U$154),0)</f>
        <v>0</v>
      </c>
      <c r="V798" s="117">
        <f>ROUND(SUM([1]Calcs_Waste!V$154),0)</f>
        <v>0</v>
      </c>
      <c r="W798" s="117">
        <f>ROUND(SUM([1]Calcs_Waste!W$154),0)</f>
        <v>0</v>
      </c>
      <c r="X798" s="117">
        <f>ROUND(SUM([1]Calcs_Waste!X$154),0)</f>
        <v>0</v>
      </c>
      <c r="Y798" s="117">
        <f>ROUND(SUM([1]Calcs_Waste!Y$154),0)</f>
        <v>0</v>
      </c>
      <c r="Z798" s="117">
        <f>ROUND(SUM([1]Calcs_Waste!Z$154),0)</f>
        <v>0</v>
      </c>
      <c r="AA798" s="117">
        <f>ROUND(SUM([1]Calcs_Waste!AA$154),0)</f>
        <v>0</v>
      </c>
      <c r="AB798" s="117">
        <f>ROUND(SUM([1]Calcs_Waste!AB$154),0)</f>
        <v>0</v>
      </c>
      <c r="AC798" s="117">
        <f>ROUND(SUM([1]Calcs_Waste!AC$154),0)</f>
        <v>0</v>
      </c>
      <c r="AD798" s="117">
        <f>ROUND(SUM([1]Calcs_Waste!AD$154),0)</f>
        <v>0</v>
      </c>
      <c r="AE798" s="117">
        <f>ROUND(SUM([1]Calcs_Waste!AE$154),0)</f>
        <v>0</v>
      </c>
      <c r="AF798" s="117">
        <f>ROUND(SUM([1]Calcs_Waste!AF$154),0)</f>
        <v>0</v>
      </c>
      <c r="AG798" s="117">
        <f>ROUND(SUM([1]Calcs_Waste!AG$154),0)</f>
        <v>0</v>
      </c>
      <c r="AH798" s="118">
        <f>ROUND(SUM([1]Calcs_Waste!AH$154),0)</f>
        <v>0</v>
      </c>
      <c r="AM798" s="53" cm="1">
        <f t="array" ref="AM798">IF(SUM(ABS(K798:AH798)),1,0)</f>
        <v>0</v>
      </c>
      <c r="AN798" s="53">
        <f>IF(OR(SUBTOTAL(102,AM798)=1,AM798=0),0,1)</f>
        <v>0</v>
      </c>
    </row>
    <row r="799" spans="1:40" ht="12.75" hidden="1" customHeight="1" outlineLevel="2" x14ac:dyDescent="0.2">
      <c r="A799" s="35"/>
      <c r="B799" s="151"/>
      <c r="C799" s="152"/>
      <c r="D799" s="245" t="s">
        <v>94</v>
      </c>
      <c r="E799" s="154"/>
      <c r="F799" s="154"/>
      <c r="G799" s="154"/>
      <c r="H799" s="154"/>
      <c r="I799" s="154"/>
      <c r="J799" s="154"/>
      <c r="K799" s="116">
        <f>ROUND('[1]Hist&amp;Budget_WC'!CN$166,0)</f>
        <v>0</v>
      </c>
      <c r="L799" s="116">
        <f>ROUND('[1]Hist&amp;Budget_WC'!CO$166,0)</f>
        <v>0</v>
      </c>
      <c r="M799" s="116">
        <f>ROUND('[1]Hist&amp;Budget_WC'!CP$166,0)</f>
        <v>0</v>
      </c>
      <c r="N799" s="117">
        <f>ROUND(SUM([1]Calcs_Waste!N$155),0)</f>
        <v>0</v>
      </c>
      <c r="O799" s="117">
        <f>ROUND(SUM([1]Calcs_Waste!O$155),0)</f>
        <v>0</v>
      </c>
      <c r="P799" s="117">
        <f>ROUND(SUM([1]Calcs_Waste!P$155),0)</f>
        <v>0</v>
      </c>
      <c r="Q799" s="117">
        <f>ROUND(SUM([1]Calcs_Waste!Q$155),0)</f>
        <v>0</v>
      </c>
      <c r="R799" s="117">
        <f>ROUND(SUM([1]Calcs_Waste!R$155),0)</f>
        <v>0</v>
      </c>
      <c r="S799" s="117">
        <f>ROUND(SUM([1]Calcs_Waste!S$155),0)</f>
        <v>0</v>
      </c>
      <c r="T799" s="117">
        <f>ROUND(SUM([1]Calcs_Waste!T$155),0)</f>
        <v>0</v>
      </c>
      <c r="U799" s="117">
        <f>ROUND(SUM([1]Calcs_Waste!U$155),0)</f>
        <v>0</v>
      </c>
      <c r="V799" s="117">
        <f>ROUND(SUM([1]Calcs_Waste!V$155),0)</f>
        <v>0</v>
      </c>
      <c r="W799" s="117">
        <f>ROUND(SUM([1]Calcs_Waste!W$155),0)</f>
        <v>0</v>
      </c>
      <c r="X799" s="117">
        <f>ROUND(SUM([1]Calcs_Waste!X$155),0)</f>
        <v>0</v>
      </c>
      <c r="Y799" s="117">
        <f>ROUND(SUM([1]Calcs_Waste!Y$155),0)</f>
        <v>0</v>
      </c>
      <c r="Z799" s="117">
        <f>ROUND(SUM([1]Calcs_Waste!Z$155),0)</f>
        <v>0</v>
      </c>
      <c r="AA799" s="117">
        <f>ROUND(SUM([1]Calcs_Waste!AA$155),0)</f>
        <v>0</v>
      </c>
      <c r="AB799" s="117">
        <f>ROUND(SUM([1]Calcs_Waste!AB$155),0)</f>
        <v>0</v>
      </c>
      <c r="AC799" s="117">
        <f>ROUND(SUM([1]Calcs_Waste!AC$155),0)</f>
        <v>0</v>
      </c>
      <c r="AD799" s="117">
        <f>ROUND(SUM([1]Calcs_Waste!AD$155),0)</f>
        <v>0</v>
      </c>
      <c r="AE799" s="117">
        <f>ROUND(SUM([1]Calcs_Waste!AE$155),0)</f>
        <v>0</v>
      </c>
      <c r="AF799" s="117">
        <f>ROUND(SUM([1]Calcs_Waste!AF$155),0)</f>
        <v>0</v>
      </c>
      <c r="AG799" s="117">
        <f>ROUND(SUM([1]Calcs_Waste!AG$155),0)</f>
        <v>0</v>
      </c>
      <c r="AH799" s="118">
        <f>ROUND(SUM([1]Calcs_Waste!AH$155),0)</f>
        <v>0</v>
      </c>
      <c r="AM799" s="53" cm="1">
        <f t="array" ref="AM799">IF(SUM(ABS(K799:AH799)),1,0)</f>
        <v>0</v>
      </c>
      <c r="AN799" s="53">
        <f>IF(OR(SUBTOTAL(102,AM799)=1,AM799=0),0,1)</f>
        <v>0</v>
      </c>
    </row>
    <row r="800" spans="1:40" ht="12.75" hidden="1" customHeight="1" outlineLevel="2" x14ac:dyDescent="0.2">
      <c r="A800" s="35"/>
      <c r="B800" s="151"/>
      <c r="C800" s="152"/>
      <c r="D800" s="245" t="s">
        <v>95</v>
      </c>
      <c r="E800" s="154"/>
      <c r="F800" s="154"/>
      <c r="G800" s="154"/>
      <c r="H800" s="154"/>
      <c r="I800" s="154"/>
      <c r="J800" s="154"/>
      <c r="K800" s="116">
        <f>SUM('[1]Hist&amp;Budget_WC'!CN$162:CN$163)</f>
        <v>0</v>
      </c>
      <c r="L800" s="116">
        <f>SUM('[1]Hist&amp;Budget_WC'!CO$162:CO$163)</f>
        <v>0</v>
      </c>
      <c r="M800" s="116">
        <f>SUM('[1]Hist&amp;Budget_WC'!CP$162:CP$163)</f>
        <v>0</v>
      </c>
      <c r="N800" s="117">
        <f>SUM([1]Calcs_Waste!N$151:N$152)</f>
        <v>0</v>
      </c>
      <c r="O800" s="117">
        <f>SUM([1]Calcs_Waste!O$151:O$152)</f>
        <v>0</v>
      </c>
      <c r="P800" s="117">
        <f>SUM([1]Calcs_Waste!P$151:P$152)</f>
        <v>0</v>
      </c>
      <c r="Q800" s="117">
        <f>SUM([1]Calcs_Waste!Q$151:Q$152)</f>
        <v>0</v>
      </c>
      <c r="R800" s="117">
        <f>SUM([1]Calcs_Waste!R$151:R$152)</f>
        <v>0</v>
      </c>
      <c r="S800" s="117">
        <f>SUM([1]Calcs_Waste!S$151:S$152)</f>
        <v>0</v>
      </c>
      <c r="T800" s="117">
        <f>SUM([1]Calcs_Waste!T$151:T$152)</f>
        <v>0</v>
      </c>
      <c r="U800" s="117">
        <f>SUM([1]Calcs_Waste!U$151:U$152)</f>
        <v>0</v>
      </c>
      <c r="V800" s="117">
        <f>SUM([1]Calcs_Waste!V$151:V$152)</f>
        <v>0</v>
      </c>
      <c r="W800" s="117">
        <f>SUM([1]Calcs_Waste!W$151:W$152)</f>
        <v>0</v>
      </c>
      <c r="X800" s="117">
        <f>SUM([1]Calcs_Waste!X$151:X$152)</f>
        <v>0</v>
      </c>
      <c r="Y800" s="117">
        <f>SUM([1]Calcs_Waste!Y$151:Y$152)</f>
        <v>0</v>
      </c>
      <c r="Z800" s="117">
        <f>SUM([1]Calcs_Waste!Z$151:Z$152)</f>
        <v>0</v>
      </c>
      <c r="AA800" s="117">
        <f>SUM([1]Calcs_Waste!AA$151:AA$152)</f>
        <v>0</v>
      </c>
      <c r="AB800" s="117">
        <f>SUM([1]Calcs_Waste!AB$151:AB$152)</f>
        <v>0</v>
      </c>
      <c r="AC800" s="117">
        <f>SUM([1]Calcs_Waste!AC$151:AC$152)</f>
        <v>0</v>
      </c>
      <c r="AD800" s="117">
        <f>SUM([1]Calcs_Waste!AD$151:AD$152)</f>
        <v>0</v>
      </c>
      <c r="AE800" s="117">
        <f>SUM([1]Calcs_Waste!AE$151:AE$152)</f>
        <v>0</v>
      </c>
      <c r="AF800" s="117">
        <f>SUM([1]Calcs_Waste!AF$151:AF$152)</f>
        <v>0</v>
      </c>
      <c r="AG800" s="117">
        <f>SUM([1]Calcs_Waste!AG$151:AG$152)</f>
        <v>0</v>
      </c>
      <c r="AH800" s="118">
        <f>SUM([1]Calcs_Waste!AH$151:AH$152)</f>
        <v>0</v>
      </c>
      <c r="AM800" s="53" cm="1">
        <f t="array" ref="AM800">IF(SUM(ABS(K800:AH800)),1,0)</f>
        <v>0</v>
      </c>
      <c r="AN800" s="53">
        <f>IF(OR(SUBTOTAL(102,AM800)=1,AM800=0),0,1)</f>
        <v>0</v>
      </c>
    </row>
    <row r="801" spans="1:40" ht="12.75" hidden="1" customHeight="1" outlineLevel="2" collapsed="1" x14ac:dyDescent="0.2">
      <c r="A801" s="35"/>
      <c r="B801" s="151"/>
      <c r="C801" s="152"/>
      <c r="D801" s="246" t="s">
        <v>88</v>
      </c>
      <c r="E801" s="154"/>
      <c r="F801" s="154"/>
      <c r="G801" s="154"/>
      <c r="H801" s="154"/>
      <c r="I801" s="154"/>
      <c r="J801" s="154"/>
      <c r="K801" s="116">
        <f>SUM('[1]Hist&amp;Budget_WC'!CN$161,'[1]Hist&amp;Budget_WC'!CN$164)</f>
        <v>0</v>
      </c>
      <c r="L801" s="116">
        <f>SUM('[1]Hist&amp;Budget_WC'!CO$161,'[1]Hist&amp;Budget_WC'!CO$164)</f>
        <v>0</v>
      </c>
      <c r="M801" s="116">
        <f>SUM('[1]Hist&amp;Budget_WC'!CP$161,'[1]Hist&amp;Budget_WC'!CP$164)</f>
        <v>0</v>
      </c>
      <c r="N801" s="117">
        <f>SUM([1]Calcs_Waste!N$150,[1]Calcs_Waste!N$153)</f>
        <v>0</v>
      </c>
      <c r="O801" s="117">
        <f>SUM([1]Calcs_Waste!O$150,[1]Calcs_Waste!O$153)</f>
        <v>0</v>
      </c>
      <c r="P801" s="117">
        <f>SUM([1]Calcs_Waste!P$150,[1]Calcs_Waste!P$153)</f>
        <v>0</v>
      </c>
      <c r="Q801" s="117">
        <f>SUM([1]Calcs_Waste!Q$150,[1]Calcs_Waste!Q$153)</f>
        <v>0</v>
      </c>
      <c r="R801" s="117">
        <f>SUM([1]Calcs_Waste!R$150,[1]Calcs_Waste!R$153)</f>
        <v>0</v>
      </c>
      <c r="S801" s="117">
        <f>SUM([1]Calcs_Waste!S$150,[1]Calcs_Waste!S$153)</f>
        <v>0</v>
      </c>
      <c r="T801" s="117">
        <f>SUM([1]Calcs_Waste!T$150,[1]Calcs_Waste!T$153)</f>
        <v>0</v>
      </c>
      <c r="U801" s="117">
        <f>SUM([1]Calcs_Waste!U$150,[1]Calcs_Waste!U$153)</f>
        <v>0</v>
      </c>
      <c r="V801" s="117">
        <f>SUM([1]Calcs_Waste!V$150,[1]Calcs_Waste!V$153)</f>
        <v>0</v>
      </c>
      <c r="W801" s="117">
        <f>SUM([1]Calcs_Waste!W$150,[1]Calcs_Waste!W$153)</f>
        <v>0</v>
      </c>
      <c r="X801" s="117">
        <f>SUM([1]Calcs_Waste!X$150,[1]Calcs_Waste!X$153)</f>
        <v>0</v>
      </c>
      <c r="Y801" s="117">
        <f>SUM([1]Calcs_Waste!Y$150,[1]Calcs_Waste!Y$153)</f>
        <v>0</v>
      </c>
      <c r="Z801" s="117">
        <f>SUM([1]Calcs_Waste!Z$150,[1]Calcs_Waste!Z$153)</f>
        <v>0</v>
      </c>
      <c r="AA801" s="117">
        <f>SUM([1]Calcs_Waste!AA$150,[1]Calcs_Waste!AA$153)</f>
        <v>0</v>
      </c>
      <c r="AB801" s="117">
        <f>SUM([1]Calcs_Waste!AB$150,[1]Calcs_Waste!AB$153)</f>
        <v>0</v>
      </c>
      <c r="AC801" s="117">
        <f>SUM([1]Calcs_Waste!AC$150,[1]Calcs_Waste!AC$153)</f>
        <v>0</v>
      </c>
      <c r="AD801" s="117">
        <f>SUM([1]Calcs_Waste!AD$150,[1]Calcs_Waste!AD$153)</f>
        <v>0</v>
      </c>
      <c r="AE801" s="117">
        <f>SUM([1]Calcs_Waste!AE$150,[1]Calcs_Waste!AE$153)</f>
        <v>0</v>
      </c>
      <c r="AF801" s="117">
        <f>SUM([1]Calcs_Waste!AF$150,[1]Calcs_Waste!AF$153)</f>
        <v>0</v>
      </c>
      <c r="AG801" s="117">
        <f>SUM([1]Calcs_Waste!AG$150,[1]Calcs_Waste!AG$153)</f>
        <v>0</v>
      </c>
      <c r="AH801" s="118">
        <f>SUM([1]Calcs_Waste!AH$150,[1]Calcs_Waste!AH$153)</f>
        <v>0</v>
      </c>
    </row>
    <row r="802" spans="1:40" ht="12.75" hidden="1" customHeight="1" outlineLevel="2" x14ac:dyDescent="0.2">
      <c r="A802" s="35"/>
      <c r="B802" s="151"/>
      <c r="C802" s="152"/>
      <c r="D802" s="150" t="s">
        <v>96</v>
      </c>
      <c r="E802" s="157"/>
      <c r="F802" s="157"/>
      <c r="G802" s="157"/>
      <c r="H802" s="157"/>
      <c r="I802" s="157"/>
      <c r="J802" s="157"/>
      <c r="K802" s="121">
        <f t="shared" ref="K802:AH802" si="151">SUM(K797:K801)</f>
        <v>0</v>
      </c>
      <c r="L802" s="121">
        <f t="shared" si="151"/>
        <v>0</v>
      </c>
      <c r="M802" s="121">
        <f t="shared" si="151"/>
        <v>0</v>
      </c>
      <c r="N802" s="122">
        <f t="shared" si="151"/>
        <v>220</v>
      </c>
      <c r="O802" s="122">
        <f t="shared" si="151"/>
        <v>230.79452054794521</v>
      </c>
      <c r="P802" s="122">
        <f t="shared" si="151"/>
        <v>237.12328767123287</v>
      </c>
      <c r="Q802" s="122">
        <f t="shared" si="151"/>
        <v>243.69863013698631</v>
      </c>
      <c r="R802" s="122">
        <f t="shared" si="151"/>
        <v>249.67213114754099</v>
      </c>
      <c r="S802" s="122">
        <f t="shared" si="151"/>
        <v>257.26027397260276</v>
      </c>
      <c r="T802" s="122">
        <f t="shared" si="151"/>
        <v>264.32876712328766</v>
      </c>
      <c r="U802" s="122">
        <f t="shared" si="151"/>
        <v>271.64383561643837</v>
      </c>
      <c r="V802" s="122">
        <f t="shared" si="151"/>
        <v>278.36065573770492</v>
      </c>
      <c r="W802" s="122">
        <f t="shared" si="151"/>
        <v>286.84931506849313</v>
      </c>
      <c r="X802" s="122">
        <f t="shared" si="151"/>
        <v>294.82191780821915</v>
      </c>
      <c r="Y802" s="122">
        <f t="shared" si="151"/>
        <v>294.82191780821915</v>
      </c>
      <c r="Z802" s="122">
        <f t="shared" si="151"/>
        <v>294.01639344262293</v>
      </c>
      <c r="AA802" s="122">
        <f t="shared" si="151"/>
        <v>294.82191780821915</v>
      </c>
      <c r="AB802" s="122">
        <f t="shared" si="151"/>
        <v>294.82191780821915</v>
      </c>
      <c r="AC802" s="122">
        <f t="shared" si="151"/>
        <v>294.82191780821915</v>
      </c>
      <c r="AD802" s="122">
        <f t="shared" si="151"/>
        <v>294.01639344262293</v>
      </c>
      <c r="AE802" s="122">
        <f t="shared" si="151"/>
        <v>294.82191780821915</v>
      </c>
      <c r="AF802" s="122">
        <f t="shared" si="151"/>
        <v>294.82191780821915</v>
      </c>
      <c r="AG802" s="122">
        <f t="shared" si="151"/>
        <v>294.82191780821915</v>
      </c>
      <c r="AH802" s="123">
        <f t="shared" si="151"/>
        <v>294.01639344262293</v>
      </c>
    </row>
    <row r="803" spans="1:40" ht="12.75" hidden="1" customHeight="1" outlineLevel="2" x14ac:dyDescent="0.2">
      <c r="A803" s="35"/>
      <c r="B803" s="151"/>
      <c r="C803" s="152"/>
      <c r="D803" s="153"/>
      <c r="E803" s="154"/>
      <c r="F803" s="154"/>
      <c r="G803" s="154"/>
      <c r="H803" s="154"/>
      <c r="I803" s="154"/>
      <c r="J803" s="154"/>
      <c r="K803" s="116"/>
      <c r="L803" s="116"/>
      <c r="M803" s="116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  <c r="AA803" s="155"/>
      <c r="AB803" s="155"/>
      <c r="AC803" s="155"/>
      <c r="AD803" s="155"/>
      <c r="AE803" s="155"/>
      <c r="AF803" s="155"/>
      <c r="AG803" s="155"/>
      <c r="AH803" s="156"/>
    </row>
    <row r="804" spans="1:40" ht="12.75" hidden="1" customHeight="1" outlineLevel="2" x14ac:dyDescent="0.2">
      <c r="A804" s="35"/>
      <c r="B804" s="151"/>
      <c r="C804" s="152"/>
      <c r="D804" s="153" t="s">
        <v>97</v>
      </c>
      <c r="E804" s="154"/>
      <c r="F804" s="154"/>
      <c r="G804" s="154"/>
      <c r="H804" s="154"/>
      <c r="I804" s="154"/>
      <c r="J804" s="154"/>
      <c r="K804" s="116"/>
      <c r="L804" s="116"/>
      <c r="M804" s="116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  <c r="AA804" s="155"/>
      <c r="AB804" s="155"/>
      <c r="AC804" s="155"/>
      <c r="AD804" s="155"/>
      <c r="AE804" s="155"/>
      <c r="AF804" s="155"/>
      <c r="AG804" s="155"/>
      <c r="AH804" s="156"/>
    </row>
    <row r="805" spans="1:40" ht="12.75" hidden="1" customHeight="1" outlineLevel="2" x14ac:dyDescent="0.2">
      <c r="A805" s="35"/>
      <c r="B805" s="151"/>
      <c r="C805" s="152"/>
      <c r="D805" s="245" t="s">
        <v>92</v>
      </c>
      <c r="E805" s="154"/>
      <c r="F805" s="154"/>
      <c r="G805" s="154"/>
      <c r="H805" s="154"/>
      <c r="I805" s="154"/>
      <c r="J805" s="154"/>
      <c r="K805" s="116">
        <f>'[1]Hist&amp;Budget_WC'!CN$176</f>
        <v>0</v>
      </c>
      <c r="L805" s="116">
        <f>'[1]Hist&amp;Budget_WC'!CO$176</f>
        <v>0</v>
      </c>
      <c r="M805" s="116">
        <f>'[1]Hist&amp;Budget_WC'!CP$176</f>
        <v>0</v>
      </c>
      <c r="N805" s="117">
        <f>SUM([1]Calcs_Waste!N$165)</f>
        <v>0</v>
      </c>
      <c r="O805" s="117">
        <f>SUM([1]Calcs_Waste!O$165)</f>
        <v>250.9</v>
      </c>
      <c r="P805" s="117">
        <f>SUM([1]Calcs_Waste!P$165)</f>
        <v>257.7</v>
      </c>
      <c r="Q805" s="117">
        <f>SUM([1]Calcs_Waste!Q$165)</f>
        <v>264.7</v>
      </c>
      <c r="R805" s="117">
        <f>SUM([1]Calcs_Waste!R$165)</f>
        <v>271.8</v>
      </c>
      <c r="S805" s="117">
        <f>SUM([1]Calcs_Waste!S$165)</f>
        <v>279.10000000000002</v>
      </c>
      <c r="T805" s="117">
        <f>SUM([1]Calcs_Waste!T$165)</f>
        <v>286.60000000000002</v>
      </c>
      <c r="U805" s="117">
        <f>SUM([1]Calcs_Waste!U$165)</f>
        <v>294.3</v>
      </c>
      <c r="V805" s="117">
        <f>SUM([1]Calcs_Waste!V$165)</f>
        <v>302.2</v>
      </c>
      <c r="W805" s="117">
        <f>SUM([1]Calcs_Waste!W$165)</f>
        <v>310.40000000000003</v>
      </c>
      <c r="X805" s="117">
        <f>SUM([1]Calcs_Waste!X$165)</f>
        <v>318.8</v>
      </c>
      <c r="Y805" s="117">
        <f>SUM([1]Calcs_Waste!Y$165)</f>
        <v>318.8</v>
      </c>
      <c r="Z805" s="117">
        <f>SUM([1]Calcs_Waste!Z$165)</f>
        <v>318.8</v>
      </c>
      <c r="AA805" s="117">
        <f>SUM([1]Calcs_Waste!AA$165)</f>
        <v>318.8</v>
      </c>
      <c r="AB805" s="117">
        <f>SUM([1]Calcs_Waste!AB$165)</f>
        <v>318.8</v>
      </c>
      <c r="AC805" s="117">
        <f>SUM([1]Calcs_Waste!AC$165)</f>
        <v>318.8</v>
      </c>
      <c r="AD805" s="117">
        <f>SUM([1]Calcs_Waste!AD$165)</f>
        <v>318.8</v>
      </c>
      <c r="AE805" s="117">
        <f>SUM([1]Calcs_Waste!AE$165)</f>
        <v>318.8</v>
      </c>
      <c r="AF805" s="117">
        <f>SUM([1]Calcs_Waste!AF$165)</f>
        <v>318.8</v>
      </c>
      <c r="AG805" s="117">
        <f>SUM([1]Calcs_Waste!AG$165)</f>
        <v>318.8</v>
      </c>
      <c r="AH805" s="118">
        <f>SUM([1]Calcs_Waste!AH$165)</f>
        <v>318.8</v>
      </c>
      <c r="AM805" s="53" cm="1">
        <f t="array" ref="AM805">IF(SUM(ABS(K805:AH805)),1,0)</f>
        <v>1</v>
      </c>
      <c r="AN805" s="53">
        <f>IF(OR(SUBTOTAL(102,AM805)=1,AM805=0),0,1)</f>
        <v>1</v>
      </c>
    </row>
    <row r="806" spans="1:40" ht="12.75" hidden="1" customHeight="1" outlineLevel="2" x14ac:dyDescent="0.2">
      <c r="A806" s="35"/>
      <c r="B806" s="151"/>
      <c r="C806" s="152"/>
      <c r="D806" s="176" t="s">
        <v>93</v>
      </c>
      <c r="E806" s="154"/>
      <c r="F806" s="154"/>
      <c r="G806" s="154"/>
      <c r="H806" s="154"/>
      <c r="I806" s="154"/>
      <c r="J806" s="154"/>
      <c r="K806" s="116">
        <f>'[1]Hist&amp;Budget_WC'!CN$174</f>
        <v>0</v>
      </c>
      <c r="L806" s="116">
        <f>'[1]Hist&amp;Budget_WC'!CO$174</f>
        <v>0</v>
      </c>
      <c r="M806" s="116">
        <f>'[1]Hist&amp;Budget_WC'!CP$174</f>
        <v>0</v>
      </c>
      <c r="N806" s="117">
        <f>[1]Calcs_Waste!N$163</f>
        <v>0</v>
      </c>
      <c r="O806" s="117">
        <f>[1]Calcs_Waste!O$163</f>
        <v>0</v>
      </c>
      <c r="P806" s="117">
        <f>[1]Calcs_Waste!P$163</f>
        <v>0</v>
      </c>
      <c r="Q806" s="117">
        <f>[1]Calcs_Waste!Q$163</f>
        <v>0</v>
      </c>
      <c r="R806" s="117">
        <f>[1]Calcs_Waste!R$163</f>
        <v>0</v>
      </c>
      <c r="S806" s="117">
        <f>[1]Calcs_Waste!S$163</f>
        <v>0</v>
      </c>
      <c r="T806" s="117">
        <f>[1]Calcs_Waste!T$163</f>
        <v>0</v>
      </c>
      <c r="U806" s="117">
        <f>[1]Calcs_Waste!U$163</f>
        <v>0</v>
      </c>
      <c r="V806" s="117">
        <f>[1]Calcs_Waste!V$163</f>
        <v>0</v>
      </c>
      <c r="W806" s="117">
        <f>[1]Calcs_Waste!W$163</f>
        <v>0</v>
      </c>
      <c r="X806" s="117">
        <f>[1]Calcs_Waste!X$163</f>
        <v>0</v>
      </c>
      <c r="Y806" s="117">
        <f>[1]Calcs_Waste!Y$163</f>
        <v>0</v>
      </c>
      <c r="Z806" s="117">
        <f>[1]Calcs_Waste!Z$163</f>
        <v>0</v>
      </c>
      <c r="AA806" s="117">
        <f>[1]Calcs_Waste!AA$163</f>
        <v>0</v>
      </c>
      <c r="AB806" s="117">
        <f>[1]Calcs_Waste!AB$163</f>
        <v>0</v>
      </c>
      <c r="AC806" s="117">
        <f>[1]Calcs_Waste!AC$163</f>
        <v>0</v>
      </c>
      <c r="AD806" s="117">
        <f>[1]Calcs_Waste!AD$163</f>
        <v>0</v>
      </c>
      <c r="AE806" s="117">
        <f>[1]Calcs_Waste!AE$163</f>
        <v>0</v>
      </c>
      <c r="AF806" s="117">
        <f>[1]Calcs_Waste!AF$163</f>
        <v>0</v>
      </c>
      <c r="AG806" s="117">
        <f>[1]Calcs_Waste!AG$163</f>
        <v>0</v>
      </c>
      <c r="AH806" s="118">
        <f>[1]Calcs_Waste!AH$163</f>
        <v>0</v>
      </c>
      <c r="AM806" s="53" cm="1">
        <f t="array" ref="AM806">IF(SUM(ABS(K806:AH806)),1,0)</f>
        <v>0</v>
      </c>
      <c r="AN806" s="53">
        <f>IF(OR(SUBTOTAL(102,AM806)=1,AM806=0),0,1)</f>
        <v>0</v>
      </c>
    </row>
    <row r="807" spans="1:40" ht="12.75" hidden="1" customHeight="1" outlineLevel="2" x14ac:dyDescent="0.2">
      <c r="A807" s="35"/>
      <c r="B807" s="151"/>
      <c r="C807" s="152"/>
      <c r="D807" s="176" t="s">
        <v>94</v>
      </c>
      <c r="E807" s="154"/>
      <c r="F807" s="154"/>
      <c r="G807" s="154"/>
      <c r="H807" s="154"/>
      <c r="I807" s="154"/>
      <c r="J807" s="154"/>
      <c r="K807" s="116">
        <f>'[1]Hist&amp;Budget_WC'!CN$175</f>
        <v>0</v>
      </c>
      <c r="L807" s="116">
        <f>'[1]Hist&amp;Budget_WC'!CO$175</f>
        <v>0</v>
      </c>
      <c r="M807" s="116">
        <f>'[1]Hist&amp;Budget_WC'!CP$175</f>
        <v>0</v>
      </c>
      <c r="N807" s="117">
        <f>[1]Calcs_Waste!N$164</f>
        <v>0</v>
      </c>
      <c r="O807" s="117">
        <f>[1]Calcs_Waste!O$164</f>
        <v>0</v>
      </c>
      <c r="P807" s="117">
        <f>[1]Calcs_Waste!P$164</f>
        <v>0</v>
      </c>
      <c r="Q807" s="117">
        <f>[1]Calcs_Waste!Q$164</f>
        <v>0</v>
      </c>
      <c r="R807" s="117">
        <f>[1]Calcs_Waste!R$164</f>
        <v>0</v>
      </c>
      <c r="S807" s="117">
        <f>[1]Calcs_Waste!S$164</f>
        <v>0</v>
      </c>
      <c r="T807" s="117">
        <f>[1]Calcs_Waste!T$164</f>
        <v>0</v>
      </c>
      <c r="U807" s="117">
        <f>[1]Calcs_Waste!U$164</f>
        <v>0</v>
      </c>
      <c r="V807" s="117">
        <f>[1]Calcs_Waste!V$164</f>
        <v>0</v>
      </c>
      <c r="W807" s="117">
        <f>[1]Calcs_Waste!W$164</f>
        <v>0</v>
      </c>
      <c r="X807" s="117">
        <f>[1]Calcs_Waste!X$164</f>
        <v>0</v>
      </c>
      <c r="Y807" s="117">
        <f>[1]Calcs_Waste!Y$164</f>
        <v>0</v>
      </c>
      <c r="Z807" s="117">
        <f>[1]Calcs_Waste!Z$164</f>
        <v>0</v>
      </c>
      <c r="AA807" s="117">
        <f>[1]Calcs_Waste!AA$164</f>
        <v>0</v>
      </c>
      <c r="AB807" s="117">
        <f>[1]Calcs_Waste!AB$164</f>
        <v>0</v>
      </c>
      <c r="AC807" s="117">
        <f>[1]Calcs_Waste!AC$164</f>
        <v>0</v>
      </c>
      <c r="AD807" s="117">
        <f>[1]Calcs_Waste!AD$164</f>
        <v>0</v>
      </c>
      <c r="AE807" s="117">
        <f>[1]Calcs_Waste!AE$164</f>
        <v>0</v>
      </c>
      <c r="AF807" s="117">
        <f>[1]Calcs_Waste!AF$164</f>
        <v>0</v>
      </c>
      <c r="AG807" s="117">
        <f>[1]Calcs_Waste!AG$164</f>
        <v>0</v>
      </c>
      <c r="AH807" s="118">
        <f>[1]Calcs_Waste!AH$164</f>
        <v>0</v>
      </c>
      <c r="AM807" s="53" cm="1">
        <f t="array" ref="AM807">IF(SUM(ABS(K807:AH807)),1,0)</f>
        <v>0</v>
      </c>
      <c r="AN807" s="53">
        <f>IF(OR(SUBTOTAL(102,AM807)=1,AM807=0),0,1)</f>
        <v>0</v>
      </c>
    </row>
    <row r="808" spans="1:40" ht="12.75" hidden="1" customHeight="1" outlineLevel="2" x14ac:dyDescent="0.2">
      <c r="A808" s="35"/>
      <c r="B808" s="151"/>
      <c r="C808" s="152"/>
      <c r="D808" s="245" t="s">
        <v>98</v>
      </c>
      <c r="E808" s="154"/>
      <c r="F808" s="154"/>
      <c r="G808" s="154"/>
      <c r="H808" s="154"/>
      <c r="I808" s="154"/>
      <c r="J808" s="154"/>
      <c r="K808" s="116">
        <f>SUM('[1]Hist&amp;Budget_WC'!CN$172:CN$173)</f>
        <v>0</v>
      </c>
      <c r="L808" s="116">
        <f>SUM('[1]Hist&amp;Budget_WC'!CO$172:CO$173)</f>
        <v>0</v>
      </c>
      <c r="M808" s="116">
        <f>SUM('[1]Hist&amp;Budget_WC'!CP$172:CP$173)</f>
        <v>0</v>
      </c>
      <c r="N808" s="117">
        <f>SUM([1]Calcs_Waste!N$161:N$162)</f>
        <v>0</v>
      </c>
      <c r="O808" s="117">
        <f>SUM([1]Calcs_Waste!O$161:O$162)</f>
        <v>0</v>
      </c>
      <c r="P808" s="117">
        <f>SUM([1]Calcs_Waste!P$161:P$162)</f>
        <v>0</v>
      </c>
      <c r="Q808" s="117">
        <f>SUM([1]Calcs_Waste!Q$161:Q$162)</f>
        <v>0</v>
      </c>
      <c r="R808" s="117">
        <f>SUM([1]Calcs_Waste!R$161:R$162)</f>
        <v>0</v>
      </c>
      <c r="S808" s="117">
        <f>SUM([1]Calcs_Waste!S$161:S$162)</f>
        <v>0</v>
      </c>
      <c r="T808" s="117">
        <f>SUM([1]Calcs_Waste!T$161:T$162)</f>
        <v>0</v>
      </c>
      <c r="U808" s="117">
        <f>SUM([1]Calcs_Waste!U$161:U$162)</f>
        <v>0</v>
      </c>
      <c r="V808" s="117">
        <f>SUM([1]Calcs_Waste!V$161:V$162)</f>
        <v>0</v>
      </c>
      <c r="W808" s="117">
        <f>SUM([1]Calcs_Waste!W$161:W$162)</f>
        <v>0</v>
      </c>
      <c r="X808" s="117">
        <f>SUM([1]Calcs_Waste!X$161:X$162)</f>
        <v>0</v>
      </c>
      <c r="Y808" s="117">
        <f>SUM([1]Calcs_Waste!Y$161:Y$162)</f>
        <v>0</v>
      </c>
      <c r="Z808" s="117">
        <f>SUM([1]Calcs_Waste!Z$161:Z$162)</f>
        <v>0</v>
      </c>
      <c r="AA808" s="117">
        <f>SUM([1]Calcs_Waste!AA$161:AA$162)</f>
        <v>0</v>
      </c>
      <c r="AB808" s="117">
        <f>SUM([1]Calcs_Waste!AB$161:AB$162)</f>
        <v>0</v>
      </c>
      <c r="AC808" s="117">
        <f>SUM([1]Calcs_Waste!AC$161:AC$162)</f>
        <v>0</v>
      </c>
      <c r="AD808" s="117">
        <f>SUM([1]Calcs_Waste!AD$161:AD$162)</f>
        <v>0</v>
      </c>
      <c r="AE808" s="117">
        <f>SUM([1]Calcs_Waste!AE$161:AE$162)</f>
        <v>0</v>
      </c>
      <c r="AF808" s="117">
        <f>SUM([1]Calcs_Waste!AF$161:AF$162)</f>
        <v>0</v>
      </c>
      <c r="AG808" s="117">
        <f>SUM([1]Calcs_Waste!AG$161:AG$162)</f>
        <v>0</v>
      </c>
      <c r="AH808" s="118">
        <f>SUM([1]Calcs_Waste!AH$161:AH$162)</f>
        <v>0</v>
      </c>
      <c r="AM808" s="53" cm="1">
        <f t="array" ref="AM808">IF(SUM(ABS(K808:AH808)),1,0)</f>
        <v>0</v>
      </c>
      <c r="AN808" s="53">
        <f>IF(OR(SUBTOTAL(102,AM808)=1,AM808=0),0,1)</f>
        <v>0</v>
      </c>
    </row>
    <row r="809" spans="1:40" ht="12.75" hidden="1" customHeight="1" outlineLevel="2" collapsed="1" x14ac:dyDescent="0.2">
      <c r="A809" s="35"/>
      <c r="B809" s="151"/>
      <c r="C809" s="152"/>
      <c r="D809" s="246" t="s">
        <v>88</v>
      </c>
      <c r="E809" s="154"/>
      <c r="F809" s="154"/>
      <c r="G809" s="154"/>
      <c r="H809" s="154"/>
      <c r="I809" s="154"/>
      <c r="J809" s="154"/>
      <c r="K809" s="116">
        <f>'[1]Hist&amp;Budget_WC'!CN$171</f>
        <v>0</v>
      </c>
      <c r="L809" s="116">
        <f>'[1]Hist&amp;Budget_WC'!CO$171</f>
        <v>0</v>
      </c>
      <c r="M809" s="116">
        <f>'[1]Hist&amp;Budget_WC'!CP$171</f>
        <v>0</v>
      </c>
      <c r="N809" s="117">
        <f>[1]Calcs_Waste!N$160</f>
        <v>0</v>
      </c>
      <c r="O809" s="117">
        <f>[1]Calcs_Waste!O$160</f>
        <v>0</v>
      </c>
      <c r="P809" s="117">
        <f>[1]Calcs_Waste!P$160</f>
        <v>0</v>
      </c>
      <c r="Q809" s="117">
        <f>[1]Calcs_Waste!Q$160</f>
        <v>0</v>
      </c>
      <c r="R809" s="117">
        <f>[1]Calcs_Waste!R$160</f>
        <v>0</v>
      </c>
      <c r="S809" s="117">
        <f>[1]Calcs_Waste!S$160</f>
        <v>0</v>
      </c>
      <c r="T809" s="117">
        <f>[1]Calcs_Waste!T$160</f>
        <v>0</v>
      </c>
      <c r="U809" s="117">
        <f>[1]Calcs_Waste!U$160</f>
        <v>0</v>
      </c>
      <c r="V809" s="117">
        <f>[1]Calcs_Waste!V$160</f>
        <v>0</v>
      </c>
      <c r="W809" s="117">
        <f>[1]Calcs_Waste!W$160</f>
        <v>0</v>
      </c>
      <c r="X809" s="117">
        <f>[1]Calcs_Waste!X$160</f>
        <v>0</v>
      </c>
      <c r="Y809" s="117">
        <f>[1]Calcs_Waste!Y$160</f>
        <v>0</v>
      </c>
      <c r="Z809" s="117">
        <f>[1]Calcs_Waste!Z$160</f>
        <v>0</v>
      </c>
      <c r="AA809" s="117">
        <f>[1]Calcs_Waste!AA$160</f>
        <v>0</v>
      </c>
      <c r="AB809" s="117">
        <f>[1]Calcs_Waste!AB$160</f>
        <v>0</v>
      </c>
      <c r="AC809" s="117">
        <f>[1]Calcs_Waste!AC$160</f>
        <v>0</v>
      </c>
      <c r="AD809" s="117">
        <f>[1]Calcs_Waste!AD$160</f>
        <v>0</v>
      </c>
      <c r="AE809" s="117">
        <f>[1]Calcs_Waste!AE$160</f>
        <v>0</v>
      </c>
      <c r="AF809" s="117">
        <f>[1]Calcs_Waste!AF$160</f>
        <v>0</v>
      </c>
      <c r="AG809" s="117">
        <f>[1]Calcs_Waste!AG$160</f>
        <v>0</v>
      </c>
      <c r="AH809" s="118">
        <f>[1]Calcs_Waste!AH$160</f>
        <v>0</v>
      </c>
    </row>
    <row r="810" spans="1:40" ht="12.75" hidden="1" customHeight="1" outlineLevel="2" x14ac:dyDescent="0.2">
      <c r="A810" s="35"/>
      <c r="B810" s="151"/>
      <c r="C810" s="152"/>
      <c r="D810" s="153" t="s">
        <v>99</v>
      </c>
      <c r="E810" s="157"/>
      <c r="F810" s="157"/>
      <c r="G810" s="157"/>
      <c r="H810" s="157"/>
      <c r="I810" s="157"/>
      <c r="J810" s="157"/>
      <c r="K810" s="121">
        <f t="shared" ref="K810:AH810" si="152">SUM(K805:K809)</f>
        <v>0</v>
      </c>
      <c r="L810" s="121">
        <f t="shared" si="152"/>
        <v>0</v>
      </c>
      <c r="M810" s="121">
        <f t="shared" si="152"/>
        <v>0</v>
      </c>
      <c r="N810" s="122">
        <f t="shared" si="152"/>
        <v>0</v>
      </c>
      <c r="O810" s="122">
        <f t="shared" si="152"/>
        <v>250.9</v>
      </c>
      <c r="P810" s="122">
        <f t="shared" si="152"/>
        <v>257.7</v>
      </c>
      <c r="Q810" s="122">
        <f t="shared" si="152"/>
        <v>264.7</v>
      </c>
      <c r="R810" s="122">
        <f t="shared" si="152"/>
        <v>271.8</v>
      </c>
      <c r="S810" s="122">
        <f t="shared" si="152"/>
        <v>279.10000000000002</v>
      </c>
      <c r="T810" s="122">
        <f t="shared" si="152"/>
        <v>286.60000000000002</v>
      </c>
      <c r="U810" s="122">
        <f t="shared" si="152"/>
        <v>294.3</v>
      </c>
      <c r="V810" s="122">
        <f t="shared" si="152"/>
        <v>302.2</v>
      </c>
      <c r="W810" s="122">
        <f t="shared" si="152"/>
        <v>310.40000000000003</v>
      </c>
      <c r="X810" s="122">
        <f t="shared" si="152"/>
        <v>318.8</v>
      </c>
      <c r="Y810" s="122">
        <f t="shared" si="152"/>
        <v>318.8</v>
      </c>
      <c r="Z810" s="122">
        <f t="shared" si="152"/>
        <v>318.8</v>
      </c>
      <c r="AA810" s="122">
        <f t="shared" si="152"/>
        <v>318.8</v>
      </c>
      <c r="AB810" s="122">
        <f t="shared" si="152"/>
        <v>318.8</v>
      </c>
      <c r="AC810" s="122">
        <f t="shared" si="152"/>
        <v>318.8</v>
      </c>
      <c r="AD810" s="122">
        <f t="shared" si="152"/>
        <v>318.8</v>
      </c>
      <c r="AE810" s="122">
        <f t="shared" si="152"/>
        <v>318.8</v>
      </c>
      <c r="AF810" s="122">
        <f t="shared" si="152"/>
        <v>318.8</v>
      </c>
      <c r="AG810" s="122">
        <f t="shared" si="152"/>
        <v>318.8</v>
      </c>
      <c r="AH810" s="123">
        <f t="shared" si="152"/>
        <v>318.8</v>
      </c>
    </row>
    <row r="811" spans="1:40" ht="12.75" hidden="1" customHeight="1" outlineLevel="2" thickBot="1" x14ac:dyDescent="0.25">
      <c r="A811" s="35"/>
      <c r="B811" s="151"/>
      <c r="C811" s="152"/>
      <c r="D811" s="158" t="s">
        <v>100</v>
      </c>
      <c r="E811" s="159"/>
      <c r="F811" s="159"/>
      <c r="G811" s="159"/>
      <c r="H811" s="159"/>
      <c r="I811" s="159"/>
      <c r="J811" s="159"/>
      <c r="K811" s="160">
        <f t="shared" ref="K811:AH811" si="153">SUM(K802,K810)</f>
        <v>0</v>
      </c>
      <c r="L811" s="160">
        <f t="shared" si="153"/>
        <v>0</v>
      </c>
      <c r="M811" s="160">
        <f t="shared" si="153"/>
        <v>0</v>
      </c>
      <c r="N811" s="161">
        <f t="shared" si="153"/>
        <v>220</v>
      </c>
      <c r="O811" s="161">
        <f t="shared" si="153"/>
        <v>481.69452054794522</v>
      </c>
      <c r="P811" s="161">
        <f t="shared" si="153"/>
        <v>494.82328767123283</v>
      </c>
      <c r="Q811" s="161">
        <f t="shared" si="153"/>
        <v>508.3986301369863</v>
      </c>
      <c r="R811" s="161">
        <f t="shared" si="153"/>
        <v>521.47213114754095</v>
      </c>
      <c r="S811" s="161">
        <f t="shared" si="153"/>
        <v>536.36027397260273</v>
      </c>
      <c r="T811" s="161">
        <f t="shared" si="153"/>
        <v>550.92876712328768</v>
      </c>
      <c r="U811" s="161">
        <f t="shared" si="153"/>
        <v>565.94383561643838</v>
      </c>
      <c r="V811" s="161">
        <f t="shared" si="153"/>
        <v>580.56065573770491</v>
      </c>
      <c r="W811" s="161">
        <f t="shared" si="153"/>
        <v>597.24931506849316</v>
      </c>
      <c r="X811" s="161">
        <f t="shared" si="153"/>
        <v>613.62191780821922</v>
      </c>
      <c r="Y811" s="161">
        <f t="shared" si="153"/>
        <v>613.62191780821922</v>
      </c>
      <c r="Z811" s="161">
        <f t="shared" si="153"/>
        <v>612.81639344262294</v>
      </c>
      <c r="AA811" s="161">
        <f t="shared" si="153"/>
        <v>613.62191780821922</v>
      </c>
      <c r="AB811" s="161">
        <f t="shared" si="153"/>
        <v>613.62191780821922</v>
      </c>
      <c r="AC811" s="161">
        <f t="shared" si="153"/>
        <v>613.62191780821922</v>
      </c>
      <c r="AD811" s="161">
        <f t="shared" si="153"/>
        <v>612.81639344262294</v>
      </c>
      <c r="AE811" s="161">
        <f t="shared" si="153"/>
        <v>613.62191780821922</v>
      </c>
      <c r="AF811" s="161">
        <f t="shared" si="153"/>
        <v>613.62191780821922</v>
      </c>
      <c r="AG811" s="161">
        <f t="shared" si="153"/>
        <v>613.62191780821922</v>
      </c>
      <c r="AH811" s="162">
        <f t="shared" si="153"/>
        <v>612.81639344262294</v>
      </c>
    </row>
    <row r="812" spans="1:40" ht="12.75" hidden="1" customHeight="1" outlineLevel="2" thickTop="1" x14ac:dyDescent="0.2">
      <c r="A812" s="35"/>
      <c r="B812" s="151"/>
      <c r="C812" s="152"/>
      <c r="D812" s="153"/>
      <c r="E812" s="154"/>
      <c r="F812" s="154"/>
      <c r="G812" s="154"/>
      <c r="H812" s="154"/>
      <c r="I812" s="154"/>
      <c r="J812" s="154"/>
      <c r="K812" s="116"/>
      <c r="L812" s="116"/>
      <c r="M812" s="116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  <c r="AA812" s="155"/>
      <c r="AB812" s="155"/>
      <c r="AC812" s="155"/>
      <c r="AD812" s="155"/>
      <c r="AE812" s="155"/>
      <c r="AF812" s="155"/>
      <c r="AG812" s="155"/>
      <c r="AH812" s="156"/>
    </row>
    <row r="813" spans="1:40" ht="12.75" hidden="1" customHeight="1" outlineLevel="2" thickBot="1" x14ac:dyDescent="0.25">
      <c r="A813" s="35"/>
      <c r="B813" s="151"/>
      <c r="C813" s="152"/>
      <c r="D813" s="163" t="s">
        <v>101</v>
      </c>
      <c r="E813" s="164"/>
      <c r="F813" s="164"/>
      <c r="G813" s="164"/>
      <c r="H813" s="164"/>
      <c r="I813" s="164"/>
      <c r="J813" s="164"/>
      <c r="K813" s="165">
        <f>K794-K811</f>
        <v>193</v>
      </c>
      <c r="L813" s="165">
        <f>L794-L811</f>
        <v>166</v>
      </c>
      <c r="M813" s="165">
        <f>M794-M811</f>
        <v>186</v>
      </c>
      <c r="N813" s="166">
        <f>N794-N811</f>
        <v>68</v>
      </c>
      <c r="O813" s="166">
        <f t="shared" ref="O813:AH813" si="154">O794-O811</f>
        <v>71.999999999999886</v>
      </c>
      <c r="P813" s="166">
        <f t="shared" si="154"/>
        <v>74.000000000000455</v>
      </c>
      <c r="Q813" s="166">
        <f t="shared" si="154"/>
        <v>75.000000000000455</v>
      </c>
      <c r="R813" s="166">
        <f t="shared" si="154"/>
        <v>76.000000000000114</v>
      </c>
      <c r="S813" s="166">
        <f t="shared" si="154"/>
        <v>77.000000000000568</v>
      </c>
      <c r="T813" s="166">
        <f t="shared" si="154"/>
        <v>78.000000000000568</v>
      </c>
      <c r="U813" s="166">
        <f t="shared" si="154"/>
        <v>79.000000000000227</v>
      </c>
      <c r="V813" s="166">
        <f t="shared" si="154"/>
        <v>80.000000000000682</v>
      </c>
      <c r="W813" s="166">
        <f t="shared" si="154"/>
        <v>81.000000000001592</v>
      </c>
      <c r="X813" s="166">
        <f t="shared" si="154"/>
        <v>82.000000000001251</v>
      </c>
      <c r="Y813" s="166">
        <f t="shared" si="154"/>
        <v>83.000000000001137</v>
      </c>
      <c r="Z813" s="166">
        <f t="shared" si="154"/>
        <v>84.000000000000455</v>
      </c>
      <c r="AA813" s="166">
        <f t="shared" si="154"/>
        <v>85.000000000000796</v>
      </c>
      <c r="AB813" s="166">
        <f t="shared" si="154"/>
        <v>86.000000000000682</v>
      </c>
      <c r="AC813" s="166">
        <f t="shared" si="154"/>
        <v>87.000000000000796</v>
      </c>
      <c r="AD813" s="166">
        <f t="shared" si="154"/>
        <v>88.000000000000114</v>
      </c>
      <c r="AE813" s="166">
        <f t="shared" si="154"/>
        <v>89.000000000000227</v>
      </c>
      <c r="AF813" s="166">
        <f t="shared" si="154"/>
        <v>90.000000000000341</v>
      </c>
      <c r="AG813" s="166">
        <f t="shared" si="154"/>
        <v>91.000000000000341</v>
      </c>
      <c r="AH813" s="167">
        <f t="shared" si="154"/>
        <v>91.999999999999659</v>
      </c>
    </row>
    <row r="814" spans="1:40" ht="12.75" hidden="1" customHeight="1" outlineLevel="2" x14ac:dyDescent="0.2">
      <c r="A814" s="35"/>
      <c r="B814" s="151"/>
      <c r="C814" s="152"/>
      <c r="D814" s="153"/>
      <c r="E814" s="154"/>
      <c r="F814" s="154"/>
      <c r="G814" s="154"/>
      <c r="H814" s="154"/>
      <c r="I814" s="154"/>
      <c r="J814" s="154"/>
      <c r="K814" s="116"/>
      <c r="L814" s="116"/>
      <c r="M814" s="116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  <c r="AA814" s="155"/>
      <c r="AB814" s="155"/>
      <c r="AC814" s="155"/>
      <c r="AD814" s="155"/>
      <c r="AE814" s="155"/>
      <c r="AF814" s="155"/>
      <c r="AG814" s="155"/>
      <c r="AH814" s="156"/>
    </row>
    <row r="815" spans="1:40" ht="12.75" hidden="1" customHeight="1" outlineLevel="2" x14ac:dyDescent="0.2">
      <c r="A815" s="35"/>
      <c r="B815" s="151"/>
      <c r="C815" s="152"/>
      <c r="D815" s="153" t="s">
        <v>102</v>
      </c>
      <c r="E815" s="154"/>
      <c r="F815" s="154"/>
      <c r="G815" s="154"/>
      <c r="H815" s="154"/>
      <c r="I815" s="154"/>
      <c r="J815" s="154"/>
      <c r="K815" s="116"/>
      <c r="L815" s="116"/>
      <c r="M815" s="116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55"/>
      <c r="Z815" s="155"/>
      <c r="AA815" s="155"/>
      <c r="AB815" s="155"/>
      <c r="AC815" s="155"/>
      <c r="AD815" s="155"/>
      <c r="AE815" s="155"/>
      <c r="AF815" s="155"/>
      <c r="AG815" s="155"/>
      <c r="AH815" s="156"/>
    </row>
    <row r="816" spans="1:40" ht="12.75" hidden="1" customHeight="1" outlineLevel="2" x14ac:dyDescent="0.2">
      <c r="A816" s="35"/>
      <c r="B816" s="151"/>
      <c r="C816" s="152"/>
      <c r="D816" s="176" t="s">
        <v>103</v>
      </c>
      <c r="E816" s="154"/>
      <c r="F816" s="154"/>
      <c r="G816" s="154"/>
      <c r="H816" s="154"/>
      <c r="I816" s="154"/>
      <c r="J816" s="154"/>
      <c r="K816" s="116">
        <f>'[1]Hist&amp;Budget_WC'!CN$184</f>
        <v>193</v>
      </c>
      <c r="L816" s="116">
        <f>'[1]Hist&amp;Budget_WC'!CO$184</f>
        <v>166</v>
      </c>
      <c r="M816" s="116">
        <f>'[1]Hist&amp;Budget_WC'!CP$184</f>
        <v>186</v>
      </c>
      <c r="N816" s="117">
        <f>[1]Calcs_Waste!N$173</f>
        <v>68</v>
      </c>
      <c r="O816" s="117">
        <f>[1]Calcs_Waste!O$173</f>
        <v>72</v>
      </c>
      <c r="P816" s="117">
        <f>[1]Calcs_Waste!P$173</f>
        <v>74</v>
      </c>
      <c r="Q816" s="117">
        <f>[1]Calcs_Waste!Q$173</f>
        <v>75</v>
      </c>
      <c r="R816" s="117">
        <f>[1]Calcs_Waste!R$173</f>
        <v>76</v>
      </c>
      <c r="S816" s="117">
        <f>[1]Calcs_Waste!S$173</f>
        <v>77</v>
      </c>
      <c r="T816" s="117">
        <f>[1]Calcs_Waste!T$173</f>
        <v>78</v>
      </c>
      <c r="U816" s="117">
        <f>[1]Calcs_Waste!U$173</f>
        <v>79</v>
      </c>
      <c r="V816" s="117">
        <f>[1]Calcs_Waste!V$173</f>
        <v>80</v>
      </c>
      <c r="W816" s="117">
        <f>[1]Calcs_Waste!W$173</f>
        <v>81</v>
      </c>
      <c r="X816" s="117">
        <f>[1]Calcs_Waste!X$173</f>
        <v>82</v>
      </c>
      <c r="Y816" s="117">
        <f>[1]Calcs_Waste!Y$173</f>
        <v>83</v>
      </c>
      <c r="Z816" s="117">
        <f>[1]Calcs_Waste!Z$173</f>
        <v>84</v>
      </c>
      <c r="AA816" s="117">
        <f>[1]Calcs_Waste!AA$173</f>
        <v>85</v>
      </c>
      <c r="AB816" s="117">
        <f>[1]Calcs_Waste!AB$173</f>
        <v>86</v>
      </c>
      <c r="AC816" s="117">
        <f>[1]Calcs_Waste!AC$173</f>
        <v>87</v>
      </c>
      <c r="AD816" s="117">
        <f>[1]Calcs_Waste!AD$173</f>
        <v>88</v>
      </c>
      <c r="AE816" s="117">
        <f>[1]Calcs_Waste!AE$173</f>
        <v>89</v>
      </c>
      <c r="AF816" s="117">
        <f>[1]Calcs_Waste!AF$173</f>
        <v>90</v>
      </c>
      <c r="AG816" s="117">
        <f>[1]Calcs_Waste!AG$173</f>
        <v>91</v>
      </c>
      <c r="AH816" s="118">
        <f>[1]Calcs_Waste!AH$173</f>
        <v>92</v>
      </c>
      <c r="AM816" s="53" cm="1">
        <f t="array" ref="AM816">IF(SUM(ABS(K816:AH816)),1,0)</f>
        <v>1</v>
      </c>
      <c r="AN816" s="53">
        <f>IF(OR(SUBTOTAL(102,AM816)=1,AM816=0),0,1)</f>
        <v>1</v>
      </c>
    </row>
    <row r="817" spans="1:40" ht="12.75" hidden="1" customHeight="1" outlineLevel="2" x14ac:dyDescent="0.2">
      <c r="A817" s="35"/>
      <c r="B817" s="151"/>
      <c r="C817" s="152"/>
      <c r="D817" s="176" t="s">
        <v>104</v>
      </c>
      <c r="E817" s="154"/>
      <c r="F817" s="154"/>
      <c r="G817" s="154"/>
      <c r="H817" s="154"/>
      <c r="I817" s="154"/>
      <c r="J817" s="154"/>
      <c r="K817" s="116">
        <f>'[1]Hist&amp;Budget_WC'!CN$216</f>
        <v>0</v>
      </c>
      <c r="L817" s="116">
        <f>'[1]Hist&amp;Budget_WC'!CO$216</f>
        <v>0</v>
      </c>
      <c r="M817" s="116">
        <f>'[1]Hist&amp;Budget_WC'!CP$216</f>
        <v>0</v>
      </c>
      <c r="N817" s="117">
        <f>[1]Calcs_Waste!N$205</f>
        <v>0</v>
      </c>
      <c r="O817" s="117">
        <f>[1]Calcs_Waste!O$205</f>
        <v>0</v>
      </c>
      <c r="P817" s="117">
        <f>[1]Calcs_Waste!P$205</f>
        <v>0</v>
      </c>
      <c r="Q817" s="117">
        <f>[1]Calcs_Waste!Q$205</f>
        <v>0</v>
      </c>
      <c r="R817" s="117">
        <f>[1]Calcs_Waste!R$205</f>
        <v>0</v>
      </c>
      <c r="S817" s="117">
        <f>[1]Calcs_Waste!S$205</f>
        <v>0</v>
      </c>
      <c r="T817" s="117">
        <f>[1]Calcs_Waste!T$205</f>
        <v>0</v>
      </c>
      <c r="U817" s="117">
        <f>[1]Calcs_Waste!U$205</f>
        <v>0</v>
      </c>
      <c r="V817" s="117">
        <f>[1]Calcs_Waste!V$205</f>
        <v>0</v>
      </c>
      <c r="W817" s="117">
        <f>[1]Calcs_Waste!W$205</f>
        <v>0</v>
      </c>
      <c r="X817" s="117">
        <f>[1]Calcs_Waste!X$205</f>
        <v>0</v>
      </c>
      <c r="Y817" s="117">
        <f>[1]Calcs_Waste!Y$205</f>
        <v>0</v>
      </c>
      <c r="Z817" s="117">
        <f>[1]Calcs_Waste!Z$205</f>
        <v>0</v>
      </c>
      <c r="AA817" s="117">
        <f>[1]Calcs_Waste!AA$205</f>
        <v>0</v>
      </c>
      <c r="AB817" s="117">
        <f>[1]Calcs_Waste!AB$205</f>
        <v>0</v>
      </c>
      <c r="AC817" s="117">
        <f>[1]Calcs_Waste!AC$205</f>
        <v>0</v>
      </c>
      <c r="AD817" s="117">
        <f>[1]Calcs_Waste!AD$205</f>
        <v>0</v>
      </c>
      <c r="AE817" s="117">
        <f>[1]Calcs_Waste!AE$205</f>
        <v>0</v>
      </c>
      <c r="AF817" s="117">
        <f>[1]Calcs_Waste!AF$205</f>
        <v>0</v>
      </c>
      <c r="AG817" s="117">
        <f>[1]Calcs_Waste!AG$205</f>
        <v>0</v>
      </c>
      <c r="AH817" s="118">
        <f>[1]Calcs_Waste!AH$205</f>
        <v>0</v>
      </c>
      <c r="AM817" s="53" cm="1">
        <f t="array" ref="AM817">IF(SUM(ABS(K817:AH817)),1,0)</f>
        <v>0</v>
      </c>
      <c r="AN817" s="53">
        <f>IF(OR(SUBTOTAL(102,AM817)=1,AM817=0),0,1)</f>
        <v>0</v>
      </c>
    </row>
    <row r="818" spans="1:40" ht="12.75" hidden="1" customHeight="1" outlineLevel="2" x14ac:dyDescent="0.2">
      <c r="A818" s="35"/>
      <c r="B818" s="151"/>
      <c r="C818" s="152"/>
      <c r="D818" s="176" t="s">
        <v>105</v>
      </c>
      <c r="E818" s="154"/>
      <c r="F818" s="154"/>
      <c r="G818" s="154"/>
      <c r="H818" s="154"/>
      <c r="I818" s="154"/>
      <c r="J818" s="154"/>
      <c r="K818" s="116">
        <f>'[1]Hist&amp;Budget_WC'!CN$185</f>
        <v>0</v>
      </c>
      <c r="L818" s="116">
        <f>'[1]Hist&amp;Budget_WC'!CO$185</f>
        <v>0</v>
      </c>
      <c r="M818" s="116">
        <f>'[1]Hist&amp;Budget_WC'!CP$185</f>
        <v>0</v>
      </c>
      <c r="N818" s="117">
        <f>[1]Calcs_Waste!N$174</f>
        <v>0</v>
      </c>
      <c r="O818" s="117">
        <f>[1]Calcs_Waste!O$174</f>
        <v>0</v>
      </c>
      <c r="P818" s="117">
        <f>[1]Calcs_Waste!P$174</f>
        <v>0</v>
      </c>
      <c r="Q818" s="117">
        <f>[1]Calcs_Waste!Q$174</f>
        <v>0</v>
      </c>
      <c r="R818" s="117">
        <f>[1]Calcs_Waste!R$174</f>
        <v>0</v>
      </c>
      <c r="S818" s="117">
        <f>[1]Calcs_Waste!S$174</f>
        <v>0</v>
      </c>
      <c r="T818" s="117">
        <f>[1]Calcs_Waste!T$174</f>
        <v>0</v>
      </c>
      <c r="U818" s="117">
        <f>[1]Calcs_Waste!U$174</f>
        <v>0</v>
      </c>
      <c r="V818" s="117">
        <f>[1]Calcs_Waste!V$174</f>
        <v>0</v>
      </c>
      <c r="W818" s="117">
        <f>[1]Calcs_Waste!W$174</f>
        <v>0</v>
      </c>
      <c r="X818" s="117">
        <f>[1]Calcs_Waste!X$174</f>
        <v>0</v>
      </c>
      <c r="Y818" s="117">
        <f>[1]Calcs_Waste!Y$174</f>
        <v>0</v>
      </c>
      <c r="Z818" s="117">
        <f>[1]Calcs_Waste!Z$174</f>
        <v>0</v>
      </c>
      <c r="AA818" s="117">
        <f>[1]Calcs_Waste!AA$174</f>
        <v>0</v>
      </c>
      <c r="AB818" s="117">
        <f>[1]Calcs_Waste!AB$174</f>
        <v>0</v>
      </c>
      <c r="AC818" s="117">
        <f>[1]Calcs_Waste!AC$174</f>
        <v>0</v>
      </c>
      <c r="AD818" s="117">
        <f>[1]Calcs_Waste!AD$174</f>
        <v>0</v>
      </c>
      <c r="AE818" s="117">
        <f>[1]Calcs_Waste!AE$174</f>
        <v>0</v>
      </c>
      <c r="AF818" s="117">
        <f>[1]Calcs_Waste!AF$174</f>
        <v>0</v>
      </c>
      <c r="AG818" s="117">
        <f>[1]Calcs_Waste!AG$174</f>
        <v>0</v>
      </c>
      <c r="AH818" s="118">
        <f>[1]Calcs_Waste!AH$174</f>
        <v>0</v>
      </c>
      <c r="AM818" s="53" cm="1">
        <f t="array" ref="AM818">IF(SUM(ABS(K818:AH818)),1,0)</f>
        <v>0</v>
      </c>
      <c r="AN818" s="53">
        <f>IF(OR(SUBTOTAL(102,AM818)=1,AM818=0),0,1)</f>
        <v>0</v>
      </c>
    </row>
    <row r="819" spans="1:40" ht="12.75" hidden="1" customHeight="1" outlineLevel="2" x14ac:dyDescent="0.2">
      <c r="A819" s="35"/>
      <c r="B819" s="151"/>
      <c r="C819" s="152"/>
      <c r="D819" s="176" t="s">
        <v>106</v>
      </c>
      <c r="E819" s="154"/>
      <c r="F819" s="154"/>
      <c r="G819" s="154"/>
      <c r="H819" s="154"/>
      <c r="I819" s="154"/>
      <c r="J819" s="154"/>
      <c r="K819" s="116">
        <f>SUM('[1]Hist&amp;Budget_WC'!CN$186:CN$215)</f>
        <v>0</v>
      </c>
      <c r="L819" s="116">
        <f>SUM('[1]Hist&amp;Budget_WC'!CO$186:CO$215)</f>
        <v>0</v>
      </c>
      <c r="M819" s="116">
        <f>SUM('[1]Hist&amp;Budget_WC'!CP$186:CP$215)</f>
        <v>0</v>
      </c>
      <c r="N819" s="117">
        <f>SUM([1]Calcs_Waste!N$175:N$204)</f>
        <v>0</v>
      </c>
      <c r="O819" s="117">
        <f>SUM([1]Calcs_Waste!O$175:O$204)</f>
        <v>0</v>
      </c>
      <c r="P819" s="117">
        <f>SUM([1]Calcs_Waste!P$175:P$204)</f>
        <v>0</v>
      </c>
      <c r="Q819" s="117">
        <f>SUM([1]Calcs_Waste!Q$175:Q$204)</f>
        <v>0</v>
      </c>
      <c r="R819" s="117">
        <f>SUM([1]Calcs_Waste!R$175:R$204)</f>
        <v>0</v>
      </c>
      <c r="S819" s="117">
        <f>SUM([1]Calcs_Waste!S$175:S$204)</f>
        <v>0</v>
      </c>
      <c r="T819" s="117">
        <f>SUM([1]Calcs_Waste!T$175:T$204)</f>
        <v>0</v>
      </c>
      <c r="U819" s="117">
        <f>SUM([1]Calcs_Waste!U$175:U$204)</f>
        <v>0</v>
      </c>
      <c r="V819" s="117">
        <f>SUM([1]Calcs_Waste!V$175:V$204)</f>
        <v>0</v>
      </c>
      <c r="W819" s="117">
        <f>SUM([1]Calcs_Waste!W$175:W$204)</f>
        <v>0</v>
      </c>
      <c r="X819" s="117">
        <f>SUM([1]Calcs_Waste!X$175:X$204)</f>
        <v>0</v>
      </c>
      <c r="Y819" s="117">
        <f>SUM([1]Calcs_Waste!Y$175:Y$204)</f>
        <v>0</v>
      </c>
      <c r="Z819" s="117">
        <f>SUM([1]Calcs_Waste!Z$175:Z$204)</f>
        <v>0</v>
      </c>
      <c r="AA819" s="117">
        <f>SUM([1]Calcs_Waste!AA$175:AA$204)</f>
        <v>0</v>
      </c>
      <c r="AB819" s="117">
        <f>SUM([1]Calcs_Waste!AB$175:AB$204)</f>
        <v>0</v>
      </c>
      <c r="AC819" s="117">
        <f>SUM([1]Calcs_Waste!AC$175:AC$204)</f>
        <v>0</v>
      </c>
      <c r="AD819" s="117">
        <f>SUM([1]Calcs_Waste!AD$175:AD$204)</f>
        <v>0</v>
      </c>
      <c r="AE819" s="117">
        <f>SUM([1]Calcs_Waste!AE$175:AE$204)</f>
        <v>0</v>
      </c>
      <c r="AF819" s="117">
        <f>SUM([1]Calcs_Waste!AF$175:AF$204)</f>
        <v>0</v>
      </c>
      <c r="AG819" s="117">
        <f>SUM([1]Calcs_Waste!AG$175:AG$204)</f>
        <v>0</v>
      </c>
      <c r="AH819" s="118">
        <f>SUM([1]Calcs_Waste!AH$175:AH$204)</f>
        <v>0</v>
      </c>
      <c r="AM819" s="53" cm="1">
        <f t="array" ref="AM819">IF(SUM(ABS(K819:AH819)),1,0)</f>
        <v>0</v>
      </c>
      <c r="AN819" s="53">
        <f>IF(OR(SUBTOTAL(102,AM819)=1,AM819=0),0,1)</f>
        <v>0</v>
      </c>
    </row>
    <row r="820" spans="1:40" ht="12.75" hidden="1" customHeight="1" outlineLevel="2" collapsed="1" thickBot="1" x14ac:dyDescent="0.25">
      <c r="A820" s="35"/>
      <c r="B820" s="151"/>
      <c r="C820" s="152"/>
      <c r="D820" s="163" t="s">
        <v>107</v>
      </c>
      <c r="E820" s="169"/>
      <c r="F820" s="169"/>
      <c r="G820" s="169"/>
      <c r="H820" s="169"/>
      <c r="I820" s="169"/>
      <c r="J820" s="169"/>
      <c r="K820" s="165">
        <f t="shared" ref="K820:AH820" si="155">SUM(K816:K819)</f>
        <v>193</v>
      </c>
      <c r="L820" s="165">
        <f t="shared" si="155"/>
        <v>166</v>
      </c>
      <c r="M820" s="165">
        <f t="shared" si="155"/>
        <v>186</v>
      </c>
      <c r="N820" s="166">
        <f t="shared" si="155"/>
        <v>68</v>
      </c>
      <c r="O820" s="166">
        <f t="shared" si="155"/>
        <v>72</v>
      </c>
      <c r="P820" s="166">
        <f t="shared" si="155"/>
        <v>74</v>
      </c>
      <c r="Q820" s="166">
        <f t="shared" si="155"/>
        <v>75</v>
      </c>
      <c r="R820" s="166">
        <f t="shared" si="155"/>
        <v>76</v>
      </c>
      <c r="S820" s="166">
        <f t="shared" si="155"/>
        <v>77</v>
      </c>
      <c r="T820" s="166">
        <f t="shared" si="155"/>
        <v>78</v>
      </c>
      <c r="U820" s="166">
        <f t="shared" si="155"/>
        <v>79</v>
      </c>
      <c r="V820" s="166">
        <f t="shared" si="155"/>
        <v>80</v>
      </c>
      <c r="W820" s="166">
        <f t="shared" si="155"/>
        <v>81</v>
      </c>
      <c r="X820" s="166">
        <f t="shared" si="155"/>
        <v>82</v>
      </c>
      <c r="Y820" s="166">
        <f t="shared" si="155"/>
        <v>83</v>
      </c>
      <c r="Z820" s="166">
        <f t="shared" si="155"/>
        <v>84</v>
      </c>
      <c r="AA820" s="166">
        <f t="shared" si="155"/>
        <v>85</v>
      </c>
      <c r="AB820" s="166">
        <f t="shared" si="155"/>
        <v>86</v>
      </c>
      <c r="AC820" s="166">
        <f t="shared" si="155"/>
        <v>87</v>
      </c>
      <c r="AD820" s="166">
        <f t="shared" si="155"/>
        <v>88</v>
      </c>
      <c r="AE820" s="166">
        <f t="shared" si="155"/>
        <v>89</v>
      </c>
      <c r="AF820" s="166">
        <f t="shared" si="155"/>
        <v>90</v>
      </c>
      <c r="AG820" s="166">
        <f t="shared" si="155"/>
        <v>91</v>
      </c>
      <c r="AH820" s="167">
        <f t="shared" si="155"/>
        <v>92</v>
      </c>
    </row>
    <row r="821" spans="1:40" ht="12.75" hidden="1" customHeight="1" outlineLevel="2" x14ac:dyDescent="0.2">
      <c r="A821" s="35"/>
      <c r="B821" s="151"/>
      <c r="C821" s="152"/>
    </row>
    <row r="822" spans="1:40" ht="12.75" hidden="1" customHeight="1" outlineLevel="3" x14ac:dyDescent="0.2">
      <c r="A822" s="35"/>
      <c r="B822" s="151"/>
      <c r="C822" s="152"/>
      <c r="D822" s="141" t="s">
        <v>76</v>
      </c>
    </row>
    <row r="823" spans="1:40" s="38" customFormat="1" ht="10.199999999999999" hidden="1" outlineLevel="3" x14ac:dyDescent="0.2">
      <c r="A823" s="35"/>
      <c r="B823" s="108"/>
      <c r="C823" s="136"/>
      <c r="D823" s="37" t="s">
        <v>108</v>
      </c>
      <c r="E823" s="142">
        <f>SUM(K823:AH823)</f>
        <v>0</v>
      </c>
      <c r="F823" s="25"/>
      <c r="G823" s="25"/>
      <c r="H823" s="25"/>
      <c r="I823" s="25"/>
      <c r="J823" s="25"/>
      <c r="K823" s="143">
        <f>IF(ROUND(K813-K820,0)&lt;&gt;0,1,0)</f>
        <v>0</v>
      </c>
      <c r="L823" s="143">
        <f>IF(ROUND(L813-L820,0)&lt;&gt;0,1,0)</f>
        <v>0</v>
      </c>
      <c r="M823" s="143">
        <f>IF(ROUND(M813-M820,0)&lt;&gt;0,1,0)</f>
        <v>0</v>
      </c>
      <c r="N823" s="143">
        <f>IF(ROUND(N813-N820,0)&lt;&gt;0,1,0)</f>
        <v>0</v>
      </c>
      <c r="O823" s="143">
        <f t="shared" ref="O823:AH823" si="156">IF(ROUND(O813-O820,0)&lt;&gt;0,1,0)</f>
        <v>0</v>
      </c>
      <c r="P823" s="143">
        <f t="shared" si="156"/>
        <v>0</v>
      </c>
      <c r="Q823" s="143">
        <f t="shared" si="156"/>
        <v>0</v>
      </c>
      <c r="R823" s="143">
        <f t="shared" si="156"/>
        <v>0</v>
      </c>
      <c r="S823" s="143">
        <f t="shared" si="156"/>
        <v>0</v>
      </c>
      <c r="T823" s="143">
        <f t="shared" si="156"/>
        <v>0</v>
      </c>
      <c r="U823" s="143">
        <f t="shared" si="156"/>
        <v>0</v>
      </c>
      <c r="V823" s="143">
        <f t="shared" si="156"/>
        <v>0</v>
      </c>
      <c r="W823" s="143">
        <f t="shared" si="156"/>
        <v>0</v>
      </c>
      <c r="X823" s="143">
        <f t="shared" si="156"/>
        <v>0</v>
      </c>
      <c r="Y823" s="143">
        <f t="shared" si="156"/>
        <v>0</v>
      </c>
      <c r="Z823" s="143">
        <f t="shared" si="156"/>
        <v>0</v>
      </c>
      <c r="AA823" s="143">
        <f t="shared" si="156"/>
        <v>0</v>
      </c>
      <c r="AB823" s="143">
        <f t="shared" si="156"/>
        <v>0</v>
      </c>
      <c r="AC823" s="143">
        <f t="shared" si="156"/>
        <v>0</v>
      </c>
      <c r="AD823" s="143">
        <f t="shared" si="156"/>
        <v>0</v>
      </c>
      <c r="AE823" s="143">
        <f t="shared" si="156"/>
        <v>0</v>
      </c>
      <c r="AF823" s="143">
        <f t="shared" si="156"/>
        <v>0</v>
      </c>
      <c r="AG823" s="143">
        <f t="shared" si="156"/>
        <v>0</v>
      </c>
      <c r="AH823" s="143">
        <f t="shared" si="156"/>
        <v>0</v>
      </c>
      <c r="AM823" s="26"/>
      <c r="AN823" s="26"/>
    </row>
    <row r="824" spans="1:40" ht="12.75" hidden="1" customHeight="1" outlineLevel="3" x14ac:dyDescent="0.2">
      <c r="A824" s="35"/>
      <c r="B824" s="151"/>
      <c r="C824" s="152"/>
      <c r="D824" s="37" t="s">
        <v>154</v>
      </c>
      <c r="E824" s="142">
        <f>SUM(K824:AH824)</f>
        <v>0</v>
      </c>
      <c r="K824" s="143">
        <f>IF(ROUND(K813-'[1]Hist&amp;Budget_WC'!CN$181,0)&lt;&gt;0,1,0)</f>
        <v>0</v>
      </c>
      <c r="L824" s="143">
        <f>IF(ROUND(L813-'[1]Hist&amp;Budget_WC'!CO$181,0)&lt;&gt;0,1,0)</f>
        <v>0</v>
      </c>
      <c r="M824" s="143">
        <f>IF(ROUND(M813-'[1]Hist&amp;Budget_WC'!CP$181,0)&lt;&gt;0,1,0)</f>
        <v>0</v>
      </c>
      <c r="N824" s="143">
        <f>IF(ROUND(N813-[1]Calcs_Waste!N$170,0)&lt;&gt;0,1,0)</f>
        <v>0</v>
      </c>
      <c r="O824" s="143">
        <f>IF(ROUND(O813-[1]Calcs_Waste!O$170,0)&lt;&gt;0,1,0)</f>
        <v>0</v>
      </c>
      <c r="P824" s="143">
        <f>IF(ROUND(P813-[1]Calcs_Waste!P$170,0)&lt;&gt;0,1,0)</f>
        <v>0</v>
      </c>
      <c r="Q824" s="143">
        <f>IF(ROUND(Q813-[1]Calcs_Waste!Q$170,0)&lt;&gt;0,1,0)</f>
        <v>0</v>
      </c>
      <c r="R824" s="143">
        <f>IF(ROUND(R813-[1]Calcs_Waste!R$170,0)&lt;&gt;0,1,0)</f>
        <v>0</v>
      </c>
      <c r="S824" s="143">
        <f>IF(ROUND(S813-[1]Calcs_Waste!S$170,0)&lt;&gt;0,1,0)</f>
        <v>0</v>
      </c>
      <c r="T824" s="143">
        <f>IF(ROUND(T813-[1]Calcs_Waste!T$170,0)&lt;&gt;0,1,0)</f>
        <v>0</v>
      </c>
      <c r="U824" s="143">
        <f>IF(ROUND(U813-[1]Calcs_Waste!U$170,0)&lt;&gt;0,1,0)</f>
        <v>0</v>
      </c>
      <c r="V824" s="143">
        <f>IF(ROUND(V813-[1]Calcs_Waste!V$170,0)&lt;&gt;0,1,0)</f>
        <v>0</v>
      </c>
      <c r="W824" s="143">
        <f>IF(ROUND(W813-[1]Calcs_Waste!W$170,0)&lt;&gt;0,1,0)</f>
        <v>0</v>
      </c>
      <c r="X824" s="143">
        <f>IF(ROUND(X813-[1]Calcs_Waste!X$170,0)&lt;&gt;0,1,0)</f>
        <v>0</v>
      </c>
      <c r="Y824" s="143">
        <f>IF(ROUND(Y813-[1]Calcs_Waste!Y$170,0)&lt;&gt;0,1,0)</f>
        <v>0</v>
      </c>
      <c r="Z824" s="143">
        <f>IF(ROUND(Z813-[1]Calcs_Waste!Z$170,0)&lt;&gt;0,1,0)</f>
        <v>0</v>
      </c>
      <c r="AA824" s="143">
        <f>IF(ROUND(AA813-[1]Calcs_Waste!AA$170,0)&lt;&gt;0,1,0)</f>
        <v>0</v>
      </c>
      <c r="AB824" s="143">
        <f>IF(ROUND(AB813-[1]Calcs_Waste!AB$170,0)&lt;&gt;0,1,0)</f>
        <v>0</v>
      </c>
      <c r="AC824" s="143">
        <f>IF(ROUND(AC813-[1]Calcs_Waste!AC$170,0)&lt;&gt;0,1,0)</f>
        <v>0</v>
      </c>
      <c r="AD824" s="143">
        <f>IF(ROUND(AD813-[1]Calcs_Waste!AD$170,0)&lt;&gt;0,1,0)</f>
        <v>0</v>
      </c>
      <c r="AE824" s="143">
        <f>IF(ROUND(AE813-[1]Calcs_Waste!AE$170,0)&lt;&gt;0,1,0)</f>
        <v>0</v>
      </c>
      <c r="AF824" s="143">
        <f>IF(ROUND(AF813-[1]Calcs_Waste!AF$170,0)&lt;&gt;0,1,0)</f>
        <v>0</v>
      </c>
      <c r="AG824" s="143">
        <f>IF(ROUND(AG813-[1]Calcs_Waste!AG$170,0)&lt;&gt;0,1,0)</f>
        <v>0</v>
      </c>
      <c r="AH824" s="143">
        <f>IF(ROUND(AH813-[1]Calcs_Waste!AH$170,0)&lt;&gt;0,1,0)</f>
        <v>0</v>
      </c>
    </row>
    <row r="825" spans="1:40" ht="12.75" hidden="1" customHeight="1" outlineLevel="2" collapsed="1" x14ac:dyDescent="0.2">
      <c r="A825" s="35"/>
      <c r="B825" s="151"/>
      <c r="C825" s="152"/>
      <c r="AM825" s="38"/>
      <c r="AN825" s="38"/>
    </row>
    <row r="826" spans="1:40" ht="12.75" hidden="1" customHeight="1" outlineLevel="1" x14ac:dyDescent="0.2">
      <c r="A826" s="35"/>
    </row>
    <row r="827" spans="1:40" s="38" customFormat="1" ht="12" hidden="1" outlineLevel="2" x14ac:dyDescent="0.2">
      <c r="A827" s="35"/>
      <c r="B827" s="40">
        <f ca="1">MAX($A$7:B826)+Sbsxn</f>
        <v>2307.0300000000007</v>
      </c>
      <c r="C827" s="41" t="str">
        <f>CFC</f>
        <v>Cash Flow Statement</v>
      </c>
      <c r="D827" s="56"/>
      <c r="E827" s="25"/>
      <c r="F827" s="25"/>
      <c r="G827" s="25"/>
      <c r="H827" s="25"/>
      <c r="I827" s="25"/>
      <c r="J827" s="25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M827" s="26"/>
      <c r="AN827" s="26"/>
    </row>
    <row r="828" spans="1:40" s="38" customFormat="1" ht="12.6" hidden="1" outlineLevel="2" thickBot="1" x14ac:dyDescent="0.3">
      <c r="A828" s="35"/>
      <c r="B828" s="40"/>
      <c r="C828" s="54"/>
      <c r="D828" s="56"/>
      <c r="E828" s="25"/>
      <c r="F828" s="25"/>
      <c r="G828" s="25"/>
      <c r="H828" s="25"/>
      <c r="I828" s="25"/>
      <c r="J828" s="25"/>
      <c r="L828" s="57"/>
      <c r="M828" s="57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  <c r="AE828" s="140"/>
      <c r="AF828" s="140"/>
      <c r="AG828" s="140"/>
      <c r="AH828" s="140"/>
      <c r="AM828" s="26"/>
      <c r="AN828" s="26"/>
    </row>
    <row r="829" spans="1:40" s="80" customFormat="1" ht="13.35" hidden="1" customHeight="1" outlineLevel="2" x14ac:dyDescent="0.25">
      <c r="A829" s="76"/>
      <c r="B829" s="40"/>
      <c r="C829" s="54"/>
      <c r="D829" s="77" t="str">
        <f>MdlClient&amp;" Long Term Financial Plan "&amp;$E$39</f>
        <v>Federation Council Long Term Financial Plan 2023/24 - 2033/34</v>
      </c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9"/>
      <c r="AM829" s="38"/>
      <c r="AN829" s="38"/>
    </row>
    <row r="830" spans="1:40" s="80" customFormat="1" ht="13.35" hidden="1" customHeight="1" outlineLevel="2" thickBot="1" x14ac:dyDescent="0.3">
      <c r="A830" s="76"/>
      <c r="B830" s="40"/>
      <c r="C830" s="54"/>
      <c r="D830" s="81" t="str">
        <f>B728&amp;" - Cash Flow Statement Projections"</f>
        <v>Waste - Cash Flow Statement Projections</v>
      </c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3"/>
      <c r="AM830" s="38"/>
      <c r="AN830" s="38"/>
    </row>
    <row r="831" spans="1:40" s="80" customFormat="1" ht="12.6" hidden="1" outlineLevel="2" thickBot="1" x14ac:dyDescent="0.3">
      <c r="A831" s="76"/>
      <c r="B831" s="40"/>
      <c r="C831" s="54"/>
      <c r="D831" s="84"/>
      <c r="E831" s="85"/>
      <c r="F831" s="85"/>
      <c r="G831" s="85"/>
      <c r="H831" s="85"/>
      <c r="I831" s="85"/>
      <c r="J831" s="85"/>
      <c r="K831" s="86" t="s">
        <v>45</v>
      </c>
      <c r="L831" s="86" t="s">
        <v>45</v>
      </c>
      <c r="M831" s="86" t="s">
        <v>45</v>
      </c>
      <c r="N831" s="87" t="s">
        <v>46</v>
      </c>
      <c r="O831" s="88" t="s">
        <v>47</v>
      </c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90"/>
    </row>
    <row r="832" spans="1:40" s="80" customFormat="1" ht="12" hidden="1" outlineLevel="2" x14ac:dyDescent="0.25">
      <c r="A832" s="76"/>
      <c r="B832" s="40"/>
      <c r="C832" s="54"/>
      <c r="D832" s="91" t="s">
        <v>48</v>
      </c>
      <c r="E832" s="92"/>
      <c r="F832" s="92"/>
      <c r="G832" s="92"/>
      <c r="H832" s="92"/>
      <c r="I832" s="92"/>
      <c r="J832" s="93"/>
      <c r="K832" s="95">
        <f>YEAR(K$29)</f>
        <v>2021</v>
      </c>
      <c r="L832" s="95">
        <f t="shared" ref="L832:AH832" si="157">YEAR(L$29)</f>
        <v>2022</v>
      </c>
      <c r="M832" s="95">
        <f t="shared" si="157"/>
        <v>2023</v>
      </c>
      <c r="N832" s="96">
        <f t="shared" si="157"/>
        <v>2024</v>
      </c>
      <c r="O832" s="97">
        <f t="shared" si="157"/>
        <v>2025</v>
      </c>
      <c r="P832" s="98">
        <f t="shared" si="157"/>
        <v>2026</v>
      </c>
      <c r="Q832" s="98">
        <f t="shared" si="157"/>
        <v>2027</v>
      </c>
      <c r="R832" s="98">
        <f t="shared" si="157"/>
        <v>2028</v>
      </c>
      <c r="S832" s="98">
        <f t="shared" si="157"/>
        <v>2029</v>
      </c>
      <c r="T832" s="98">
        <f t="shared" si="157"/>
        <v>2030</v>
      </c>
      <c r="U832" s="98">
        <f t="shared" si="157"/>
        <v>2031</v>
      </c>
      <c r="V832" s="98">
        <f t="shared" si="157"/>
        <v>2032</v>
      </c>
      <c r="W832" s="98">
        <f t="shared" si="157"/>
        <v>2033</v>
      </c>
      <c r="X832" s="98">
        <f t="shared" si="157"/>
        <v>2034</v>
      </c>
      <c r="Y832" s="98">
        <f t="shared" si="157"/>
        <v>2035</v>
      </c>
      <c r="Z832" s="98">
        <f t="shared" si="157"/>
        <v>2036</v>
      </c>
      <c r="AA832" s="98">
        <f t="shared" si="157"/>
        <v>2037</v>
      </c>
      <c r="AB832" s="98">
        <f t="shared" si="157"/>
        <v>2038</v>
      </c>
      <c r="AC832" s="98">
        <f t="shared" si="157"/>
        <v>2039</v>
      </c>
      <c r="AD832" s="98">
        <f t="shared" si="157"/>
        <v>2040</v>
      </c>
      <c r="AE832" s="98">
        <f t="shared" si="157"/>
        <v>2041</v>
      </c>
      <c r="AF832" s="98">
        <f t="shared" si="157"/>
        <v>2042</v>
      </c>
      <c r="AG832" s="98">
        <f t="shared" si="157"/>
        <v>2043</v>
      </c>
      <c r="AH832" s="99">
        <f t="shared" si="157"/>
        <v>2044</v>
      </c>
    </row>
    <row r="833" spans="1:40" s="80" customFormat="1" ht="12.6" hidden="1" outlineLevel="2" thickBot="1" x14ac:dyDescent="0.3">
      <c r="A833" s="76"/>
      <c r="B833" s="40"/>
      <c r="C833" s="54"/>
      <c r="D833" s="145"/>
      <c r="E833" s="101"/>
      <c r="F833" s="101"/>
      <c r="G833" s="101"/>
      <c r="H833" s="101"/>
      <c r="I833" s="101"/>
      <c r="J833" s="102"/>
      <c r="K833" s="103" t="s">
        <v>49</v>
      </c>
      <c r="L833" s="103" t="str">
        <f>$K$62</f>
        <v>$000s</v>
      </c>
      <c r="M833" s="103" t="str">
        <f t="shared" ref="M833:AH833" si="158">$K$62</f>
        <v>$000s</v>
      </c>
      <c r="N833" s="104" t="str">
        <f t="shared" si="158"/>
        <v>$000s</v>
      </c>
      <c r="O833" s="105" t="str">
        <f t="shared" si="158"/>
        <v>$000s</v>
      </c>
      <c r="P833" s="106" t="str">
        <f t="shared" si="158"/>
        <v>$000s</v>
      </c>
      <c r="Q833" s="106" t="str">
        <f t="shared" si="158"/>
        <v>$000s</v>
      </c>
      <c r="R833" s="106" t="str">
        <f t="shared" si="158"/>
        <v>$000s</v>
      </c>
      <c r="S833" s="106" t="str">
        <f t="shared" si="158"/>
        <v>$000s</v>
      </c>
      <c r="T833" s="106" t="str">
        <f t="shared" si="158"/>
        <v>$000s</v>
      </c>
      <c r="U833" s="106" t="str">
        <f t="shared" si="158"/>
        <v>$000s</v>
      </c>
      <c r="V833" s="106" t="str">
        <f t="shared" si="158"/>
        <v>$000s</v>
      </c>
      <c r="W833" s="106" t="str">
        <f t="shared" si="158"/>
        <v>$000s</v>
      </c>
      <c r="X833" s="106" t="str">
        <f t="shared" si="158"/>
        <v>$000s</v>
      </c>
      <c r="Y833" s="106" t="str">
        <f t="shared" si="158"/>
        <v>$000s</v>
      </c>
      <c r="Z833" s="106" t="str">
        <f t="shared" si="158"/>
        <v>$000s</v>
      </c>
      <c r="AA833" s="106" t="str">
        <f t="shared" si="158"/>
        <v>$000s</v>
      </c>
      <c r="AB833" s="106" t="str">
        <f t="shared" si="158"/>
        <v>$000s</v>
      </c>
      <c r="AC833" s="106" t="str">
        <f t="shared" si="158"/>
        <v>$000s</v>
      </c>
      <c r="AD833" s="106" t="str">
        <f t="shared" si="158"/>
        <v>$000s</v>
      </c>
      <c r="AE833" s="106" t="str">
        <f t="shared" si="158"/>
        <v>$000s</v>
      </c>
      <c r="AF833" s="106" t="str">
        <f t="shared" si="158"/>
        <v>$000s</v>
      </c>
      <c r="AG833" s="106" t="str">
        <f t="shared" si="158"/>
        <v>$000s</v>
      </c>
      <c r="AH833" s="107" t="str">
        <f t="shared" si="158"/>
        <v>$000s</v>
      </c>
    </row>
    <row r="834" spans="1:40" s="38" customFormat="1" ht="12" hidden="1" outlineLevel="2" x14ac:dyDescent="0.25">
      <c r="A834" s="35"/>
      <c r="B834" s="108"/>
      <c r="C834" s="109"/>
      <c r="D834" s="110"/>
      <c r="E834" s="25"/>
      <c r="F834" s="25"/>
      <c r="G834" s="25"/>
      <c r="H834" s="25"/>
      <c r="I834" s="25"/>
      <c r="J834" s="25"/>
      <c r="K834" s="111"/>
      <c r="L834" s="112"/>
      <c r="M834" s="112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113"/>
      <c r="AM834" s="80"/>
      <c r="AN834" s="80"/>
    </row>
    <row r="835" spans="1:40" s="38" customFormat="1" ht="12" hidden="1" outlineLevel="2" x14ac:dyDescent="0.25">
      <c r="A835" s="35"/>
      <c r="B835" s="108"/>
      <c r="C835" s="109"/>
      <c r="D835" s="153" t="s">
        <v>111</v>
      </c>
      <c r="E835" s="25"/>
      <c r="F835" s="25"/>
      <c r="G835" s="25"/>
      <c r="H835" s="25"/>
      <c r="I835" s="25"/>
      <c r="J835" s="25"/>
      <c r="K835" s="111"/>
      <c r="L835" s="112"/>
      <c r="M835" s="112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113"/>
      <c r="AM835" s="80"/>
      <c r="AN835" s="80"/>
    </row>
    <row r="836" spans="1:40" s="38" customFormat="1" ht="10.199999999999999" hidden="1" outlineLevel="2" x14ac:dyDescent="0.2">
      <c r="A836" s="35"/>
      <c r="B836" s="108"/>
      <c r="C836" s="109"/>
      <c r="D836" s="176" t="s">
        <v>112</v>
      </c>
      <c r="E836" s="25"/>
      <c r="F836" s="25"/>
      <c r="G836" s="25"/>
      <c r="H836" s="25"/>
      <c r="I836" s="25"/>
      <c r="J836" s="25"/>
      <c r="K836" s="177">
        <f>SUM('[1]Hist&amp;Budget_WC'!CN$232:CN$238)</f>
        <v>1949</v>
      </c>
      <c r="L836" s="177">
        <f>SUM('[1]Hist&amp;Budget_WC'!CO$232:CO$238)</f>
        <v>2108</v>
      </c>
      <c r="M836" s="177">
        <f>SUM('[1]Hist&amp;Budget_WC'!CP$232:CP$238)</f>
        <v>2293</v>
      </c>
      <c r="N836" s="178">
        <f>SUM('[1]Hist&amp;Budget_WC'!CQ$232:CQ$238)</f>
        <v>2441</v>
      </c>
      <c r="O836" s="178">
        <f>SUM([1]Calcs_Waste!O$214:O$220)</f>
        <v>3051.6808219178083</v>
      </c>
      <c r="P836" s="178">
        <f>SUM([1]Calcs_Waste!P$214:P$220)</f>
        <v>2887.6356164383565</v>
      </c>
      <c r="Q836" s="178">
        <f>SUM([1]Calcs_Waste!Q$214:Q$220)</f>
        <v>2966.4246575342468</v>
      </c>
      <c r="R836" s="178">
        <f>SUM([1]Calcs_Waste!R$214:R$220)</f>
        <v>3048.1244778800806</v>
      </c>
      <c r="S836" s="178">
        <f>SUM([1]Calcs_Waste!S$214:S$220)</f>
        <v>3130.7138782843031</v>
      </c>
      <c r="T836" s="178">
        <f>SUM([1]Calcs_Waste!T$214:T$220)</f>
        <v>3217.4315068493152</v>
      </c>
      <c r="U836" s="178">
        <f>SUM([1]Calcs_Waste!U$214:U$220)</f>
        <v>3306.3849315068492</v>
      </c>
      <c r="V836" s="178">
        <f>SUM([1]Calcs_Waste!V$214:V$220)</f>
        <v>3398.1811587693692</v>
      </c>
      <c r="W836" s="178">
        <f>SUM([1]Calcs_Waste!W$214:W$220)</f>
        <v>3490.7133617785767</v>
      </c>
      <c r="X836" s="178">
        <f>SUM([1]Calcs_Waste!X$214:X$220)</f>
        <v>3588.4273972602737</v>
      </c>
      <c r="Y836" s="178">
        <f>SUM([1]Calcs_Waste!Y$214:Y$220)</f>
        <v>3588</v>
      </c>
      <c r="Z836" s="178">
        <f>SUM([1]Calcs_Waste!Z$214:Z$220)</f>
        <v>3588.8035032562311</v>
      </c>
      <c r="AA836" s="178">
        <f>SUM([1]Calcs_Waste!AA$214:AA$220)</f>
        <v>3587.1964967437684</v>
      </c>
      <c r="AB836" s="178">
        <f>SUM([1]Calcs_Waste!AB$214:AB$220)</f>
        <v>3588</v>
      </c>
      <c r="AC836" s="178">
        <f>SUM([1]Calcs_Waste!AC$214:AC$220)</f>
        <v>3588</v>
      </c>
      <c r="AD836" s="178">
        <f>SUM([1]Calcs_Waste!AD$214:AD$220)</f>
        <v>3588.8035032562311</v>
      </c>
      <c r="AE836" s="178">
        <f>SUM([1]Calcs_Waste!AE$214:AE$220)</f>
        <v>3587.1964967437684</v>
      </c>
      <c r="AF836" s="178">
        <f>SUM([1]Calcs_Waste!AF$214:AF$220)</f>
        <v>3588</v>
      </c>
      <c r="AG836" s="178">
        <f>SUM([1]Calcs_Waste!AG$214:AG$220)</f>
        <v>3588</v>
      </c>
      <c r="AH836" s="179">
        <f>SUM([1]Calcs_Waste!AH$214:AH$220)</f>
        <v>3588.8035032562311</v>
      </c>
      <c r="AM836" s="53" cm="1">
        <f t="array" ref="AM836">IF(SUM(ABS(K836:AH836)),1,0)</f>
        <v>1</v>
      </c>
      <c r="AN836" s="53">
        <f>IF(OR(SUBTOTAL(102,AM836)=1,AM836=0),0,1)</f>
        <v>1</v>
      </c>
    </row>
    <row r="837" spans="1:40" ht="12.75" hidden="1" customHeight="1" outlineLevel="2" x14ac:dyDescent="0.2">
      <c r="A837" s="35"/>
      <c r="B837" s="151"/>
      <c r="C837" s="152"/>
      <c r="D837" s="176" t="s">
        <v>113</v>
      </c>
      <c r="E837" s="154"/>
      <c r="F837" s="154"/>
      <c r="G837" s="154"/>
      <c r="H837" s="154"/>
      <c r="I837" s="154"/>
      <c r="J837" s="154"/>
      <c r="K837" s="177">
        <f>SUM('[1]Hist&amp;Budget_WC'!CN$239:CN$245)+SUM('[1]Hist&amp;Budget_WC'!CN$262:CN$265)*$I$43</f>
        <v>-1966</v>
      </c>
      <c r="L837" s="177">
        <f>SUM('[1]Hist&amp;Budget_WC'!CO$239:CO$245)+SUM('[1]Hist&amp;Budget_WC'!CO$262:CO$265)*$I$43</f>
        <v>-2151</v>
      </c>
      <c r="M837" s="177">
        <f>SUM('[1]Hist&amp;Budget_WC'!CP$239:CP$245)+SUM('[1]Hist&amp;Budget_WC'!CP$262:CP$265)*$I$43</f>
        <v>-2294</v>
      </c>
      <c r="N837" s="178">
        <f>SUM('[1]Hist&amp;Budget_WC'!CQ$239:CQ$245)+SUM('[1]Hist&amp;Budget_WC'!CQ$262:CQ$265)*$I$43</f>
        <v>-2373</v>
      </c>
      <c r="O837" s="178">
        <f>SUM([1]Calcs_Waste!O$221:O$227)+SUM([1]Calcs_Waste!O$244:O$247)*$I$43</f>
        <v>-2797.205479452055</v>
      </c>
      <c r="P837" s="178">
        <f>SUM([1]Calcs_Waste!P$221:P$227)+SUM([1]Calcs_Waste!P$244:P$247)*$I$43</f>
        <v>-2878.6712328767126</v>
      </c>
      <c r="Q837" s="178">
        <f>SUM([1]Calcs_Waste!Q$221:Q$227)+SUM([1]Calcs_Waste!Q$244:Q$247)*$I$43</f>
        <v>-2958.4246575342468</v>
      </c>
      <c r="R837" s="178">
        <f>SUM([1]Calcs_Waste!R$221:R$227)+SUM([1]Calcs_Waste!R$244:R$247)*$I$43</f>
        <v>-3040.0264989894454</v>
      </c>
      <c r="S837" s="178">
        <f>SUM([1]Calcs_Waste!S$221:S$227)+SUM([1]Calcs_Waste!S$244:S$247)*$I$43</f>
        <v>-3122.4118571749382</v>
      </c>
      <c r="T837" s="178">
        <f>SUM([1]Calcs_Waste!T$221:T$227)+SUM([1]Calcs_Waste!T$244:T$247)*$I$43</f>
        <v>-3208.9315068493152</v>
      </c>
      <c r="U837" s="178">
        <f>SUM([1]Calcs_Waste!U$221:U$227)+SUM([1]Calcs_Waste!U$244:U$247)*$I$43</f>
        <v>-3297.6849315068494</v>
      </c>
      <c r="V837" s="178">
        <f>SUM([1]Calcs_Waste!V$221:V$227)+SUM([1]Calcs_Waste!V$244:V$247)*$I$43</f>
        <v>-3389.2831798787333</v>
      </c>
      <c r="W837" s="178">
        <f>SUM([1]Calcs_Waste!W$221:W$227)+SUM([1]Calcs_Waste!W$244:W$247)*$I$43</f>
        <v>-3481.5113406692112</v>
      </c>
      <c r="X837" s="178">
        <f>SUM([1]Calcs_Waste!X$221:X$227)+SUM([1]Calcs_Waste!X$244:X$247)*$I$43</f>
        <v>-3579.027397260274</v>
      </c>
      <c r="Y837" s="178">
        <f>SUM([1]Calcs_Waste!Y$221:Y$227)+SUM([1]Calcs_Waste!Y$244:Y$247)*$I$43</f>
        <v>-3587</v>
      </c>
      <c r="Z837" s="178">
        <f>SUM([1]Calcs_Waste!Z$221:Z$227)+SUM([1]Calcs_Waste!Z$244:Z$247)*$I$43</f>
        <v>-3587.8055243655963</v>
      </c>
      <c r="AA837" s="178">
        <f>SUM([1]Calcs_Waste!AA$221:AA$227)+SUM([1]Calcs_Waste!AA$244:AA$247)*$I$43</f>
        <v>-3586.1944756344037</v>
      </c>
      <c r="AB837" s="178">
        <f>SUM([1]Calcs_Waste!AB$221:AB$227)+SUM([1]Calcs_Waste!AB$244:AB$247)*$I$43</f>
        <v>-3587</v>
      </c>
      <c r="AC837" s="178">
        <f>SUM([1]Calcs_Waste!AC$221:AC$227)+SUM([1]Calcs_Waste!AC$244:AC$247)*$I$43</f>
        <v>-3587</v>
      </c>
      <c r="AD837" s="178">
        <f>SUM([1]Calcs_Waste!AD$221:AD$227)+SUM([1]Calcs_Waste!AD$244:AD$247)*$I$43</f>
        <v>-3587.8055243655963</v>
      </c>
      <c r="AE837" s="178">
        <f>SUM([1]Calcs_Waste!AE$221:AE$227)+SUM([1]Calcs_Waste!AE$244:AE$247)*$I$43</f>
        <v>-3586.1944756344037</v>
      </c>
      <c r="AF837" s="178">
        <f>SUM([1]Calcs_Waste!AF$221:AF$227)+SUM([1]Calcs_Waste!AF$244:AF$247)*$I$43</f>
        <v>-3587</v>
      </c>
      <c r="AG837" s="178">
        <f>SUM([1]Calcs_Waste!AG$221:AG$227)+SUM([1]Calcs_Waste!AG$244:AG$247)*$I$43</f>
        <v>-3587</v>
      </c>
      <c r="AH837" s="179">
        <f>SUM([1]Calcs_Waste!AH$221:AH$227)+SUM([1]Calcs_Waste!AH$244:AH$247)*$I$43</f>
        <v>-3587.8055243655963</v>
      </c>
      <c r="AM837" s="53" cm="1">
        <f t="array" ref="AM837">IF(SUM(ABS(K837:AH837)),1,0)</f>
        <v>1</v>
      </c>
      <c r="AN837" s="53">
        <f>IF(OR(SUBTOTAL(102,AM837)=1,AM837=0),0,1)</f>
        <v>1</v>
      </c>
    </row>
    <row r="838" spans="1:40" ht="12.75" hidden="1" customHeight="1" outlineLevel="2" collapsed="1" x14ac:dyDescent="0.2">
      <c r="A838" s="35"/>
      <c r="B838" s="151"/>
      <c r="C838" s="152"/>
      <c r="D838" s="180" t="s">
        <v>114</v>
      </c>
      <c r="E838" s="181"/>
      <c r="F838" s="181"/>
      <c r="G838" s="181"/>
      <c r="H838" s="181"/>
      <c r="I838" s="181"/>
      <c r="J838" s="181"/>
      <c r="K838" s="182">
        <f t="shared" ref="K838:AH838" si="159">SUM(K836:K837)</f>
        <v>-17</v>
      </c>
      <c r="L838" s="182">
        <f t="shared" si="159"/>
        <v>-43</v>
      </c>
      <c r="M838" s="182">
        <f t="shared" si="159"/>
        <v>-1</v>
      </c>
      <c r="N838" s="183">
        <f t="shared" si="159"/>
        <v>68</v>
      </c>
      <c r="O838" s="183">
        <f t="shared" si="159"/>
        <v>254.47534246575333</v>
      </c>
      <c r="P838" s="183">
        <f t="shared" si="159"/>
        <v>8.9643835616438992</v>
      </c>
      <c r="Q838" s="183">
        <f t="shared" si="159"/>
        <v>8</v>
      </c>
      <c r="R838" s="183">
        <f t="shared" si="159"/>
        <v>8.0979788906352042</v>
      </c>
      <c r="S838" s="183">
        <f t="shared" si="159"/>
        <v>8.3020211093648868</v>
      </c>
      <c r="T838" s="183">
        <f t="shared" si="159"/>
        <v>8.5</v>
      </c>
      <c r="U838" s="183">
        <f t="shared" si="159"/>
        <v>8.6999999999998181</v>
      </c>
      <c r="V838" s="183">
        <f t="shared" si="159"/>
        <v>8.8979788906358408</v>
      </c>
      <c r="W838" s="183">
        <f t="shared" si="159"/>
        <v>9.2020211093654325</v>
      </c>
      <c r="X838" s="183">
        <f t="shared" si="159"/>
        <v>9.3999999999996362</v>
      </c>
      <c r="Y838" s="183">
        <f t="shared" si="159"/>
        <v>1</v>
      </c>
      <c r="Z838" s="183">
        <f t="shared" si="159"/>
        <v>0.99797889063484035</v>
      </c>
      <c r="AA838" s="183">
        <f t="shared" si="159"/>
        <v>1.0020211093647049</v>
      </c>
      <c r="AB838" s="183">
        <f t="shared" si="159"/>
        <v>1</v>
      </c>
      <c r="AC838" s="183">
        <f t="shared" si="159"/>
        <v>1</v>
      </c>
      <c r="AD838" s="183">
        <f t="shared" si="159"/>
        <v>0.99797889063484035</v>
      </c>
      <c r="AE838" s="183">
        <f t="shared" si="159"/>
        <v>1.0020211093647049</v>
      </c>
      <c r="AF838" s="183">
        <f t="shared" si="159"/>
        <v>1</v>
      </c>
      <c r="AG838" s="183">
        <f t="shared" si="159"/>
        <v>1</v>
      </c>
      <c r="AH838" s="184">
        <f t="shared" si="159"/>
        <v>0.99797889063484035</v>
      </c>
    </row>
    <row r="839" spans="1:40" ht="12.75" hidden="1" customHeight="1" outlineLevel="2" x14ac:dyDescent="0.2">
      <c r="A839" s="35"/>
      <c r="B839" s="151"/>
      <c r="C839" s="152"/>
      <c r="D839" s="153"/>
      <c r="E839" s="154"/>
      <c r="F839" s="154"/>
      <c r="G839" s="154"/>
      <c r="H839" s="154"/>
      <c r="I839" s="154"/>
      <c r="J839" s="154"/>
      <c r="K839" s="185"/>
      <c r="L839" s="185"/>
      <c r="M839" s="185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  <c r="AA839" s="186"/>
      <c r="AB839" s="186"/>
      <c r="AC839" s="186"/>
      <c r="AD839" s="186"/>
      <c r="AE839" s="186"/>
      <c r="AF839" s="186"/>
      <c r="AG839" s="186"/>
      <c r="AH839" s="187"/>
    </row>
    <row r="840" spans="1:40" ht="12.75" hidden="1" customHeight="1" outlineLevel="2" x14ac:dyDescent="0.2">
      <c r="A840" s="35"/>
      <c r="B840" s="151"/>
      <c r="C840" s="152"/>
      <c r="D840" s="153" t="s">
        <v>115</v>
      </c>
      <c r="E840" s="154"/>
      <c r="F840" s="154"/>
      <c r="G840" s="154"/>
      <c r="H840" s="154"/>
      <c r="I840" s="154"/>
      <c r="J840" s="154"/>
      <c r="K840" s="185"/>
      <c r="L840" s="185"/>
      <c r="M840" s="185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  <c r="AA840" s="186"/>
      <c r="AB840" s="186"/>
      <c r="AC840" s="186"/>
      <c r="AD840" s="186"/>
      <c r="AE840" s="186"/>
      <c r="AF840" s="186"/>
      <c r="AG840" s="186"/>
      <c r="AH840" s="187"/>
    </row>
    <row r="841" spans="1:40" ht="12.75" hidden="1" customHeight="1" outlineLevel="2" x14ac:dyDescent="0.2">
      <c r="A841" s="35"/>
      <c r="B841" s="151"/>
      <c r="C841" s="152"/>
      <c r="D841" s="176" t="s">
        <v>116</v>
      </c>
      <c r="E841" s="154"/>
      <c r="F841" s="154"/>
      <c r="G841" s="154"/>
      <c r="H841" s="154"/>
      <c r="I841" s="154"/>
      <c r="J841" s="154"/>
      <c r="K841" s="177">
        <f>'[1]Hist&amp;Budget_WC'!CN$251</f>
        <v>0</v>
      </c>
      <c r="L841" s="177">
        <f>'[1]Hist&amp;Budget_WC'!CO$251</f>
        <v>0</v>
      </c>
      <c r="M841" s="177">
        <f>'[1]Hist&amp;Budget_WC'!CP$251</f>
        <v>0</v>
      </c>
      <c r="N841" s="186">
        <f>'[1]Hist&amp;Budget_WC'!CQ$251</f>
        <v>0</v>
      </c>
      <c r="O841" s="178">
        <f>[1]Calcs_Waste!O$233</f>
        <v>0</v>
      </c>
      <c r="P841" s="178">
        <f>[1]Calcs_Waste!P$233</f>
        <v>0</v>
      </c>
      <c r="Q841" s="178">
        <f>[1]Calcs_Waste!Q$233</f>
        <v>0</v>
      </c>
      <c r="R841" s="178">
        <f>[1]Calcs_Waste!R$233</f>
        <v>0</v>
      </c>
      <c r="S841" s="178">
        <f>[1]Calcs_Waste!S$233</f>
        <v>0</v>
      </c>
      <c r="T841" s="178">
        <f>[1]Calcs_Waste!T$233</f>
        <v>0</v>
      </c>
      <c r="U841" s="178">
        <f>[1]Calcs_Waste!U$233</f>
        <v>0</v>
      </c>
      <c r="V841" s="178">
        <f>[1]Calcs_Waste!V$233</f>
        <v>0</v>
      </c>
      <c r="W841" s="178">
        <f>[1]Calcs_Waste!W$233</f>
        <v>0</v>
      </c>
      <c r="X841" s="178">
        <f>[1]Calcs_Waste!X$233</f>
        <v>0</v>
      </c>
      <c r="Y841" s="178">
        <f>[1]Calcs_Waste!Y$233</f>
        <v>0</v>
      </c>
      <c r="Z841" s="178">
        <f>[1]Calcs_Waste!Z$233</f>
        <v>0</v>
      </c>
      <c r="AA841" s="178">
        <f>[1]Calcs_Waste!AA$233</f>
        <v>0</v>
      </c>
      <c r="AB841" s="178">
        <f>[1]Calcs_Waste!AB$233</f>
        <v>0</v>
      </c>
      <c r="AC841" s="178">
        <f>[1]Calcs_Waste!AC$233</f>
        <v>0</v>
      </c>
      <c r="AD841" s="178">
        <f>[1]Calcs_Waste!AD$233</f>
        <v>0</v>
      </c>
      <c r="AE841" s="178">
        <f>[1]Calcs_Waste!AE$233</f>
        <v>0</v>
      </c>
      <c r="AF841" s="178">
        <f>[1]Calcs_Waste!AF$233</f>
        <v>0</v>
      </c>
      <c r="AG841" s="178">
        <f>[1]Calcs_Waste!AG$233</f>
        <v>0</v>
      </c>
      <c r="AH841" s="179">
        <f>[1]Calcs_Waste!AH$233</f>
        <v>0</v>
      </c>
      <c r="AM841" s="53" cm="1">
        <f t="array" ref="AM841">IF(SUM(ABS(K841:AH841)),1,0)</f>
        <v>0</v>
      </c>
      <c r="AN841" s="53">
        <f>IF(OR(SUBTOTAL(102,AM841)=1,AM841=0),0,1)</f>
        <v>0</v>
      </c>
    </row>
    <row r="842" spans="1:40" ht="12.75" hidden="1" customHeight="1" outlineLevel="2" x14ac:dyDescent="0.2">
      <c r="A842" s="35"/>
      <c r="B842" s="151"/>
      <c r="C842" s="152"/>
      <c r="D842" s="176" t="s">
        <v>117</v>
      </c>
      <c r="E842" s="154"/>
      <c r="F842" s="154"/>
      <c r="G842" s="154"/>
      <c r="H842" s="154"/>
      <c r="I842" s="154"/>
      <c r="J842" s="154"/>
      <c r="K842" s="177">
        <f>'[1]Hist&amp;Budget_WC'!CN$250</f>
        <v>0</v>
      </c>
      <c r="L842" s="177">
        <f>'[1]Hist&amp;Budget_WC'!CO$250</f>
        <v>0</v>
      </c>
      <c r="M842" s="177">
        <f>'[1]Hist&amp;Budget_WC'!CP$250</f>
        <v>0</v>
      </c>
      <c r="N842" s="186">
        <f>'[1]Hist&amp;Budget_WC'!CQ$250</f>
        <v>0</v>
      </c>
      <c r="O842" s="178">
        <f>[1]Calcs_Waste!O$232</f>
        <v>0</v>
      </c>
      <c r="P842" s="178">
        <f>[1]Calcs_Waste!P$232</f>
        <v>0</v>
      </c>
      <c r="Q842" s="178">
        <f>[1]Calcs_Waste!Q$232</f>
        <v>0</v>
      </c>
      <c r="R842" s="178">
        <f>[1]Calcs_Waste!R$232</f>
        <v>0</v>
      </c>
      <c r="S842" s="178">
        <f>[1]Calcs_Waste!S$232</f>
        <v>0</v>
      </c>
      <c r="T842" s="178">
        <f>[1]Calcs_Waste!T$232</f>
        <v>0</v>
      </c>
      <c r="U842" s="178">
        <f>[1]Calcs_Waste!U$232</f>
        <v>0</v>
      </c>
      <c r="V842" s="178">
        <f>[1]Calcs_Waste!V$232</f>
        <v>0</v>
      </c>
      <c r="W842" s="178">
        <f>[1]Calcs_Waste!W$232</f>
        <v>0</v>
      </c>
      <c r="X842" s="178">
        <f>[1]Calcs_Waste!X$232</f>
        <v>0</v>
      </c>
      <c r="Y842" s="178">
        <f>[1]Calcs_Waste!Y$232</f>
        <v>0</v>
      </c>
      <c r="Z842" s="178">
        <f>[1]Calcs_Waste!Z$232</f>
        <v>0</v>
      </c>
      <c r="AA842" s="178">
        <f>[1]Calcs_Waste!AA$232</f>
        <v>0</v>
      </c>
      <c r="AB842" s="178">
        <f>[1]Calcs_Waste!AB$232</f>
        <v>0</v>
      </c>
      <c r="AC842" s="178">
        <f>[1]Calcs_Waste!AC$232</f>
        <v>0</v>
      </c>
      <c r="AD842" s="178">
        <f>[1]Calcs_Waste!AD$232</f>
        <v>0</v>
      </c>
      <c r="AE842" s="178">
        <f>[1]Calcs_Waste!AE$232</f>
        <v>0</v>
      </c>
      <c r="AF842" s="178">
        <f>[1]Calcs_Waste!AF$232</f>
        <v>0</v>
      </c>
      <c r="AG842" s="178">
        <f>[1]Calcs_Waste!AG$232</f>
        <v>0</v>
      </c>
      <c r="AH842" s="179">
        <f>[1]Calcs_Waste!AH$232</f>
        <v>0</v>
      </c>
      <c r="AM842" s="53" cm="1">
        <f t="array" ref="AM842">IF(SUM(ABS(K842:AH842)),1,0)</f>
        <v>0</v>
      </c>
      <c r="AN842" s="53">
        <f>IF(OR(SUBTOTAL(102,AM842)=1,AM842=0),0,1)</f>
        <v>0</v>
      </c>
    </row>
    <row r="843" spans="1:40" ht="12.75" hidden="1" customHeight="1" outlineLevel="2" x14ac:dyDescent="0.2">
      <c r="A843" s="35"/>
      <c r="B843" s="151"/>
      <c r="C843" s="152"/>
      <c r="D843" s="176" t="s">
        <v>118</v>
      </c>
      <c r="E843" s="154"/>
      <c r="F843" s="154"/>
      <c r="G843" s="154"/>
      <c r="H843" s="154"/>
      <c r="I843" s="154"/>
      <c r="J843" s="154"/>
      <c r="K843" s="177">
        <f>SUM('[1]Hist&amp;Budget_WC'!CN$252:CN$255)</f>
        <v>0</v>
      </c>
      <c r="L843" s="177">
        <f>SUM('[1]Hist&amp;Budget_WC'!CO$252:CO$255)</f>
        <v>0</v>
      </c>
      <c r="M843" s="177">
        <f>SUM('[1]Hist&amp;Budget_WC'!CP$252:CP$255)</f>
        <v>0</v>
      </c>
      <c r="N843" s="186">
        <f>SUM('[1]Hist&amp;Budget_WC'!CQ$252:CQ$255)</f>
        <v>0</v>
      </c>
      <c r="O843" s="178">
        <f>SUM([1]Calcs_Waste!O$234:O$237)</f>
        <v>0</v>
      </c>
      <c r="P843" s="178">
        <f>SUM([1]Calcs_Waste!P$234:P$237)</f>
        <v>0</v>
      </c>
      <c r="Q843" s="178">
        <f>SUM([1]Calcs_Waste!Q$234:Q$237)</f>
        <v>0</v>
      </c>
      <c r="R843" s="178">
        <f>SUM([1]Calcs_Waste!R$234:R$237)</f>
        <v>0</v>
      </c>
      <c r="S843" s="178">
        <f>SUM([1]Calcs_Waste!S$234:S$237)</f>
        <v>0</v>
      </c>
      <c r="T843" s="178">
        <f>SUM([1]Calcs_Waste!T$234:T$237)</f>
        <v>0</v>
      </c>
      <c r="U843" s="178">
        <f>SUM([1]Calcs_Waste!U$234:U$237)</f>
        <v>0</v>
      </c>
      <c r="V843" s="178">
        <f>SUM([1]Calcs_Waste!V$234:V$237)</f>
        <v>0</v>
      </c>
      <c r="W843" s="178">
        <f>SUM([1]Calcs_Waste!W$234:W$237)</f>
        <v>0</v>
      </c>
      <c r="X843" s="178">
        <f>SUM([1]Calcs_Waste!X$234:X$237)</f>
        <v>0</v>
      </c>
      <c r="Y843" s="178">
        <f>SUM([1]Calcs_Waste!Y$234:Y$237)</f>
        <v>0</v>
      </c>
      <c r="Z843" s="178">
        <f>SUM([1]Calcs_Waste!Z$234:Z$237)</f>
        <v>0</v>
      </c>
      <c r="AA843" s="178">
        <f>SUM([1]Calcs_Waste!AA$234:AA$237)</f>
        <v>0</v>
      </c>
      <c r="AB843" s="178">
        <f>SUM([1]Calcs_Waste!AB$234:AB$237)</f>
        <v>0</v>
      </c>
      <c r="AC843" s="178">
        <f>SUM([1]Calcs_Waste!AC$234:AC$237)</f>
        <v>0</v>
      </c>
      <c r="AD843" s="178">
        <f>SUM([1]Calcs_Waste!AD$234:AD$237)</f>
        <v>0</v>
      </c>
      <c r="AE843" s="178">
        <f>SUM([1]Calcs_Waste!AE$234:AE$237)</f>
        <v>0</v>
      </c>
      <c r="AF843" s="178">
        <f>SUM([1]Calcs_Waste!AF$234:AF$237)</f>
        <v>0</v>
      </c>
      <c r="AG843" s="178">
        <f>SUM([1]Calcs_Waste!AG$234:AG$237)</f>
        <v>0</v>
      </c>
      <c r="AH843" s="179">
        <f>SUM([1]Calcs_Waste!AH$234:AH$237)</f>
        <v>0</v>
      </c>
      <c r="AM843" s="53" cm="1">
        <f t="array" ref="AM843">IF(SUM(ABS(K843:AH843)),1,0)</f>
        <v>0</v>
      </c>
      <c r="AN843" s="53">
        <f>IF(OR(SUBTOTAL(102,AM843)=1,AM843=0),0,1)</f>
        <v>0</v>
      </c>
    </row>
    <row r="844" spans="1:40" ht="12.75" hidden="1" customHeight="1" outlineLevel="2" collapsed="1" x14ac:dyDescent="0.2">
      <c r="A844" s="35"/>
      <c r="B844" s="151"/>
      <c r="C844" s="152"/>
      <c r="D844" s="180" t="s">
        <v>119</v>
      </c>
      <c r="E844" s="181"/>
      <c r="F844" s="181"/>
      <c r="G844" s="181"/>
      <c r="H844" s="181"/>
      <c r="I844" s="181"/>
      <c r="J844" s="181"/>
      <c r="K844" s="182">
        <f t="shared" ref="K844:AH844" si="160">SUM(K841:K843)</f>
        <v>0</v>
      </c>
      <c r="L844" s="182">
        <f t="shared" si="160"/>
        <v>0</v>
      </c>
      <c r="M844" s="182">
        <f t="shared" si="160"/>
        <v>0</v>
      </c>
      <c r="N844" s="183">
        <f t="shared" si="160"/>
        <v>0</v>
      </c>
      <c r="O844" s="183">
        <f t="shared" si="160"/>
        <v>0</v>
      </c>
      <c r="P844" s="183">
        <f t="shared" si="160"/>
        <v>0</v>
      </c>
      <c r="Q844" s="183">
        <f t="shared" si="160"/>
        <v>0</v>
      </c>
      <c r="R844" s="183">
        <f t="shared" si="160"/>
        <v>0</v>
      </c>
      <c r="S844" s="183">
        <f t="shared" si="160"/>
        <v>0</v>
      </c>
      <c r="T844" s="183">
        <f t="shared" si="160"/>
        <v>0</v>
      </c>
      <c r="U844" s="183">
        <f t="shared" si="160"/>
        <v>0</v>
      </c>
      <c r="V844" s="183">
        <f t="shared" si="160"/>
        <v>0</v>
      </c>
      <c r="W844" s="183">
        <f t="shared" si="160"/>
        <v>0</v>
      </c>
      <c r="X844" s="183">
        <f t="shared" si="160"/>
        <v>0</v>
      </c>
      <c r="Y844" s="183">
        <f t="shared" si="160"/>
        <v>0</v>
      </c>
      <c r="Z844" s="183">
        <f t="shared" si="160"/>
        <v>0</v>
      </c>
      <c r="AA844" s="183">
        <f t="shared" si="160"/>
        <v>0</v>
      </c>
      <c r="AB844" s="183">
        <f t="shared" si="160"/>
        <v>0</v>
      </c>
      <c r="AC844" s="183">
        <f t="shared" si="160"/>
        <v>0</v>
      </c>
      <c r="AD844" s="183">
        <f t="shared" si="160"/>
        <v>0</v>
      </c>
      <c r="AE844" s="183">
        <f t="shared" si="160"/>
        <v>0</v>
      </c>
      <c r="AF844" s="183">
        <f t="shared" si="160"/>
        <v>0</v>
      </c>
      <c r="AG844" s="183">
        <f t="shared" si="160"/>
        <v>0</v>
      </c>
      <c r="AH844" s="184">
        <f t="shared" si="160"/>
        <v>0</v>
      </c>
    </row>
    <row r="845" spans="1:40" ht="12.75" hidden="1" customHeight="1" outlineLevel="2" x14ac:dyDescent="0.2">
      <c r="A845" s="35"/>
      <c r="B845" s="151"/>
      <c r="C845" s="152"/>
      <c r="D845" s="153"/>
      <c r="E845" s="154"/>
      <c r="F845" s="154"/>
      <c r="G845" s="154"/>
      <c r="H845" s="154"/>
      <c r="I845" s="154"/>
      <c r="J845" s="154"/>
      <c r="K845" s="185"/>
      <c r="L845" s="185"/>
      <c r="M845" s="185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  <c r="Y845" s="186"/>
      <c r="Z845" s="186"/>
      <c r="AA845" s="186"/>
      <c r="AB845" s="186"/>
      <c r="AC845" s="186"/>
      <c r="AD845" s="186"/>
      <c r="AE845" s="186"/>
      <c r="AF845" s="186"/>
      <c r="AG845" s="186"/>
      <c r="AH845" s="187"/>
    </row>
    <row r="846" spans="1:40" ht="12.75" hidden="1" customHeight="1" outlineLevel="2" x14ac:dyDescent="0.2">
      <c r="A846" s="35"/>
      <c r="B846" s="151"/>
      <c r="C846" s="152"/>
      <c r="D846" s="153" t="s">
        <v>120</v>
      </c>
      <c r="E846" s="154"/>
      <c r="F846" s="154"/>
      <c r="G846" s="154"/>
      <c r="H846" s="154"/>
      <c r="I846" s="154"/>
      <c r="J846" s="154"/>
      <c r="K846" s="185"/>
      <c r="L846" s="185"/>
      <c r="M846" s="185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  <c r="Y846" s="186"/>
      <c r="Z846" s="186"/>
      <c r="AA846" s="186"/>
      <c r="AB846" s="186"/>
      <c r="AC846" s="186"/>
      <c r="AD846" s="186"/>
      <c r="AE846" s="186"/>
      <c r="AF846" s="186"/>
      <c r="AG846" s="186"/>
      <c r="AH846" s="187"/>
    </row>
    <row r="847" spans="1:40" ht="12.75" hidden="1" customHeight="1" outlineLevel="2" x14ac:dyDescent="0.2">
      <c r="A847" s="35"/>
      <c r="B847" s="151"/>
      <c r="C847" s="152"/>
      <c r="D847" s="176" t="s">
        <v>121</v>
      </c>
      <c r="E847" s="154"/>
      <c r="F847" s="154"/>
      <c r="G847" s="154"/>
      <c r="H847" s="154"/>
      <c r="I847" s="154"/>
      <c r="J847" s="154"/>
      <c r="K847" s="177">
        <f>'[1]Hist&amp;Budget_WC'!CN$260</f>
        <v>0</v>
      </c>
      <c r="L847" s="185">
        <f>'[1]Hist&amp;Budget_WC'!CO$260</f>
        <v>0</v>
      </c>
      <c r="M847" s="185">
        <f>'[1]Hist&amp;Budget_WC'!CP$260</f>
        <v>0</v>
      </c>
      <c r="N847" s="186">
        <f>'[1]Hist&amp;Budget_WC'!CQ$260</f>
        <v>0</v>
      </c>
      <c r="O847" s="178">
        <f>[1]Calcs_Waste!O$242</f>
        <v>0</v>
      </c>
      <c r="P847" s="186">
        <f>[1]Calcs_Waste!P$242</f>
        <v>0</v>
      </c>
      <c r="Q847" s="186">
        <f>[1]Calcs_Waste!Q$242</f>
        <v>0</v>
      </c>
      <c r="R847" s="186">
        <f>[1]Calcs_Waste!R$242</f>
        <v>0</v>
      </c>
      <c r="S847" s="186">
        <f>[1]Calcs_Waste!S$242</f>
        <v>0</v>
      </c>
      <c r="T847" s="186">
        <f>[1]Calcs_Waste!T$242</f>
        <v>0</v>
      </c>
      <c r="U847" s="186">
        <f>[1]Calcs_Waste!U$242</f>
        <v>0</v>
      </c>
      <c r="V847" s="186">
        <f>[1]Calcs_Waste!V$242</f>
        <v>0</v>
      </c>
      <c r="W847" s="186">
        <f>[1]Calcs_Waste!W$242</f>
        <v>0</v>
      </c>
      <c r="X847" s="186">
        <f>[1]Calcs_Waste!X$242</f>
        <v>0</v>
      </c>
      <c r="Y847" s="186">
        <f>[1]Calcs_Waste!Y$242</f>
        <v>0</v>
      </c>
      <c r="Z847" s="186">
        <f>[1]Calcs_Waste!Z$242</f>
        <v>0</v>
      </c>
      <c r="AA847" s="186">
        <f>[1]Calcs_Waste!AA$242</f>
        <v>0</v>
      </c>
      <c r="AB847" s="186">
        <f>[1]Calcs_Waste!AB$242</f>
        <v>0</v>
      </c>
      <c r="AC847" s="186">
        <f>[1]Calcs_Waste!AC$242</f>
        <v>0</v>
      </c>
      <c r="AD847" s="186">
        <f>[1]Calcs_Waste!AD$242</f>
        <v>0</v>
      </c>
      <c r="AE847" s="186">
        <f>[1]Calcs_Waste!AE$242</f>
        <v>0</v>
      </c>
      <c r="AF847" s="186">
        <f>[1]Calcs_Waste!AF$242</f>
        <v>0</v>
      </c>
      <c r="AG847" s="186">
        <f>[1]Calcs_Waste!AG$242</f>
        <v>0</v>
      </c>
      <c r="AH847" s="187">
        <f>[1]Calcs_Waste!AH$242</f>
        <v>0</v>
      </c>
      <c r="AM847" s="53" cm="1">
        <f t="array" ref="AM847">IF(SUM(ABS(K847:AH847)),1,0)</f>
        <v>0</v>
      </c>
      <c r="AN847" s="53">
        <f>IF(OR(SUBTOTAL(102,AM847)=1,AM847=0),0,1)</f>
        <v>0</v>
      </c>
    </row>
    <row r="848" spans="1:40" ht="12.75" hidden="1" customHeight="1" outlineLevel="2" x14ac:dyDescent="0.2">
      <c r="A848" s="35"/>
      <c r="B848" s="151"/>
      <c r="C848" s="152"/>
      <c r="D848" s="176" t="s">
        <v>122</v>
      </c>
      <c r="E848" s="154"/>
      <c r="F848" s="154"/>
      <c r="G848" s="154"/>
      <c r="H848" s="154"/>
      <c r="I848" s="154"/>
      <c r="J848" s="154"/>
      <c r="K848" s="177">
        <f>'[1]Hist&amp;Budget_WC'!CN$261</f>
        <v>0</v>
      </c>
      <c r="L848" s="185">
        <f>'[1]Hist&amp;Budget_WC'!CO$261</f>
        <v>0</v>
      </c>
      <c r="M848" s="185">
        <f>'[1]Hist&amp;Budget_WC'!CP$261</f>
        <v>0</v>
      </c>
      <c r="N848" s="186">
        <f>'[1]Hist&amp;Budget_WC'!CQ$261</f>
        <v>0</v>
      </c>
      <c r="O848" s="186">
        <f>[1]Calcs_Waste!O$243</f>
        <v>0</v>
      </c>
      <c r="P848" s="186">
        <f>[1]Calcs_Waste!P$243</f>
        <v>0</v>
      </c>
      <c r="Q848" s="186">
        <f>[1]Calcs_Waste!Q$243</f>
        <v>0</v>
      </c>
      <c r="R848" s="186">
        <f>[1]Calcs_Waste!R$243</f>
        <v>0</v>
      </c>
      <c r="S848" s="186">
        <f>[1]Calcs_Waste!S$243</f>
        <v>0</v>
      </c>
      <c r="T848" s="186">
        <f>[1]Calcs_Waste!T$243</f>
        <v>0</v>
      </c>
      <c r="U848" s="186">
        <f>[1]Calcs_Waste!U$243</f>
        <v>0</v>
      </c>
      <c r="V848" s="186">
        <f>[1]Calcs_Waste!V$243</f>
        <v>0</v>
      </c>
      <c r="W848" s="186">
        <f>[1]Calcs_Waste!W$243</f>
        <v>0</v>
      </c>
      <c r="X848" s="186">
        <f>[1]Calcs_Waste!X$243</f>
        <v>0</v>
      </c>
      <c r="Y848" s="186">
        <f>[1]Calcs_Waste!Y$243</f>
        <v>0</v>
      </c>
      <c r="Z848" s="186">
        <f>[1]Calcs_Waste!Z$243</f>
        <v>0</v>
      </c>
      <c r="AA848" s="186">
        <f>[1]Calcs_Waste!AA$243</f>
        <v>0</v>
      </c>
      <c r="AB848" s="186">
        <f>[1]Calcs_Waste!AB$243</f>
        <v>0</v>
      </c>
      <c r="AC848" s="186">
        <f>[1]Calcs_Waste!AC$243</f>
        <v>0</v>
      </c>
      <c r="AD848" s="186">
        <f>[1]Calcs_Waste!AD$243</f>
        <v>0</v>
      </c>
      <c r="AE848" s="186">
        <f>[1]Calcs_Waste!AE$243</f>
        <v>0</v>
      </c>
      <c r="AF848" s="186">
        <f>[1]Calcs_Waste!AF$243</f>
        <v>0</v>
      </c>
      <c r="AG848" s="186">
        <f>[1]Calcs_Waste!AG$243</f>
        <v>0</v>
      </c>
      <c r="AH848" s="187">
        <f>[1]Calcs_Waste!AH$243</f>
        <v>0</v>
      </c>
      <c r="AM848" s="53" cm="1">
        <f t="array" ref="AM848">IF(SUM(ABS(K848:AH848)),1,0)</f>
        <v>0</v>
      </c>
      <c r="AN848" s="53">
        <f>IF(OR(SUBTOTAL(102,AM848)=1,AM848=0),0,1)</f>
        <v>0</v>
      </c>
    </row>
    <row r="849" spans="1:40" ht="12.75" hidden="1" customHeight="1" outlineLevel="2" collapsed="1" x14ac:dyDescent="0.2">
      <c r="A849" s="35"/>
      <c r="B849" s="151"/>
      <c r="C849" s="152"/>
      <c r="D849" s="176" t="s">
        <v>123</v>
      </c>
      <c r="E849" s="154"/>
      <c r="F849" s="154"/>
      <c r="G849" s="154"/>
      <c r="H849" s="154"/>
      <c r="I849" s="154"/>
      <c r="J849" s="154"/>
      <c r="K849" s="177">
        <f>SUM('[1]Hist&amp;Budget_WC'!CN$262:CN$265)*(1-$I$43)</f>
        <v>0</v>
      </c>
      <c r="L849" s="185">
        <f>SUM('[1]Hist&amp;Budget_WC'!CO$262:CO$265)*(1-$I$43)</f>
        <v>0</v>
      </c>
      <c r="M849" s="185">
        <f>SUM('[1]Hist&amp;Budget_WC'!CP$262:CP$265)*(1-$I$43)</f>
        <v>0</v>
      </c>
      <c r="N849" s="186">
        <f>SUM('[1]Hist&amp;Budget_WC'!CQ$262:CQ$265)*(1-$I$43)</f>
        <v>0</v>
      </c>
      <c r="O849" s="178">
        <f>SUM([1]Calcs_Waste!O$244:O$247)*(1-$I$43)</f>
        <v>0</v>
      </c>
      <c r="P849" s="178">
        <f>SUM([1]Calcs_Waste!P$244:P$247)*(1-$I$43)</f>
        <v>0</v>
      </c>
      <c r="Q849" s="178">
        <f>SUM([1]Calcs_Waste!Q$244:Q$247)*(1-$I$43)</f>
        <v>0</v>
      </c>
      <c r="R849" s="178">
        <f>SUM([1]Calcs_Waste!R$244:R$247)*(1-$I$43)</f>
        <v>0</v>
      </c>
      <c r="S849" s="178">
        <f>SUM([1]Calcs_Waste!S$244:S$247)*(1-$I$43)</f>
        <v>0</v>
      </c>
      <c r="T849" s="178">
        <f>SUM([1]Calcs_Waste!T$244:T$247)*(1-$I$43)</f>
        <v>0</v>
      </c>
      <c r="U849" s="178">
        <f>SUM([1]Calcs_Waste!U$244:U$247)*(1-$I$43)</f>
        <v>0</v>
      </c>
      <c r="V849" s="178">
        <f>SUM([1]Calcs_Waste!V$244:V$247)*(1-$I$43)</f>
        <v>0</v>
      </c>
      <c r="W849" s="178">
        <f>SUM([1]Calcs_Waste!W$244:W$247)*(1-$I$43)</f>
        <v>0</v>
      </c>
      <c r="X849" s="178">
        <f>SUM([1]Calcs_Waste!X$244:X$247)*(1-$I$43)</f>
        <v>0</v>
      </c>
      <c r="Y849" s="178">
        <f>SUM([1]Calcs_Waste!Y$244:Y$247)*(1-$I$43)</f>
        <v>0</v>
      </c>
      <c r="Z849" s="178">
        <f>SUM([1]Calcs_Waste!Z$244:Z$247)*(1-$I$43)</f>
        <v>0</v>
      </c>
      <c r="AA849" s="178">
        <f>SUM([1]Calcs_Waste!AA$244:AA$247)*(1-$I$43)</f>
        <v>0</v>
      </c>
      <c r="AB849" s="178">
        <f>SUM([1]Calcs_Waste!AB$244:AB$247)*(1-$I$43)</f>
        <v>0</v>
      </c>
      <c r="AC849" s="178">
        <f>SUM([1]Calcs_Waste!AC$244:AC$247)*(1-$I$43)</f>
        <v>0</v>
      </c>
      <c r="AD849" s="178">
        <f>SUM([1]Calcs_Waste!AD$244:AD$247)*(1-$I$43)</f>
        <v>0</v>
      </c>
      <c r="AE849" s="178">
        <f>SUM([1]Calcs_Waste!AE$244:AE$247)*(1-$I$43)</f>
        <v>0</v>
      </c>
      <c r="AF849" s="178">
        <f>SUM([1]Calcs_Waste!AF$244:AF$247)*(1-$I$43)</f>
        <v>0</v>
      </c>
      <c r="AG849" s="178">
        <f>SUM([1]Calcs_Waste!AG$244:AG$247)*(1-$I$43)</f>
        <v>0</v>
      </c>
      <c r="AH849" s="179">
        <f>SUM([1]Calcs_Waste!AH$244:AH$247)*(1-$I$43)</f>
        <v>0</v>
      </c>
    </row>
    <row r="850" spans="1:40" ht="12.75" hidden="1" customHeight="1" outlineLevel="2" x14ac:dyDescent="0.2">
      <c r="A850" s="35"/>
      <c r="B850" s="151"/>
      <c r="C850" s="152"/>
      <c r="D850" s="176" t="s">
        <v>124</v>
      </c>
      <c r="E850" s="154"/>
      <c r="F850" s="154"/>
      <c r="G850" s="154"/>
      <c r="H850" s="154"/>
      <c r="I850" s="154"/>
      <c r="J850" s="154"/>
      <c r="K850" s="177">
        <f>'[1]Hist&amp;Budget_WC'!CN$266</f>
        <v>0</v>
      </c>
      <c r="L850" s="185">
        <f>'[1]Hist&amp;Budget_WC'!CO$266</f>
        <v>0</v>
      </c>
      <c r="M850" s="185">
        <f>'[1]Hist&amp;Budget_WC'!CP$266</f>
        <v>0</v>
      </c>
      <c r="N850" s="186">
        <f>'[1]Hist&amp;Budget_WC'!CQ$266</f>
        <v>0</v>
      </c>
      <c r="O850" s="178">
        <f>[1]Calcs_Waste!O$248</f>
        <v>0</v>
      </c>
      <c r="P850" s="186">
        <f>[1]Calcs_Waste!P$248</f>
        <v>0</v>
      </c>
      <c r="Q850" s="186">
        <f>[1]Calcs_Waste!Q$248</f>
        <v>0</v>
      </c>
      <c r="R850" s="186">
        <f>[1]Calcs_Waste!R$248</f>
        <v>0</v>
      </c>
      <c r="S850" s="186">
        <f>[1]Calcs_Waste!S$248</f>
        <v>0</v>
      </c>
      <c r="T850" s="186">
        <f>[1]Calcs_Waste!T$248</f>
        <v>0</v>
      </c>
      <c r="U850" s="186">
        <f>[1]Calcs_Waste!U$248</f>
        <v>0</v>
      </c>
      <c r="V850" s="186">
        <f>[1]Calcs_Waste!V$248</f>
        <v>0</v>
      </c>
      <c r="W850" s="186">
        <f>[1]Calcs_Waste!W$248</f>
        <v>0</v>
      </c>
      <c r="X850" s="186">
        <f>[1]Calcs_Waste!X$248</f>
        <v>0</v>
      </c>
      <c r="Y850" s="186">
        <f>[1]Calcs_Waste!Y$248</f>
        <v>0</v>
      </c>
      <c r="Z850" s="186">
        <f>[1]Calcs_Waste!Z$248</f>
        <v>0</v>
      </c>
      <c r="AA850" s="186">
        <f>[1]Calcs_Waste!AA$248</f>
        <v>0</v>
      </c>
      <c r="AB850" s="186">
        <f>[1]Calcs_Waste!AB$248</f>
        <v>0</v>
      </c>
      <c r="AC850" s="186">
        <f>[1]Calcs_Waste!AC$248</f>
        <v>0</v>
      </c>
      <c r="AD850" s="186">
        <f>[1]Calcs_Waste!AD$248</f>
        <v>0</v>
      </c>
      <c r="AE850" s="186">
        <f>[1]Calcs_Waste!AE$248</f>
        <v>0</v>
      </c>
      <c r="AF850" s="186">
        <f>[1]Calcs_Waste!AF$248</f>
        <v>0</v>
      </c>
      <c r="AG850" s="186">
        <f>[1]Calcs_Waste!AG$248</f>
        <v>0</v>
      </c>
      <c r="AH850" s="187">
        <f>[1]Calcs_Waste!AH$248</f>
        <v>0</v>
      </c>
    </row>
    <row r="851" spans="1:40" ht="12.75" hidden="1" customHeight="1" outlineLevel="2" x14ac:dyDescent="0.2">
      <c r="A851" s="35"/>
      <c r="B851" s="151"/>
      <c r="C851" s="152"/>
      <c r="D851" s="180" t="s">
        <v>125</v>
      </c>
      <c r="E851" s="181"/>
      <c r="F851" s="181"/>
      <c r="G851" s="181"/>
      <c r="H851" s="181"/>
      <c r="I851" s="181"/>
      <c r="J851" s="181"/>
      <c r="K851" s="182">
        <f>SUM(K847:K850)</f>
        <v>0</v>
      </c>
      <c r="L851" s="182">
        <f>SUM(L847:L850)</f>
        <v>0</v>
      </c>
      <c r="M851" s="182">
        <f>SUM(M847:M850)</f>
        <v>0</v>
      </c>
      <c r="N851" s="183">
        <f>SUM(N847:N850)</f>
        <v>0</v>
      </c>
      <c r="O851" s="183">
        <f>SUM(O847:O850)</f>
        <v>0</v>
      </c>
      <c r="P851" s="183">
        <f t="shared" ref="P851:AH851" si="161">SUM(P847:P850)</f>
        <v>0</v>
      </c>
      <c r="Q851" s="183">
        <f t="shared" si="161"/>
        <v>0</v>
      </c>
      <c r="R851" s="183">
        <f t="shared" si="161"/>
        <v>0</v>
      </c>
      <c r="S851" s="183">
        <f t="shared" si="161"/>
        <v>0</v>
      </c>
      <c r="T851" s="183">
        <f t="shared" si="161"/>
        <v>0</v>
      </c>
      <c r="U851" s="183">
        <f t="shared" si="161"/>
        <v>0</v>
      </c>
      <c r="V851" s="183">
        <f t="shared" si="161"/>
        <v>0</v>
      </c>
      <c r="W851" s="183">
        <f t="shared" si="161"/>
        <v>0</v>
      </c>
      <c r="X851" s="183">
        <f t="shared" si="161"/>
        <v>0</v>
      </c>
      <c r="Y851" s="183">
        <f t="shared" si="161"/>
        <v>0</v>
      </c>
      <c r="Z851" s="183">
        <f t="shared" si="161"/>
        <v>0</v>
      </c>
      <c r="AA851" s="183">
        <f t="shared" si="161"/>
        <v>0</v>
      </c>
      <c r="AB851" s="183">
        <f t="shared" si="161"/>
        <v>0</v>
      </c>
      <c r="AC851" s="183">
        <f t="shared" si="161"/>
        <v>0</v>
      </c>
      <c r="AD851" s="183">
        <f t="shared" si="161"/>
        <v>0</v>
      </c>
      <c r="AE851" s="183">
        <f t="shared" si="161"/>
        <v>0</v>
      </c>
      <c r="AF851" s="183">
        <f t="shared" si="161"/>
        <v>0</v>
      </c>
      <c r="AG851" s="183">
        <f t="shared" si="161"/>
        <v>0</v>
      </c>
      <c r="AH851" s="184">
        <f t="shared" si="161"/>
        <v>0</v>
      </c>
    </row>
    <row r="852" spans="1:40" ht="12.75" hidden="1" customHeight="1" outlineLevel="2" x14ac:dyDescent="0.2">
      <c r="A852" s="35"/>
      <c r="B852" s="151"/>
      <c r="C852" s="152"/>
      <c r="D852" s="176"/>
      <c r="E852" s="154"/>
      <c r="F852" s="154"/>
      <c r="G852" s="154"/>
      <c r="H852" s="154"/>
      <c r="I852" s="154"/>
      <c r="J852" s="154"/>
      <c r="K852" s="188"/>
      <c r="L852" s="188"/>
      <c r="M852" s="188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  <c r="AC852" s="189"/>
      <c r="AD852" s="189"/>
      <c r="AE852" s="189"/>
      <c r="AF852" s="189"/>
      <c r="AG852" s="189"/>
      <c r="AH852" s="190"/>
    </row>
    <row r="853" spans="1:40" ht="12.75" hidden="1" customHeight="1" outlineLevel="2" thickBot="1" x14ac:dyDescent="0.25">
      <c r="A853" s="35"/>
      <c r="B853" s="151"/>
      <c r="C853" s="152"/>
      <c r="D853" s="158" t="s">
        <v>126</v>
      </c>
      <c r="E853" s="159"/>
      <c r="F853" s="159"/>
      <c r="G853" s="159"/>
      <c r="H853" s="159"/>
      <c r="I853" s="159"/>
      <c r="J853" s="159"/>
      <c r="K853" s="191">
        <f>SUM(K838,K844,K851)</f>
        <v>-17</v>
      </c>
      <c r="L853" s="191">
        <f>SUM(L838,L844,L851)</f>
        <v>-43</v>
      </c>
      <c r="M853" s="191">
        <f>SUM(M838,M844,M851)</f>
        <v>-1</v>
      </c>
      <c r="N853" s="192">
        <f>SUM(N838,N844,N851)</f>
        <v>68</v>
      </c>
      <c r="O853" s="193">
        <f>SUM(O838,O844,O851)</f>
        <v>254.47534246575333</v>
      </c>
      <c r="P853" s="192">
        <f t="shared" ref="P853:AH853" si="162">SUM(P838,P844,P851)</f>
        <v>8.9643835616438992</v>
      </c>
      <c r="Q853" s="192">
        <f t="shared" si="162"/>
        <v>8</v>
      </c>
      <c r="R853" s="192">
        <f t="shared" si="162"/>
        <v>8.0979788906352042</v>
      </c>
      <c r="S853" s="192">
        <f t="shared" si="162"/>
        <v>8.3020211093648868</v>
      </c>
      <c r="T853" s="192">
        <f t="shared" si="162"/>
        <v>8.5</v>
      </c>
      <c r="U853" s="192">
        <f t="shared" si="162"/>
        <v>8.6999999999998181</v>
      </c>
      <c r="V853" s="192">
        <f t="shared" si="162"/>
        <v>8.8979788906358408</v>
      </c>
      <c r="W853" s="192">
        <f t="shared" si="162"/>
        <v>9.2020211093654325</v>
      </c>
      <c r="X853" s="192">
        <f t="shared" si="162"/>
        <v>9.3999999999996362</v>
      </c>
      <c r="Y853" s="192">
        <f t="shared" si="162"/>
        <v>1</v>
      </c>
      <c r="Z853" s="192">
        <f t="shared" si="162"/>
        <v>0.99797889063484035</v>
      </c>
      <c r="AA853" s="192">
        <f t="shared" si="162"/>
        <v>1.0020211093647049</v>
      </c>
      <c r="AB853" s="192">
        <f t="shared" si="162"/>
        <v>1</v>
      </c>
      <c r="AC853" s="192">
        <f t="shared" si="162"/>
        <v>1</v>
      </c>
      <c r="AD853" s="192">
        <f t="shared" si="162"/>
        <v>0.99797889063484035</v>
      </c>
      <c r="AE853" s="192">
        <f t="shared" si="162"/>
        <v>1.0020211093647049</v>
      </c>
      <c r="AF853" s="192">
        <f t="shared" si="162"/>
        <v>1</v>
      </c>
      <c r="AG853" s="192">
        <f t="shared" si="162"/>
        <v>1</v>
      </c>
      <c r="AH853" s="194">
        <f t="shared" si="162"/>
        <v>0.99797889063484035</v>
      </c>
    </row>
    <row r="854" spans="1:40" ht="12.75" hidden="1" customHeight="1" outlineLevel="2" thickTop="1" x14ac:dyDescent="0.2">
      <c r="A854" s="35"/>
      <c r="B854" s="151"/>
      <c r="C854" s="152"/>
      <c r="D854" s="153"/>
      <c r="E854" s="154"/>
      <c r="F854" s="154"/>
      <c r="G854" s="154"/>
      <c r="H854" s="154"/>
      <c r="I854" s="154"/>
      <c r="J854" s="154"/>
      <c r="K854" s="188"/>
      <c r="L854" s="188"/>
      <c r="M854" s="188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  <c r="AC854" s="189"/>
      <c r="AD854" s="189"/>
      <c r="AE854" s="189"/>
      <c r="AF854" s="189"/>
      <c r="AG854" s="189"/>
      <c r="AH854" s="190"/>
    </row>
    <row r="855" spans="1:40" ht="10.199999999999999" hidden="1" outlineLevel="2" x14ac:dyDescent="0.2">
      <c r="B855" s="151"/>
      <c r="C855" s="152"/>
      <c r="D855" s="195" t="s">
        <v>127</v>
      </c>
      <c r="E855" s="154"/>
      <c r="F855" s="154"/>
      <c r="G855" s="154"/>
      <c r="H855" s="154"/>
      <c r="I855" s="154"/>
      <c r="J855" s="154"/>
      <c r="K855" s="196">
        <f>'[1]Hist&amp;Budget_WC'!CN$271</f>
        <v>62</v>
      </c>
      <c r="L855" s="185">
        <f>K857</f>
        <v>45</v>
      </c>
      <c r="M855" s="185">
        <f>L857</f>
        <v>2</v>
      </c>
      <c r="N855" s="186">
        <f>'[1]Hist&amp;Budget_WC'!CQ271</f>
        <v>1</v>
      </c>
      <c r="O855" s="186">
        <f>N857</f>
        <v>69</v>
      </c>
      <c r="P855" s="186">
        <f t="shared" ref="P855:AH855" si="163">O857</f>
        <v>323.47534246575333</v>
      </c>
      <c r="Q855" s="186">
        <f t="shared" si="163"/>
        <v>332.43972602739723</v>
      </c>
      <c r="R855" s="186">
        <f t="shared" si="163"/>
        <v>340.43972602739723</v>
      </c>
      <c r="S855" s="186">
        <f t="shared" si="163"/>
        <v>348.53770491803243</v>
      </c>
      <c r="T855" s="186">
        <f t="shared" si="163"/>
        <v>356.83972602739732</v>
      </c>
      <c r="U855" s="186">
        <f t="shared" si="163"/>
        <v>365.33972602739732</v>
      </c>
      <c r="V855" s="186">
        <f t="shared" si="163"/>
        <v>374.03972602739714</v>
      </c>
      <c r="W855" s="186">
        <f t="shared" si="163"/>
        <v>382.93770491803298</v>
      </c>
      <c r="X855" s="186">
        <f t="shared" si="163"/>
        <v>392.13972602739841</v>
      </c>
      <c r="Y855" s="186">
        <f t="shared" si="163"/>
        <v>401.53972602739805</v>
      </c>
      <c r="Z855" s="186">
        <f t="shared" si="163"/>
        <v>402.53972602739805</v>
      </c>
      <c r="AA855" s="186">
        <f t="shared" si="163"/>
        <v>403.53770491803289</v>
      </c>
      <c r="AB855" s="186">
        <f t="shared" si="163"/>
        <v>404.53972602739759</v>
      </c>
      <c r="AC855" s="186">
        <f t="shared" si="163"/>
        <v>405.53972602739759</v>
      </c>
      <c r="AD855" s="186">
        <f t="shared" si="163"/>
        <v>406.53972602739759</v>
      </c>
      <c r="AE855" s="186">
        <f t="shared" si="163"/>
        <v>407.53770491803243</v>
      </c>
      <c r="AF855" s="186">
        <f t="shared" si="163"/>
        <v>408.53972602739714</v>
      </c>
      <c r="AG855" s="186">
        <f t="shared" si="163"/>
        <v>409.53972602739714</v>
      </c>
      <c r="AH855" s="187">
        <f t="shared" si="163"/>
        <v>410.53972602739714</v>
      </c>
    </row>
    <row r="856" spans="1:40" ht="12.75" hidden="1" customHeight="1" outlineLevel="2" x14ac:dyDescent="0.2">
      <c r="B856" s="151"/>
      <c r="C856" s="152"/>
      <c r="D856" s="195"/>
      <c r="E856" s="154"/>
      <c r="F856" s="154"/>
      <c r="G856" s="154"/>
      <c r="H856" s="154"/>
      <c r="I856" s="154"/>
      <c r="J856" s="154"/>
      <c r="K856" s="188"/>
      <c r="L856" s="188"/>
      <c r="M856" s="188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  <c r="AC856" s="189"/>
      <c r="AD856" s="189"/>
      <c r="AE856" s="189"/>
      <c r="AF856" s="189"/>
      <c r="AG856" s="189"/>
      <c r="AH856" s="190"/>
    </row>
    <row r="857" spans="1:40" s="206" customFormat="1" ht="25.35" hidden="1" customHeight="1" outlineLevel="2" x14ac:dyDescent="0.2">
      <c r="A857" s="197"/>
      <c r="B857" s="198"/>
      <c r="C857" s="199"/>
      <c r="D857" s="200" t="s">
        <v>128</v>
      </c>
      <c r="E857" s="201"/>
      <c r="F857" s="201"/>
      <c r="G857" s="201"/>
      <c r="H857" s="201"/>
      <c r="I857" s="201"/>
      <c r="J857" s="201"/>
      <c r="K857" s="202">
        <f>SUM(K853,K855)</f>
        <v>45</v>
      </c>
      <c r="L857" s="202">
        <f>SUM(L853,L855)</f>
        <v>2</v>
      </c>
      <c r="M857" s="202">
        <f>SUM(M853,M855)</f>
        <v>1</v>
      </c>
      <c r="N857" s="203">
        <f>SUM(N853,N855)</f>
        <v>69</v>
      </c>
      <c r="O857" s="204">
        <f>SUM(O853,O855)</f>
        <v>323.47534246575333</v>
      </c>
      <c r="P857" s="203">
        <f t="shared" ref="P857:AH857" si="164">SUM(P853,P855)</f>
        <v>332.43972602739723</v>
      </c>
      <c r="Q857" s="203">
        <f t="shared" si="164"/>
        <v>340.43972602739723</v>
      </c>
      <c r="R857" s="203">
        <f t="shared" si="164"/>
        <v>348.53770491803243</v>
      </c>
      <c r="S857" s="203">
        <f t="shared" si="164"/>
        <v>356.83972602739732</v>
      </c>
      <c r="T857" s="203">
        <f t="shared" si="164"/>
        <v>365.33972602739732</v>
      </c>
      <c r="U857" s="203">
        <f t="shared" si="164"/>
        <v>374.03972602739714</v>
      </c>
      <c r="V857" s="203">
        <f t="shared" si="164"/>
        <v>382.93770491803298</v>
      </c>
      <c r="W857" s="203">
        <f t="shared" si="164"/>
        <v>392.13972602739841</v>
      </c>
      <c r="X857" s="203">
        <f t="shared" si="164"/>
        <v>401.53972602739805</v>
      </c>
      <c r="Y857" s="203">
        <f t="shared" si="164"/>
        <v>402.53972602739805</v>
      </c>
      <c r="Z857" s="203">
        <f t="shared" si="164"/>
        <v>403.53770491803289</v>
      </c>
      <c r="AA857" s="203">
        <f t="shared" si="164"/>
        <v>404.53972602739759</v>
      </c>
      <c r="AB857" s="203">
        <f t="shared" si="164"/>
        <v>405.53972602739759</v>
      </c>
      <c r="AC857" s="203">
        <f t="shared" si="164"/>
        <v>406.53972602739759</v>
      </c>
      <c r="AD857" s="203">
        <f t="shared" si="164"/>
        <v>407.53770491803243</v>
      </c>
      <c r="AE857" s="203">
        <f t="shared" si="164"/>
        <v>408.53972602739714</v>
      </c>
      <c r="AF857" s="203">
        <f t="shared" si="164"/>
        <v>409.53972602739714</v>
      </c>
      <c r="AG857" s="203">
        <f t="shared" si="164"/>
        <v>410.53972602739714</v>
      </c>
      <c r="AH857" s="205">
        <f t="shared" si="164"/>
        <v>411.53770491803198</v>
      </c>
    </row>
    <row r="858" spans="1:40" ht="12.75" hidden="1" customHeight="1" outlineLevel="2" x14ac:dyDescent="0.2">
      <c r="B858" s="151"/>
      <c r="C858" s="152"/>
      <c r="D858" s="207" t="s">
        <v>129</v>
      </c>
      <c r="E858" s="154"/>
      <c r="F858" s="154"/>
      <c r="G858" s="154"/>
      <c r="H858" s="154"/>
      <c r="I858" s="154"/>
      <c r="J858" s="154"/>
      <c r="K858" s="196">
        <f t="shared" ref="K858:AH858" si="165">SUM(K780,K788)</f>
        <v>0</v>
      </c>
      <c r="L858" s="185">
        <f t="shared" si="165"/>
        <v>0</v>
      </c>
      <c r="M858" s="185">
        <f t="shared" si="165"/>
        <v>0</v>
      </c>
      <c r="N858" s="186">
        <f t="shared" si="165"/>
        <v>0</v>
      </c>
      <c r="O858" s="186">
        <f t="shared" si="165"/>
        <v>0</v>
      </c>
      <c r="P858" s="186">
        <f t="shared" si="165"/>
        <v>0</v>
      </c>
      <c r="Q858" s="186">
        <f t="shared" si="165"/>
        <v>0</v>
      </c>
      <c r="R858" s="186">
        <f t="shared" si="165"/>
        <v>0</v>
      </c>
      <c r="S858" s="186">
        <f t="shared" si="165"/>
        <v>0</v>
      </c>
      <c r="T858" s="186">
        <f t="shared" si="165"/>
        <v>0</v>
      </c>
      <c r="U858" s="186">
        <f t="shared" si="165"/>
        <v>0</v>
      </c>
      <c r="V858" s="186">
        <f t="shared" si="165"/>
        <v>0</v>
      </c>
      <c r="W858" s="186">
        <f t="shared" si="165"/>
        <v>0</v>
      </c>
      <c r="X858" s="186">
        <f t="shared" si="165"/>
        <v>0</v>
      </c>
      <c r="Y858" s="186">
        <f t="shared" si="165"/>
        <v>0</v>
      </c>
      <c r="Z858" s="186">
        <f t="shared" si="165"/>
        <v>0</v>
      </c>
      <c r="AA858" s="186">
        <f t="shared" si="165"/>
        <v>0</v>
      </c>
      <c r="AB858" s="186">
        <f t="shared" si="165"/>
        <v>0</v>
      </c>
      <c r="AC858" s="186">
        <f t="shared" si="165"/>
        <v>0</v>
      </c>
      <c r="AD858" s="186">
        <f t="shared" si="165"/>
        <v>0</v>
      </c>
      <c r="AE858" s="186">
        <f t="shared" si="165"/>
        <v>0</v>
      </c>
      <c r="AF858" s="186">
        <f t="shared" si="165"/>
        <v>0</v>
      </c>
      <c r="AG858" s="186">
        <f t="shared" si="165"/>
        <v>0</v>
      </c>
      <c r="AH858" s="187">
        <f t="shared" si="165"/>
        <v>0</v>
      </c>
      <c r="AM858" s="53" cm="1">
        <f t="array" ref="AM858">IF(SUM(ABS(K858:AH858)),1,0)</f>
        <v>0</v>
      </c>
      <c r="AN858" s="53">
        <f>IF(OR(SUBTOTAL(102,AM858)=1,AM858=0),0,1)</f>
        <v>0</v>
      </c>
    </row>
    <row r="859" spans="1:40" ht="12.75" hidden="1" customHeight="1" outlineLevel="2" collapsed="1" x14ac:dyDescent="0.2">
      <c r="B859" s="151"/>
      <c r="C859" s="152"/>
      <c r="D859" s="195"/>
      <c r="E859" s="154"/>
      <c r="F859" s="154"/>
      <c r="G859" s="154"/>
      <c r="H859" s="154"/>
      <c r="I859" s="154"/>
      <c r="J859" s="154"/>
      <c r="K859" s="188"/>
      <c r="L859" s="188"/>
      <c r="M859" s="188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  <c r="AA859" s="189"/>
      <c r="AB859" s="189"/>
      <c r="AC859" s="189"/>
      <c r="AD859" s="189"/>
      <c r="AE859" s="189"/>
      <c r="AF859" s="189"/>
      <c r="AG859" s="189"/>
      <c r="AH859" s="190"/>
    </row>
    <row r="860" spans="1:40" ht="29.4" hidden="1" customHeight="1" outlineLevel="2" thickBot="1" x14ac:dyDescent="0.25">
      <c r="B860" s="151"/>
      <c r="C860" s="152"/>
      <c r="D860" s="208" t="s">
        <v>130</v>
      </c>
      <c r="E860" s="209"/>
      <c r="F860" s="209"/>
      <c r="G860" s="209"/>
      <c r="H860" s="209"/>
      <c r="I860" s="209"/>
      <c r="J860" s="209"/>
      <c r="K860" s="210">
        <f>SUM(K857:K859)</f>
        <v>45</v>
      </c>
      <c r="L860" s="210">
        <f t="shared" ref="L860:AH860" si="166">SUM(L857:L859)</f>
        <v>2</v>
      </c>
      <c r="M860" s="210">
        <f t="shared" si="166"/>
        <v>1</v>
      </c>
      <c r="N860" s="211">
        <f t="shared" si="166"/>
        <v>69</v>
      </c>
      <c r="O860" s="212">
        <f t="shared" si="166"/>
        <v>323.47534246575333</v>
      </c>
      <c r="P860" s="211">
        <f t="shared" si="166"/>
        <v>332.43972602739723</v>
      </c>
      <c r="Q860" s="211">
        <f t="shared" si="166"/>
        <v>340.43972602739723</v>
      </c>
      <c r="R860" s="211">
        <f t="shared" si="166"/>
        <v>348.53770491803243</v>
      </c>
      <c r="S860" s="211">
        <f t="shared" si="166"/>
        <v>356.83972602739732</v>
      </c>
      <c r="T860" s="211">
        <f t="shared" si="166"/>
        <v>365.33972602739732</v>
      </c>
      <c r="U860" s="211">
        <f t="shared" si="166"/>
        <v>374.03972602739714</v>
      </c>
      <c r="V860" s="211">
        <f t="shared" si="166"/>
        <v>382.93770491803298</v>
      </c>
      <c r="W860" s="211">
        <f t="shared" si="166"/>
        <v>392.13972602739841</v>
      </c>
      <c r="X860" s="211">
        <f t="shared" si="166"/>
        <v>401.53972602739805</v>
      </c>
      <c r="Y860" s="211">
        <f t="shared" si="166"/>
        <v>402.53972602739805</v>
      </c>
      <c r="Z860" s="211">
        <f t="shared" si="166"/>
        <v>403.53770491803289</v>
      </c>
      <c r="AA860" s="211">
        <f t="shared" si="166"/>
        <v>404.53972602739759</v>
      </c>
      <c r="AB860" s="211">
        <f t="shared" si="166"/>
        <v>405.53972602739759</v>
      </c>
      <c r="AC860" s="211">
        <f t="shared" si="166"/>
        <v>406.53972602739759</v>
      </c>
      <c r="AD860" s="211">
        <f t="shared" si="166"/>
        <v>407.53770491803243</v>
      </c>
      <c r="AE860" s="211">
        <f t="shared" si="166"/>
        <v>408.53972602739714</v>
      </c>
      <c r="AF860" s="211">
        <f t="shared" si="166"/>
        <v>409.53972602739714</v>
      </c>
      <c r="AG860" s="211">
        <f t="shared" si="166"/>
        <v>410.53972602739714</v>
      </c>
      <c r="AH860" s="213">
        <f t="shared" si="166"/>
        <v>411.53770491803198</v>
      </c>
    </row>
    <row r="861" spans="1:40" ht="12.75" hidden="1" customHeight="1" outlineLevel="2" x14ac:dyDescent="0.2">
      <c r="A861" s="35"/>
      <c r="B861" s="151"/>
      <c r="C861" s="152"/>
    </row>
    <row r="862" spans="1:40" ht="12.75" hidden="1" customHeight="1" outlineLevel="3" x14ac:dyDescent="0.2">
      <c r="A862" s="35"/>
      <c r="B862" s="151"/>
      <c r="C862" s="152"/>
      <c r="D862" s="141" t="s">
        <v>76</v>
      </c>
    </row>
    <row r="863" spans="1:40" s="38" customFormat="1" ht="10.199999999999999" hidden="1" outlineLevel="3" x14ac:dyDescent="0.2">
      <c r="A863" s="35"/>
      <c r="B863" s="108"/>
      <c r="C863" s="136"/>
      <c r="D863" s="37" t="s">
        <v>131</v>
      </c>
      <c r="E863" s="142">
        <f>SUM(K863:AH863)</f>
        <v>0</v>
      </c>
      <c r="F863" s="214"/>
      <c r="G863" s="25"/>
      <c r="H863" s="25"/>
      <c r="I863" s="25"/>
      <c r="J863" s="25"/>
      <c r="K863" s="143">
        <f>IF(ROUND(K857-SUM(K779,K787),0)&lt;&gt;0,1,0)</f>
        <v>0</v>
      </c>
      <c r="L863" s="143">
        <f>IF(ROUND(L857-SUM(L779,L787),0)&lt;&gt;0,1,0)</f>
        <v>0</v>
      </c>
      <c r="M863" s="143">
        <f>IF(ROUND(M857-SUM(M779,M787),0)&lt;&gt;0,1,0)</f>
        <v>0</v>
      </c>
      <c r="N863" s="143">
        <f>IF(ROUND(N857-SUM(N779,N787),0)&lt;&gt;0,1,0)</f>
        <v>0</v>
      </c>
      <c r="O863" s="143">
        <f>IF(ROUND(O857-SUM(O779,O787),0)&lt;&gt;0,1,0)</f>
        <v>0</v>
      </c>
      <c r="P863" s="143">
        <f t="shared" ref="P863:AH863" si="167">IF(ROUND(P857-SUM(P779,P787),0)&lt;&gt;0,1,0)</f>
        <v>0</v>
      </c>
      <c r="Q863" s="143">
        <f t="shared" si="167"/>
        <v>0</v>
      </c>
      <c r="R863" s="143">
        <f t="shared" si="167"/>
        <v>0</v>
      </c>
      <c r="S863" s="143">
        <f t="shared" si="167"/>
        <v>0</v>
      </c>
      <c r="T863" s="143">
        <f t="shared" si="167"/>
        <v>0</v>
      </c>
      <c r="U863" s="143">
        <f t="shared" si="167"/>
        <v>0</v>
      </c>
      <c r="V863" s="143">
        <f t="shared" si="167"/>
        <v>0</v>
      </c>
      <c r="W863" s="143">
        <f t="shared" si="167"/>
        <v>0</v>
      </c>
      <c r="X863" s="143">
        <f t="shared" si="167"/>
        <v>0</v>
      </c>
      <c r="Y863" s="143">
        <f t="shared" si="167"/>
        <v>0</v>
      </c>
      <c r="Z863" s="143">
        <f t="shared" si="167"/>
        <v>0</v>
      </c>
      <c r="AA863" s="143">
        <f t="shared" si="167"/>
        <v>0</v>
      </c>
      <c r="AB863" s="143">
        <f t="shared" si="167"/>
        <v>0</v>
      </c>
      <c r="AC863" s="143">
        <f t="shared" si="167"/>
        <v>0</v>
      </c>
      <c r="AD863" s="143">
        <f t="shared" si="167"/>
        <v>0</v>
      </c>
      <c r="AE863" s="143">
        <f t="shared" si="167"/>
        <v>0</v>
      </c>
      <c r="AF863" s="143">
        <f t="shared" si="167"/>
        <v>0</v>
      </c>
      <c r="AG863" s="143">
        <f t="shared" si="167"/>
        <v>0</v>
      </c>
      <c r="AH863" s="143">
        <f t="shared" si="167"/>
        <v>0</v>
      </c>
    </row>
    <row r="864" spans="1:40" ht="12.75" hidden="1" customHeight="1" outlineLevel="3" x14ac:dyDescent="0.2">
      <c r="A864" s="35"/>
      <c r="B864" s="151"/>
      <c r="C864" s="152"/>
      <c r="D864" s="37" t="s">
        <v>154</v>
      </c>
      <c r="E864" s="142">
        <f>SUM(K864:AH864)</f>
        <v>0</v>
      </c>
      <c r="K864" s="143">
        <f>IF(ROUND(K853-'[1]Hist&amp;Budget_WC'!CN$269,0)&lt;&gt;0,1,0)</f>
        <v>0</v>
      </c>
      <c r="L864" s="143">
        <f>IF(ROUND(L853-'[1]Hist&amp;Budget_WC'!CO$269,0)&lt;&gt;0,1,0)</f>
        <v>0</v>
      </c>
      <c r="M864" s="143">
        <f>IF(ROUND(M853-'[1]Hist&amp;Budget_WC'!CP$269,0)&lt;&gt;0,1,0)</f>
        <v>0</v>
      </c>
      <c r="N864" s="143">
        <f>IF(ROUND(N853-'[1]Hist&amp;Budget_WC'!CQ$269,0)&lt;&gt;0,1,0)</f>
        <v>0</v>
      </c>
      <c r="O864" s="143">
        <f>IF(ROUND(O853-[1]Calcs_Waste!O$251,0)&lt;&gt;0,1,0)</f>
        <v>0</v>
      </c>
      <c r="P864" s="143">
        <f>IF(ROUND(P853-[1]Calcs_Waste!P$251,0)&lt;&gt;0,1,0)</f>
        <v>0</v>
      </c>
      <c r="Q864" s="143">
        <f>IF(ROUND(Q853-[1]Calcs_Waste!Q$251,0)&lt;&gt;0,1,0)</f>
        <v>0</v>
      </c>
      <c r="R864" s="143">
        <f>IF(ROUND(R853-[1]Calcs_Waste!R$251,0)&lt;&gt;0,1,0)</f>
        <v>0</v>
      </c>
      <c r="S864" s="143">
        <f>IF(ROUND(S853-[1]Calcs_Waste!S$251,0)&lt;&gt;0,1,0)</f>
        <v>0</v>
      </c>
      <c r="T864" s="143">
        <f>IF(ROUND(T853-[1]Calcs_Waste!T$251,0)&lt;&gt;0,1,0)</f>
        <v>0</v>
      </c>
      <c r="U864" s="143">
        <f>IF(ROUND(U853-[1]Calcs_Waste!U$251,0)&lt;&gt;0,1,0)</f>
        <v>0</v>
      </c>
      <c r="V864" s="143">
        <f>IF(ROUND(V853-[1]Calcs_Waste!V$251,0)&lt;&gt;0,1,0)</f>
        <v>0</v>
      </c>
      <c r="W864" s="143">
        <f>IF(ROUND(W853-[1]Calcs_Waste!W$251,0)&lt;&gt;0,1,0)</f>
        <v>0</v>
      </c>
      <c r="X864" s="143">
        <f>IF(ROUND(X853-[1]Calcs_Waste!X$251,0)&lt;&gt;0,1,0)</f>
        <v>0</v>
      </c>
      <c r="Y864" s="143">
        <f>IF(ROUND(Y853-[1]Calcs_Waste!Y$251,0)&lt;&gt;0,1,0)</f>
        <v>0</v>
      </c>
      <c r="Z864" s="143">
        <f>IF(ROUND(Z853-[1]Calcs_Waste!Z$251,0)&lt;&gt;0,1,0)</f>
        <v>0</v>
      </c>
      <c r="AA864" s="143">
        <f>IF(ROUND(AA853-[1]Calcs_Waste!AA$251,0)&lt;&gt;0,1,0)</f>
        <v>0</v>
      </c>
      <c r="AB864" s="143">
        <f>IF(ROUND(AB853-[1]Calcs_Waste!AB$251,0)&lt;&gt;0,1,0)</f>
        <v>0</v>
      </c>
      <c r="AC864" s="143">
        <f>IF(ROUND(AC853-[1]Calcs_Waste!AC$251,0)&lt;&gt;0,1,0)</f>
        <v>0</v>
      </c>
      <c r="AD864" s="143">
        <f>IF(ROUND(AD853-[1]Calcs_Waste!AD$251,0)&lt;&gt;0,1,0)</f>
        <v>0</v>
      </c>
      <c r="AE864" s="143">
        <f>IF(ROUND(AE853-[1]Calcs_Waste!AE$251,0)&lt;&gt;0,1,0)</f>
        <v>0</v>
      </c>
      <c r="AF864" s="143">
        <f>IF(ROUND(AF853-[1]Calcs_Waste!AF$251,0)&lt;&gt;0,1,0)</f>
        <v>0</v>
      </c>
      <c r="AG864" s="143">
        <f>IF(ROUND(AG853-[1]Calcs_Waste!AG$251,0)&lt;&gt;0,1,0)</f>
        <v>0</v>
      </c>
      <c r="AH864" s="143">
        <f>IF(ROUND(AH853-[1]Calcs_Waste!AH$251,0)&lt;&gt;0,1,0)</f>
        <v>0</v>
      </c>
    </row>
    <row r="865" spans="1:40" ht="12.75" hidden="1" customHeight="1" outlineLevel="1" x14ac:dyDescent="0.2"/>
    <row r="866" spans="1:40" s="10" customFormat="1" ht="13.8" collapsed="1" x14ac:dyDescent="0.2">
      <c r="A866" s="33">
        <f ca="1">MAX(MAX($A$2:A865),$A$2*[1]Tables_A!$F$52)+Sxn</f>
        <v>2308</v>
      </c>
      <c r="B866" s="55" t="str">
        <f>[1]Gen_WC!$D$53</f>
        <v>Other Business</v>
      </c>
      <c r="C866" s="7"/>
      <c r="D866" s="7"/>
      <c r="E866" s="8"/>
      <c r="F866" s="8"/>
      <c r="G866" s="8"/>
      <c r="H866" s="8"/>
      <c r="I866" s="8"/>
      <c r="J866" s="8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40" ht="12.75" hidden="1" customHeight="1" outlineLevel="1" x14ac:dyDescent="0.25">
      <c r="D867" s="173"/>
      <c r="E867" s="154"/>
      <c r="F867" s="154"/>
      <c r="G867" s="154"/>
      <c r="H867" s="154"/>
      <c r="I867" s="26"/>
      <c r="J867" s="26"/>
      <c r="K867" s="26"/>
      <c r="L867" s="26"/>
      <c r="M867" s="26"/>
      <c r="N867" s="26"/>
      <c r="O867" s="234"/>
      <c r="P867" s="243"/>
      <c r="Q867" s="243"/>
      <c r="R867" s="243"/>
      <c r="S867" s="243"/>
      <c r="T867" s="243"/>
      <c r="U867" s="243"/>
      <c r="V867" s="243"/>
      <c r="W867" s="243"/>
      <c r="X867" s="243"/>
      <c r="Y867" s="243"/>
      <c r="Z867" s="243"/>
      <c r="AA867" s="243"/>
      <c r="AB867" s="243"/>
      <c r="AC867" s="243"/>
      <c r="AD867" s="243"/>
      <c r="AE867" s="243"/>
      <c r="AF867" s="243"/>
      <c r="AG867" s="243"/>
      <c r="AH867" s="243"/>
      <c r="AI867" s="243"/>
    </row>
    <row r="868" spans="1:40" s="38" customFormat="1" ht="12" hidden="1" outlineLevel="2" x14ac:dyDescent="0.2">
      <c r="A868" s="35"/>
      <c r="B868" s="40">
        <f ca="1">MAX($A$7:B867)+Sbsxn</f>
        <v>2308.0100000000002</v>
      </c>
      <c r="C868" s="41" t="str">
        <f>PLC</f>
        <v>Comprehensive Income Statement</v>
      </c>
      <c r="D868" s="56"/>
      <c r="E868" s="25"/>
      <c r="F868" s="25"/>
      <c r="G868" s="25"/>
      <c r="H868" s="25"/>
      <c r="I868" s="25"/>
      <c r="J868" s="25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</row>
    <row r="869" spans="1:40" s="38" customFormat="1" ht="12.6" hidden="1" outlineLevel="2" thickBot="1" x14ac:dyDescent="0.25">
      <c r="A869" s="35"/>
      <c r="B869" s="40"/>
      <c r="C869" s="54"/>
      <c r="D869" s="56"/>
      <c r="E869" s="25"/>
      <c r="F869" s="25"/>
      <c r="G869" s="25"/>
      <c r="H869" s="25"/>
      <c r="I869" s="25"/>
      <c r="J869" s="25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</row>
    <row r="870" spans="1:40" s="80" customFormat="1" ht="13.35" hidden="1" customHeight="1" outlineLevel="2" x14ac:dyDescent="0.25">
      <c r="A870" s="76"/>
      <c r="B870" s="40"/>
      <c r="C870" s="54"/>
      <c r="D870" s="77" t="str">
        <f>MdlClient&amp;" Long Term Financial Plan "&amp;$E$39</f>
        <v>Federation Council Long Term Financial Plan 2023/24 - 2033/34</v>
      </c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9"/>
    </row>
    <row r="871" spans="1:40" s="80" customFormat="1" ht="13.35" hidden="1" customHeight="1" outlineLevel="2" thickBot="1" x14ac:dyDescent="0.3">
      <c r="A871" s="76"/>
      <c r="B871" s="40"/>
      <c r="C871" s="54"/>
      <c r="D871" s="81" t="str">
        <f>B866&amp;" - Income Statement Projections"</f>
        <v>Other Business - Income Statement Projections</v>
      </c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3"/>
    </row>
    <row r="872" spans="1:40" s="80" customFormat="1" ht="12.6" hidden="1" outlineLevel="2" thickBot="1" x14ac:dyDescent="0.3">
      <c r="A872" s="76"/>
      <c r="B872" s="40"/>
      <c r="C872" s="54"/>
      <c r="D872" s="84"/>
      <c r="E872" s="85"/>
      <c r="F872" s="85"/>
      <c r="G872" s="85"/>
      <c r="H872" s="85"/>
      <c r="I872" s="85"/>
      <c r="J872" s="85"/>
      <c r="K872" s="86" t="s">
        <v>45</v>
      </c>
      <c r="L872" s="86" t="s">
        <v>45</v>
      </c>
      <c r="M872" s="86" t="s">
        <v>45</v>
      </c>
      <c r="N872" s="87" t="s">
        <v>46</v>
      </c>
      <c r="O872" s="88" t="s">
        <v>47</v>
      </c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90"/>
    </row>
    <row r="873" spans="1:40" s="80" customFormat="1" ht="12" hidden="1" outlineLevel="2" x14ac:dyDescent="0.25">
      <c r="A873" s="76"/>
      <c r="B873" s="40"/>
      <c r="C873" s="54"/>
      <c r="D873" s="91" t="s">
        <v>48</v>
      </c>
      <c r="E873" s="92"/>
      <c r="F873" s="92"/>
      <c r="G873" s="92"/>
      <c r="H873" s="92"/>
      <c r="I873" s="92"/>
      <c r="J873" s="93"/>
      <c r="K873" s="95">
        <f>YEAR(K$29)</f>
        <v>2021</v>
      </c>
      <c r="L873" s="95">
        <f t="shared" ref="L873:AH873" si="168">YEAR(L$29)</f>
        <v>2022</v>
      </c>
      <c r="M873" s="95">
        <f t="shared" si="168"/>
        <v>2023</v>
      </c>
      <c r="N873" s="96">
        <f t="shared" si="168"/>
        <v>2024</v>
      </c>
      <c r="O873" s="97">
        <f t="shared" si="168"/>
        <v>2025</v>
      </c>
      <c r="P873" s="98">
        <f t="shared" si="168"/>
        <v>2026</v>
      </c>
      <c r="Q873" s="98">
        <f t="shared" si="168"/>
        <v>2027</v>
      </c>
      <c r="R873" s="98">
        <f t="shared" si="168"/>
        <v>2028</v>
      </c>
      <c r="S873" s="98">
        <f t="shared" si="168"/>
        <v>2029</v>
      </c>
      <c r="T873" s="98">
        <f t="shared" si="168"/>
        <v>2030</v>
      </c>
      <c r="U873" s="98">
        <f t="shared" si="168"/>
        <v>2031</v>
      </c>
      <c r="V873" s="98">
        <f t="shared" si="168"/>
        <v>2032</v>
      </c>
      <c r="W873" s="98">
        <f t="shared" si="168"/>
        <v>2033</v>
      </c>
      <c r="X873" s="98">
        <f t="shared" si="168"/>
        <v>2034</v>
      </c>
      <c r="Y873" s="98">
        <f t="shared" si="168"/>
        <v>2035</v>
      </c>
      <c r="Z873" s="98">
        <f t="shared" si="168"/>
        <v>2036</v>
      </c>
      <c r="AA873" s="98">
        <f t="shared" si="168"/>
        <v>2037</v>
      </c>
      <c r="AB873" s="98">
        <f t="shared" si="168"/>
        <v>2038</v>
      </c>
      <c r="AC873" s="98">
        <f t="shared" si="168"/>
        <v>2039</v>
      </c>
      <c r="AD873" s="98">
        <f t="shared" si="168"/>
        <v>2040</v>
      </c>
      <c r="AE873" s="98">
        <f t="shared" si="168"/>
        <v>2041</v>
      </c>
      <c r="AF873" s="98">
        <f t="shared" si="168"/>
        <v>2042</v>
      </c>
      <c r="AG873" s="98">
        <f t="shared" si="168"/>
        <v>2043</v>
      </c>
      <c r="AH873" s="99">
        <f t="shared" si="168"/>
        <v>2044</v>
      </c>
    </row>
    <row r="874" spans="1:40" s="80" customFormat="1" ht="12.6" hidden="1" outlineLevel="2" thickBot="1" x14ac:dyDescent="0.3">
      <c r="A874" s="76"/>
      <c r="B874" s="40"/>
      <c r="C874" s="54"/>
      <c r="D874" s="145"/>
      <c r="E874" s="101"/>
      <c r="F874" s="101"/>
      <c r="G874" s="101"/>
      <c r="H874" s="101"/>
      <c r="I874" s="101"/>
      <c r="J874" s="102"/>
      <c r="K874" s="103" t="s">
        <v>49</v>
      </c>
      <c r="L874" s="103" t="str">
        <f>$K$62</f>
        <v>$000s</v>
      </c>
      <c r="M874" s="103" t="str">
        <f t="shared" ref="M874:AH874" si="169">$K$62</f>
        <v>$000s</v>
      </c>
      <c r="N874" s="104" t="str">
        <f t="shared" si="169"/>
        <v>$000s</v>
      </c>
      <c r="O874" s="105" t="str">
        <f t="shared" si="169"/>
        <v>$000s</v>
      </c>
      <c r="P874" s="106" t="str">
        <f t="shared" si="169"/>
        <v>$000s</v>
      </c>
      <c r="Q874" s="106" t="str">
        <f t="shared" si="169"/>
        <v>$000s</v>
      </c>
      <c r="R874" s="106" t="str">
        <f t="shared" si="169"/>
        <v>$000s</v>
      </c>
      <c r="S874" s="106" t="str">
        <f t="shared" si="169"/>
        <v>$000s</v>
      </c>
      <c r="T874" s="106" t="str">
        <f t="shared" si="169"/>
        <v>$000s</v>
      </c>
      <c r="U874" s="106" t="str">
        <f t="shared" si="169"/>
        <v>$000s</v>
      </c>
      <c r="V874" s="106" t="str">
        <f t="shared" si="169"/>
        <v>$000s</v>
      </c>
      <c r="W874" s="106" t="str">
        <f t="shared" si="169"/>
        <v>$000s</v>
      </c>
      <c r="X874" s="106" t="str">
        <f t="shared" si="169"/>
        <v>$000s</v>
      </c>
      <c r="Y874" s="106" t="str">
        <f t="shared" si="169"/>
        <v>$000s</v>
      </c>
      <c r="Z874" s="106" t="str">
        <f t="shared" si="169"/>
        <v>$000s</v>
      </c>
      <c r="AA874" s="106" t="str">
        <f t="shared" si="169"/>
        <v>$000s</v>
      </c>
      <c r="AB874" s="106" t="str">
        <f t="shared" si="169"/>
        <v>$000s</v>
      </c>
      <c r="AC874" s="106" t="str">
        <f t="shared" si="169"/>
        <v>$000s</v>
      </c>
      <c r="AD874" s="106" t="str">
        <f t="shared" si="169"/>
        <v>$000s</v>
      </c>
      <c r="AE874" s="106" t="str">
        <f t="shared" si="169"/>
        <v>$000s</v>
      </c>
      <c r="AF874" s="106" t="str">
        <f t="shared" si="169"/>
        <v>$000s</v>
      </c>
      <c r="AG874" s="106" t="str">
        <f t="shared" si="169"/>
        <v>$000s</v>
      </c>
      <c r="AH874" s="107" t="str">
        <f t="shared" si="169"/>
        <v>$000s</v>
      </c>
    </row>
    <row r="875" spans="1:40" s="38" customFormat="1" ht="10.199999999999999" hidden="1" outlineLevel="2" x14ac:dyDescent="0.2">
      <c r="A875" s="35"/>
      <c r="B875" s="108"/>
      <c r="C875" s="109"/>
      <c r="D875" s="110"/>
      <c r="E875" s="25"/>
      <c r="F875" s="25"/>
      <c r="G875" s="25"/>
      <c r="H875" s="25"/>
      <c r="I875" s="25"/>
      <c r="J875" s="25"/>
      <c r="K875" s="111"/>
      <c r="L875" s="112"/>
      <c r="M875" s="112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113"/>
    </row>
    <row r="876" spans="1:40" s="38" customFormat="1" ht="10.199999999999999" hidden="1" outlineLevel="2" x14ac:dyDescent="0.2">
      <c r="A876" s="35"/>
      <c r="B876" s="108"/>
      <c r="C876" s="109"/>
      <c r="D876" s="114" t="s">
        <v>50</v>
      </c>
      <c r="E876" s="25"/>
      <c r="F876" s="25"/>
      <c r="G876" s="25"/>
      <c r="H876" s="25"/>
      <c r="I876" s="25"/>
      <c r="J876" s="25"/>
      <c r="K876" s="111"/>
      <c r="L876" s="112"/>
      <c r="M876" s="112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113"/>
    </row>
    <row r="877" spans="1:40" s="38" customFormat="1" ht="10.199999999999999" hidden="1" outlineLevel="2" x14ac:dyDescent="0.2">
      <c r="A877" s="35"/>
      <c r="B877" s="108"/>
      <c r="C877" s="109"/>
      <c r="D877" s="115" t="s">
        <v>51</v>
      </c>
      <c r="E877" s="25"/>
      <c r="F877" s="25"/>
      <c r="G877" s="25"/>
      <c r="H877" s="25"/>
      <c r="I877" s="25"/>
      <c r="J877" s="25"/>
      <c r="K877" s="116">
        <f>'[1]Hist&amp;Budget_WC'!DH$43</f>
        <v>0</v>
      </c>
      <c r="L877" s="116">
        <f>'[1]Hist&amp;Budget_WC'!DI$43</f>
        <v>0</v>
      </c>
      <c r="M877" s="116">
        <f>'[1]Hist&amp;Budget_WC'!DJ$43</f>
        <v>0</v>
      </c>
      <c r="N877" s="117">
        <f>[1]Calcs_OthBiz!N$34</f>
        <v>0</v>
      </c>
      <c r="O877" s="117">
        <f>[1]Calcs_OthBiz!O$34</f>
        <v>0</v>
      </c>
      <c r="P877" s="117">
        <f>[1]Calcs_OthBiz!P$34</f>
        <v>0</v>
      </c>
      <c r="Q877" s="117">
        <f>[1]Calcs_OthBiz!Q$34</f>
        <v>0</v>
      </c>
      <c r="R877" s="117">
        <f>[1]Calcs_OthBiz!R$34</f>
        <v>0</v>
      </c>
      <c r="S877" s="117">
        <f>[1]Calcs_OthBiz!S$34</f>
        <v>0</v>
      </c>
      <c r="T877" s="117">
        <f>[1]Calcs_OthBiz!T$34</f>
        <v>0</v>
      </c>
      <c r="U877" s="117">
        <f>[1]Calcs_OthBiz!U$34</f>
        <v>0</v>
      </c>
      <c r="V877" s="117">
        <f>[1]Calcs_OthBiz!V$34</f>
        <v>0</v>
      </c>
      <c r="W877" s="117">
        <f>[1]Calcs_OthBiz!W$34</f>
        <v>0</v>
      </c>
      <c r="X877" s="117">
        <f>[1]Calcs_OthBiz!X$34</f>
        <v>0</v>
      </c>
      <c r="Y877" s="117">
        <f>[1]Calcs_OthBiz!Y$34</f>
        <v>0</v>
      </c>
      <c r="Z877" s="117">
        <f>[1]Calcs_OthBiz!Z$34</f>
        <v>0</v>
      </c>
      <c r="AA877" s="117">
        <f>[1]Calcs_OthBiz!AA$34</f>
        <v>0</v>
      </c>
      <c r="AB877" s="117">
        <f>[1]Calcs_OthBiz!AB$34</f>
        <v>0</v>
      </c>
      <c r="AC877" s="117">
        <f>[1]Calcs_OthBiz!AC$34</f>
        <v>0</v>
      </c>
      <c r="AD877" s="117">
        <f>[1]Calcs_OthBiz!AD$34</f>
        <v>0</v>
      </c>
      <c r="AE877" s="117">
        <f>[1]Calcs_OthBiz!AE$34</f>
        <v>0</v>
      </c>
      <c r="AF877" s="117">
        <f>[1]Calcs_OthBiz!AF$34</f>
        <v>0</v>
      </c>
      <c r="AG877" s="117">
        <f>[1]Calcs_OthBiz!AG$34</f>
        <v>0</v>
      </c>
      <c r="AH877" s="118">
        <f>[1]Calcs_OthBiz!AH$34</f>
        <v>0</v>
      </c>
      <c r="AM877" s="53" cm="1">
        <f t="array" ref="AM877">IF(SUM(ABS(K877:AH877)),1,0)</f>
        <v>0</v>
      </c>
      <c r="AN877" s="53">
        <f>IF(OR(SUBTOTAL(102,AM877)=1,AM877=0),0,1)</f>
        <v>0</v>
      </c>
    </row>
    <row r="878" spans="1:40" s="38" customFormat="1" ht="10.199999999999999" hidden="1" outlineLevel="2" x14ac:dyDescent="0.2">
      <c r="A878" s="35"/>
      <c r="B878" s="108"/>
      <c r="C878" s="109"/>
      <c r="D878" s="115" t="s">
        <v>52</v>
      </c>
      <c r="E878" s="25"/>
      <c r="F878" s="25"/>
      <c r="G878" s="25"/>
      <c r="H878" s="25"/>
      <c r="I878" s="25"/>
      <c r="J878" s="25"/>
      <c r="K878" s="116">
        <f>SUM('[1]Hist&amp;Budget_WC'!DH$44:DH$46)</f>
        <v>0</v>
      </c>
      <c r="L878" s="116">
        <f>SUM('[1]Hist&amp;Budget_WC'!DI$44:DI$46)</f>
        <v>0</v>
      </c>
      <c r="M878" s="116">
        <f>SUM('[1]Hist&amp;Budget_WC'!DJ$44:DJ$46)</f>
        <v>0</v>
      </c>
      <c r="N878" s="117">
        <f>SUM([1]Calcs_OthBiz!N$35:N$37)</f>
        <v>0</v>
      </c>
      <c r="O878" s="117">
        <f>SUM([1]Calcs_OthBiz!O$35:O$37)</f>
        <v>0</v>
      </c>
      <c r="P878" s="117">
        <f>SUM([1]Calcs_OthBiz!P$35:P$37)</f>
        <v>0</v>
      </c>
      <c r="Q878" s="117">
        <f>SUM([1]Calcs_OthBiz!Q$35:Q$37)</f>
        <v>0</v>
      </c>
      <c r="R878" s="117">
        <f>SUM([1]Calcs_OthBiz!R$35:R$37)</f>
        <v>0</v>
      </c>
      <c r="S878" s="117">
        <f>SUM([1]Calcs_OthBiz!S$35:S$37)</f>
        <v>0</v>
      </c>
      <c r="T878" s="117">
        <f>SUM([1]Calcs_OthBiz!T$35:T$37)</f>
        <v>0</v>
      </c>
      <c r="U878" s="117">
        <f>SUM([1]Calcs_OthBiz!U$35:U$37)</f>
        <v>0</v>
      </c>
      <c r="V878" s="117">
        <f>SUM([1]Calcs_OthBiz!V$35:V$37)</f>
        <v>0</v>
      </c>
      <c r="W878" s="117">
        <f>SUM([1]Calcs_OthBiz!W$35:W$37)</f>
        <v>0</v>
      </c>
      <c r="X878" s="117">
        <f>SUM([1]Calcs_OthBiz!X$35:X$37)</f>
        <v>0</v>
      </c>
      <c r="Y878" s="117">
        <f>SUM([1]Calcs_OthBiz!Y$35:Y$37)</f>
        <v>0</v>
      </c>
      <c r="Z878" s="117">
        <f>SUM([1]Calcs_OthBiz!Z$35:Z$37)</f>
        <v>0</v>
      </c>
      <c r="AA878" s="117">
        <f>SUM([1]Calcs_OthBiz!AA$35:AA$37)</f>
        <v>0</v>
      </c>
      <c r="AB878" s="117">
        <f>SUM([1]Calcs_OthBiz!AB$35:AB$37)</f>
        <v>0</v>
      </c>
      <c r="AC878" s="117">
        <f>SUM([1]Calcs_OthBiz!AC$35:AC$37)</f>
        <v>0</v>
      </c>
      <c r="AD878" s="117">
        <f>SUM([1]Calcs_OthBiz!AD$35:AD$37)</f>
        <v>0</v>
      </c>
      <c r="AE878" s="117">
        <f>SUM([1]Calcs_OthBiz!AE$35:AE$37)</f>
        <v>0</v>
      </c>
      <c r="AF878" s="117">
        <f>SUM([1]Calcs_OthBiz!AF$35:AF$37)</f>
        <v>0</v>
      </c>
      <c r="AG878" s="117">
        <f>SUM([1]Calcs_OthBiz!AG$35:AG$37)</f>
        <v>0</v>
      </c>
      <c r="AH878" s="118">
        <f>SUM([1]Calcs_OthBiz!AH$35:AH$37)</f>
        <v>0</v>
      </c>
      <c r="AM878" s="53" cm="1">
        <f t="array" ref="AM878">IF(SUM(ABS(K878:AH878)),1,0)</f>
        <v>0</v>
      </c>
      <c r="AN878" s="53">
        <f t="shared" ref="AN878:AN886" si="170">IF(OR(SUBTOTAL(102,AM878)=1,AM878=0),0,1)</f>
        <v>0</v>
      </c>
    </row>
    <row r="879" spans="1:40" s="38" customFormat="1" ht="10.199999999999999" hidden="1" outlineLevel="2" x14ac:dyDescent="0.2">
      <c r="A879" s="35"/>
      <c r="B879" s="108"/>
      <c r="C879" s="109"/>
      <c r="D879" s="115" t="s">
        <v>53</v>
      </c>
      <c r="E879" s="25"/>
      <c r="F879" s="25"/>
      <c r="G879" s="25"/>
      <c r="H879" s="25"/>
      <c r="I879" s="25"/>
      <c r="J879" s="25"/>
      <c r="K879" s="116">
        <f>'[1]Hist&amp;Budget_WC'!DH$66</f>
        <v>0</v>
      </c>
      <c r="L879" s="116">
        <f>'[1]Hist&amp;Budget_WC'!DI$66</f>
        <v>0</v>
      </c>
      <c r="M879" s="116">
        <f>'[1]Hist&amp;Budget_WC'!DJ$66</f>
        <v>0</v>
      </c>
      <c r="N879" s="117">
        <f>[1]Calcs_OthBiz!N$57</f>
        <v>0</v>
      </c>
      <c r="O879" s="117">
        <f>[1]Calcs_OthBiz!O$57</f>
        <v>0</v>
      </c>
      <c r="P879" s="117">
        <f>[1]Calcs_OthBiz!P$57</f>
        <v>0</v>
      </c>
      <c r="Q879" s="117">
        <f>[1]Calcs_OthBiz!Q$57</f>
        <v>0</v>
      </c>
      <c r="R879" s="117">
        <f>[1]Calcs_OthBiz!R$57</f>
        <v>0</v>
      </c>
      <c r="S879" s="117">
        <f>[1]Calcs_OthBiz!S$57</f>
        <v>0</v>
      </c>
      <c r="T879" s="117">
        <f>[1]Calcs_OthBiz!T$57</f>
        <v>0</v>
      </c>
      <c r="U879" s="117">
        <f>[1]Calcs_OthBiz!U$57</f>
        <v>0</v>
      </c>
      <c r="V879" s="117">
        <f>[1]Calcs_OthBiz!V$57</f>
        <v>0</v>
      </c>
      <c r="W879" s="117">
        <f>[1]Calcs_OthBiz!W$57</f>
        <v>0</v>
      </c>
      <c r="X879" s="117">
        <f>[1]Calcs_OthBiz!X$57</f>
        <v>0</v>
      </c>
      <c r="Y879" s="117">
        <f>[1]Calcs_OthBiz!Y$57</f>
        <v>0</v>
      </c>
      <c r="Z879" s="117">
        <f>[1]Calcs_OthBiz!Z$57</f>
        <v>0</v>
      </c>
      <c r="AA879" s="117">
        <f>[1]Calcs_OthBiz!AA$57</f>
        <v>0</v>
      </c>
      <c r="AB879" s="117">
        <f>[1]Calcs_OthBiz!AB$57</f>
        <v>0</v>
      </c>
      <c r="AC879" s="117">
        <f>[1]Calcs_OthBiz!AC$57</f>
        <v>0</v>
      </c>
      <c r="AD879" s="117">
        <f>[1]Calcs_OthBiz!AD$57</f>
        <v>0</v>
      </c>
      <c r="AE879" s="117">
        <f>[1]Calcs_OthBiz!AE$57</f>
        <v>0</v>
      </c>
      <c r="AF879" s="117">
        <f>[1]Calcs_OthBiz!AF$57</f>
        <v>0</v>
      </c>
      <c r="AG879" s="117">
        <f>[1]Calcs_OthBiz!AG$57</f>
        <v>0</v>
      </c>
      <c r="AH879" s="118">
        <f>[1]Calcs_OthBiz!AH$57</f>
        <v>0</v>
      </c>
      <c r="AM879" s="53" cm="1">
        <f t="array" ref="AM879">IF(SUM(ABS(K879:AH879)),1,0)</f>
        <v>0</v>
      </c>
      <c r="AN879" s="53">
        <f t="shared" si="170"/>
        <v>0</v>
      </c>
    </row>
    <row r="880" spans="1:40" s="38" customFormat="1" ht="10.199999999999999" hidden="1" outlineLevel="2" x14ac:dyDescent="0.2">
      <c r="A880" s="35"/>
      <c r="B880" s="108"/>
      <c r="C880" s="109"/>
      <c r="D880" s="115" t="s">
        <v>54</v>
      </c>
      <c r="E880" s="25"/>
      <c r="F880" s="25"/>
      <c r="G880" s="25"/>
      <c r="H880" s="25"/>
      <c r="I880" s="25"/>
      <c r="J880" s="25"/>
      <c r="K880" s="116">
        <f>SUM('[1]Hist&amp;Budget_WC'!DH$55:DH$61,'[1]Hist&amp;Budget_WC'!DH$67)</f>
        <v>0</v>
      </c>
      <c r="L880" s="116">
        <f>SUM('[1]Hist&amp;Budget_WC'!DI$55:DI$61,'[1]Hist&amp;Budget_WC'!DI$67)</f>
        <v>0</v>
      </c>
      <c r="M880" s="116">
        <f>SUM('[1]Hist&amp;Budget_WC'!DJ$55:DJ$61,'[1]Hist&amp;Budget_WC'!DJ$67)</f>
        <v>0</v>
      </c>
      <c r="N880" s="117">
        <f>SUM([1]Calcs_OthBiz!N$46:N$52,[1]Calcs_OthBiz!N$58)</f>
        <v>0</v>
      </c>
      <c r="O880" s="117">
        <f>SUM([1]Calcs_OthBiz!O$46:O$52,[1]Calcs_OthBiz!O$58)</f>
        <v>0</v>
      </c>
      <c r="P880" s="117">
        <f>SUM([1]Calcs_OthBiz!P$46:P$52,[1]Calcs_OthBiz!P$58)</f>
        <v>0</v>
      </c>
      <c r="Q880" s="117">
        <f>SUM([1]Calcs_OthBiz!Q$46:Q$52,[1]Calcs_OthBiz!Q$58)</f>
        <v>0</v>
      </c>
      <c r="R880" s="117">
        <f>SUM([1]Calcs_OthBiz!R$46:R$52,[1]Calcs_OthBiz!R$58)</f>
        <v>0</v>
      </c>
      <c r="S880" s="117">
        <f>SUM([1]Calcs_OthBiz!S$46:S$52,[1]Calcs_OthBiz!S$58)</f>
        <v>0</v>
      </c>
      <c r="T880" s="117">
        <f>SUM([1]Calcs_OthBiz!T$46:T$52,[1]Calcs_OthBiz!T$58)</f>
        <v>0</v>
      </c>
      <c r="U880" s="117">
        <f>SUM([1]Calcs_OthBiz!U$46:U$52,[1]Calcs_OthBiz!U$58)</f>
        <v>0</v>
      </c>
      <c r="V880" s="117">
        <f>SUM([1]Calcs_OthBiz!V$46:V$52,[1]Calcs_OthBiz!V$58)</f>
        <v>0</v>
      </c>
      <c r="W880" s="117">
        <f>SUM([1]Calcs_OthBiz!W$46:W$52,[1]Calcs_OthBiz!W$58)</f>
        <v>0</v>
      </c>
      <c r="X880" s="117">
        <f>SUM([1]Calcs_OthBiz!X$46:X$52,[1]Calcs_OthBiz!X$58)</f>
        <v>0</v>
      </c>
      <c r="Y880" s="117">
        <f>SUM([1]Calcs_OthBiz!Y$46:Y$52,[1]Calcs_OthBiz!Y$58)</f>
        <v>0</v>
      </c>
      <c r="Z880" s="117">
        <f>SUM([1]Calcs_OthBiz!Z$46:Z$52,[1]Calcs_OthBiz!Z$58)</f>
        <v>0</v>
      </c>
      <c r="AA880" s="117">
        <f>SUM([1]Calcs_OthBiz!AA$46:AA$52,[1]Calcs_OthBiz!AA$58)</f>
        <v>0</v>
      </c>
      <c r="AB880" s="117">
        <f>SUM([1]Calcs_OthBiz!AB$46:AB$52,[1]Calcs_OthBiz!AB$58)</f>
        <v>0</v>
      </c>
      <c r="AC880" s="117">
        <f>SUM([1]Calcs_OthBiz!AC$46:AC$52,[1]Calcs_OthBiz!AC$58)</f>
        <v>0</v>
      </c>
      <c r="AD880" s="117">
        <f>SUM([1]Calcs_OthBiz!AD$46:AD$52,[1]Calcs_OthBiz!AD$58)</f>
        <v>0</v>
      </c>
      <c r="AE880" s="117">
        <f>SUM([1]Calcs_OthBiz!AE$46:AE$52,[1]Calcs_OthBiz!AE$58)</f>
        <v>0</v>
      </c>
      <c r="AF880" s="117">
        <f>SUM([1]Calcs_OthBiz!AF$46:AF$52,[1]Calcs_OthBiz!AF$58)</f>
        <v>0</v>
      </c>
      <c r="AG880" s="117">
        <f>SUM([1]Calcs_OthBiz!AG$46:AG$52,[1]Calcs_OthBiz!AG$58)</f>
        <v>0</v>
      </c>
      <c r="AH880" s="118">
        <f>SUM([1]Calcs_OthBiz!AH$46:AH$52,[1]Calcs_OthBiz!AH$58)</f>
        <v>0</v>
      </c>
      <c r="AM880" s="53" cm="1">
        <f t="array" ref="AM880">IF(SUM(ABS(K880:AH880)),1,0)</f>
        <v>0</v>
      </c>
      <c r="AN880" s="53">
        <f t="shared" si="170"/>
        <v>0</v>
      </c>
    </row>
    <row r="881" spans="1:40" s="38" customFormat="1" ht="10.199999999999999" hidden="1" outlineLevel="2" x14ac:dyDescent="0.2">
      <c r="A881" s="35"/>
      <c r="B881" s="108"/>
      <c r="C881" s="109"/>
      <c r="D881" s="115" t="s">
        <v>55</v>
      </c>
      <c r="E881" s="25"/>
      <c r="F881" s="25"/>
      <c r="G881" s="25"/>
      <c r="H881" s="25"/>
      <c r="I881" s="25"/>
      <c r="J881" s="25"/>
      <c r="K881" s="116">
        <f>SUM('[1]Hist&amp;Budget_WC'!DH$47:DH$48,'[1]Hist&amp;Budget_WC'!DH$53:DH$54)</f>
        <v>0</v>
      </c>
      <c r="L881" s="116">
        <f>SUM('[1]Hist&amp;Budget_WC'!DI$47:DI$48,'[1]Hist&amp;Budget_WC'!DI$53:DI$54)</f>
        <v>0</v>
      </c>
      <c r="M881" s="116">
        <f>SUM('[1]Hist&amp;Budget_WC'!DJ$47:DJ$48,'[1]Hist&amp;Budget_WC'!DJ$53:DJ$54)</f>
        <v>0</v>
      </c>
      <c r="N881" s="117">
        <f>SUM([1]Calcs_OthBiz!N$38:N$39,[1]Calcs_OthBiz!N$44:N$45)</f>
        <v>0</v>
      </c>
      <c r="O881" s="117">
        <f>SUM([1]Calcs_OthBiz!O$38:O$39,[1]Calcs_OthBiz!O$44:O$45)</f>
        <v>0</v>
      </c>
      <c r="P881" s="117">
        <f>SUM([1]Calcs_OthBiz!P$38:P$39,[1]Calcs_OthBiz!P$44:P$45)</f>
        <v>0</v>
      </c>
      <c r="Q881" s="117">
        <f>SUM([1]Calcs_OthBiz!Q$38:Q$39,[1]Calcs_OthBiz!Q$44:Q$45)</f>
        <v>0</v>
      </c>
      <c r="R881" s="117">
        <f>SUM([1]Calcs_OthBiz!R$38:R$39,[1]Calcs_OthBiz!R$44:R$45)</f>
        <v>0</v>
      </c>
      <c r="S881" s="117">
        <f>SUM([1]Calcs_OthBiz!S$38:S$39,[1]Calcs_OthBiz!S$44:S$45)</f>
        <v>0</v>
      </c>
      <c r="T881" s="117">
        <f>SUM([1]Calcs_OthBiz!T$38:T$39,[1]Calcs_OthBiz!T$44:T$45)</f>
        <v>0</v>
      </c>
      <c r="U881" s="117">
        <f>SUM([1]Calcs_OthBiz!U$38:U$39,[1]Calcs_OthBiz!U$44:U$45)</f>
        <v>0</v>
      </c>
      <c r="V881" s="117">
        <f>SUM([1]Calcs_OthBiz!V$38:V$39,[1]Calcs_OthBiz!V$44:V$45)</f>
        <v>0</v>
      </c>
      <c r="W881" s="117">
        <f>SUM([1]Calcs_OthBiz!W$38:W$39,[1]Calcs_OthBiz!W$44:W$45)</f>
        <v>0</v>
      </c>
      <c r="X881" s="117">
        <f>SUM([1]Calcs_OthBiz!X$38:X$39,[1]Calcs_OthBiz!X$44:X$45)</f>
        <v>0</v>
      </c>
      <c r="Y881" s="117">
        <f>SUM([1]Calcs_OthBiz!Y$38:Y$39,[1]Calcs_OthBiz!Y$44:Y$45)</f>
        <v>0</v>
      </c>
      <c r="Z881" s="117">
        <f>SUM([1]Calcs_OthBiz!Z$38:Z$39,[1]Calcs_OthBiz!Z$44:Z$45)</f>
        <v>0</v>
      </c>
      <c r="AA881" s="117">
        <f>SUM([1]Calcs_OthBiz!AA$38:AA$39,[1]Calcs_OthBiz!AA$44:AA$45)</f>
        <v>0</v>
      </c>
      <c r="AB881" s="117">
        <f>SUM([1]Calcs_OthBiz!AB$38:AB$39,[1]Calcs_OthBiz!AB$44:AB$45)</f>
        <v>0</v>
      </c>
      <c r="AC881" s="117">
        <f>SUM([1]Calcs_OthBiz!AC$38:AC$39,[1]Calcs_OthBiz!AC$44:AC$45)</f>
        <v>0</v>
      </c>
      <c r="AD881" s="117">
        <f>SUM([1]Calcs_OthBiz!AD$38:AD$39,[1]Calcs_OthBiz!AD$44:AD$45)</f>
        <v>0</v>
      </c>
      <c r="AE881" s="117">
        <f>SUM([1]Calcs_OthBiz!AE$38:AE$39,[1]Calcs_OthBiz!AE$44:AE$45)</f>
        <v>0</v>
      </c>
      <c r="AF881" s="117">
        <f>SUM([1]Calcs_OthBiz!AF$38:AF$39,[1]Calcs_OthBiz!AF$44:AF$45)</f>
        <v>0</v>
      </c>
      <c r="AG881" s="117">
        <f>SUM([1]Calcs_OthBiz!AG$38:AG$39,[1]Calcs_OthBiz!AG$44:AG$45)</f>
        <v>0</v>
      </c>
      <c r="AH881" s="118">
        <f>SUM([1]Calcs_OthBiz!AH$38:AH$39,[1]Calcs_OthBiz!AH$44:AH$45)</f>
        <v>0</v>
      </c>
      <c r="AM881" s="53" cm="1">
        <f t="array" ref="AM881">IF(SUM(ABS(K881:AH881)),1,0)</f>
        <v>0</v>
      </c>
      <c r="AN881" s="53">
        <f t="shared" si="170"/>
        <v>0</v>
      </c>
    </row>
    <row r="882" spans="1:40" s="38" customFormat="1" ht="10.199999999999999" hidden="1" outlineLevel="2" x14ac:dyDescent="0.2">
      <c r="A882" s="35"/>
      <c r="B882" s="108"/>
      <c r="C882" s="109"/>
      <c r="D882" s="115" t="s">
        <v>56</v>
      </c>
      <c r="E882" s="25"/>
      <c r="F882" s="25"/>
      <c r="G882" s="25"/>
      <c r="H882" s="25"/>
      <c r="I882" s="25"/>
      <c r="J882" s="25"/>
      <c r="K882" s="116">
        <f>SUM('[1]Hist&amp;Budget_WC'!DH$49:DH$50,'[1]Hist&amp;Budget_WC'!DH$52)</f>
        <v>0</v>
      </c>
      <c r="L882" s="116">
        <f>SUM('[1]Hist&amp;Budget_WC'!DI$49:DI$50,'[1]Hist&amp;Budget_WC'!DI$52)</f>
        <v>0</v>
      </c>
      <c r="M882" s="116">
        <f>SUM('[1]Hist&amp;Budget_WC'!DJ$49:DJ$50,'[1]Hist&amp;Budget_WC'!DJ$52)</f>
        <v>0</v>
      </c>
      <c r="N882" s="117">
        <f>SUM([1]Calcs_OthBiz!N$40:N$41,[1]Calcs_OthBiz!N$43)</f>
        <v>0</v>
      </c>
      <c r="O882" s="117">
        <f>SUM([1]Calcs_OthBiz!O$40:O$41,[1]Calcs_OthBiz!O$43)</f>
        <v>0</v>
      </c>
      <c r="P882" s="117">
        <f>SUM([1]Calcs_OthBiz!P$40:P$41,[1]Calcs_OthBiz!P$43)</f>
        <v>0</v>
      </c>
      <c r="Q882" s="117">
        <f>SUM([1]Calcs_OthBiz!Q$40:Q$41,[1]Calcs_OthBiz!Q$43)</f>
        <v>0</v>
      </c>
      <c r="R882" s="117">
        <f>SUM([1]Calcs_OthBiz!R$40:R$41,[1]Calcs_OthBiz!R$43)</f>
        <v>0</v>
      </c>
      <c r="S882" s="117">
        <f>SUM([1]Calcs_OthBiz!S$40:S$41,[1]Calcs_OthBiz!S$43)</f>
        <v>0</v>
      </c>
      <c r="T882" s="117">
        <f>SUM([1]Calcs_OthBiz!T$40:T$41,[1]Calcs_OthBiz!T$43)</f>
        <v>0</v>
      </c>
      <c r="U882" s="117">
        <f>SUM([1]Calcs_OthBiz!U$40:U$41,[1]Calcs_OthBiz!U$43)</f>
        <v>0</v>
      </c>
      <c r="V882" s="117">
        <f>SUM([1]Calcs_OthBiz!V$40:V$41,[1]Calcs_OthBiz!V$43)</f>
        <v>0</v>
      </c>
      <c r="W882" s="117">
        <f>SUM([1]Calcs_OthBiz!W$40:W$41,[1]Calcs_OthBiz!W$43)</f>
        <v>0</v>
      </c>
      <c r="X882" s="117">
        <f>SUM([1]Calcs_OthBiz!X$40:X$41,[1]Calcs_OthBiz!X$43)</f>
        <v>0</v>
      </c>
      <c r="Y882" s="117">
        <f>SUM([1]Calcs_OthBiz!Y$40:Y$41,[1]Calcs_OthBiz!Y$43)</f>
        <v>0</v>
      </c>
      <c r="Z882" s="117">
        <f>SUM([1]Calcs_OthBiz!Z$40:Z$41,[1]Calcs_OthBiz!Z$43)</f>
        <v>0</v>
      </c>
      <c r="AA882" s="117">
        <f>SUM([1]Calcs_OthBiz!AA$40:AA$41,[1]Calcs_OthBiz!AA$43)</f>
        <v>0</v>
      </c>
      <c r="AB882" s="117">
        <f>SUM([1]Calcs_OthBiz!AB$40:AB$41,[1]Calcs_OthBiz!AB$43)</f>
        <v>0</v>
      </c>
      <c r="AC882" s="117">
        <f>SUM([1]Calcs_OthBiz!AC$40:AC$41,[1]Calcs_OthBiz!AC$43)</f>
        <v>0</v>
      </c>
      <c r="AD882" s="117">
        <f>SUM([1]Calcs_OthBiz!AD$40:AD$41,[1]Calcs_OthBiz!AD$43)</f>
        <v>0</v>
      </c>
      <c r="AE882" s="117">
        <f>SUM([1]Calcs_OthBiz!AE$40:AE$41,[1]Calcs_OthBiz!AE$43)</f>
        <v>0</v>
      </c>
      <c r="AF882" s="117">
        <f>SUM([1]Calcs_OthBiz!AF$40:AF$41,[1]Calcs_OthBiz!AF$43)</f>
        <v>0</v>
      </c>
      <c r="AG882" s="117">
        <f>SUM([1]Calcs_OthBiz!AG$40:AG$41,[1]Calcs_OthBiz!AG$43)</f>
        <v>0</v>
      </c>
      <c r="AH882" s="118">
        <f>SUM([1]Calcs_OthBiz!AH$40:AH$41,[1]Calcs_OthBiz!AH$43)</f>
        <v>0</v>
      </c>
      <c r="AM882" s="53" cm="1">
        <f t="array" ref="AM882">IF(SUM(ABS(K882:AH882)),1,0)</f>
        <v>0</v>
      </c>
      <c r="AN882" s="53">
        <f t="shared" si="170"/>
        <v>0</v>
      </c>
    </row>
    <row r="883" spans="1:40" s="38" customFormat="1" ht="10.199999999999999" hidden="1" outlineLevel="2" x14ac:dyDescent="0.2">
      <c r="A883" s="35"/>
      <c r="B883" s="108"/>
      <c r="C883" s="109"/>
      <c r="D883" s="115" t="s">
        <v>57</v>
      </c>
      <c r="E883" s="25"/>
      <c r="F883" s="25"/>
      <c r="G883" s="25"/>
      <c r="H883" s="25"/>
      <c r="I883" s="25"/>
      <c r="J883" s="25"/>
      <c r="K883" s="116">
        <f>'[1]Hist&amp;Budget_WC'!DH$51</f>
        <v>0</v>
      </c>
      <c r="L883" s="116">
        <f>'[1]Hist&amp;Budget_WC'!DI$51</f>
        <v>0</v>
      </c>
      <c r="M883" s="116">
        <f>'[1]Hist&amp;Budget_WC'!DJ$51</f>
        <v>0</v>
      </c>
      <c r="N883" s="117">
        <f>[1]Calcs_OthBiz!N$42</f>
        <v>0</v>
      </c>
      <c r="O883" s="117">
        <f>[1]Calcs_OthBiz!O$42</f>
        <v>0</v>
      </c>
      <c r="P883" s="117">
        <f>[1]Calcs_OthBiz!P$42</f>
        <v>0</v>
      </c>
      <c r="Q883" s="117">
        <f>[1]Calcs_OthBiz!Q$42</f>
        <v>0</v>
      </c>
      <c r="R883" s="117">
        <f>[1]Calcs_OthBiz!R$42</f>
        <v>0</v>
      </c>
      <c r="S883" s="117">
        <f>[1]Calcs_OthBiz!S$42</f>
        <v>0</v>
      </c>
      <c r="T883" s="117">
        <f>[1]Calcs_OthBiz!T$42</f>
        <v>0</v>
      </c>
      <c r="U883" s="117">
        <f>[1]Calcs_OthBiz!U$42</f>
        <v>0</v>
      </c>
      <c r="V883" s="117">
        <f>[1]Calcs_OthBiz!V$42</f>
        <v>0</v>
      </c>
      <c r="W883" s="117">
        <f>[1]Calcs_OthBiz!W$42</f>
        <v>0</v>
      </c>
      <c r="X883" s="117">
        <f>[1]Calcs_OthBiz!X$42</f>
        <v>0</v>
      </c>
      <c r="Y883" s="117">
        <f>[1]Calcs_OthBiz!Y$42</f>
        <v>0</v>
      </c>
      <c r="Z883" s="117">
        <f>[1]Calcs_OthBiz!Z$42</f>
        <v>0</v>
      </c>
      <c r="AA883" s="117">
        <f>[1]Calcs_OthBiz!AA$42</f>
        <v>0</v>
      </c>
      <c r="AB883" s="117">
        <f>[1]Calcs_OthBiz!AB$42</f>
        <v>0</v>
      </c>
      <c r="AC883" s="117">
        <f>[1]Calcs_OthBiz!AC$42</f>
        <v>0</v>
      </c>
      <c r="AD883" s="117">
        <f>[1]Calcs_OthBiz!AD$42</f>
        <v>0</v>
      </c>
      <c r="AE883" s="117">
        <f>[1]Calcs_OthBiz!AE$42</f>
        <v>0</v>
      </c>
      <c r="AF883" s="117">
        <f>[1]Calcs_OthBiz!AF$42</f>
        <v>0</v>
      </c>
      <c r="AG883" s="117">
        <f>[1]Calcs_OthBiz!AG$42</f>
        <v>0</v>
      </c>
      <c r="AH883" s="118">
        <f>[1]Calcs_OthBiz!AH$42</f>
        <v>0</v>
      </c>
      <c r="AM883" s="53" cm="1">
        <f t="array" ref="AM883">IF(SUM(ABS(K883:AH883)),1,0)</f>
        <v>0</v>
      </c>
      <c r="AN883" s="53">
        <f t="shared" si="170"/>
        <v>0</v>
      </c>
    </row>
    <row r="884" spans="1:40" s="38" customFormat="1" ht="10.199999999999999" hidden="1" outlineLevel="2" x14ac:dyDescent="0.2">
      <c r="A884" s="35"/>
      <c r="B884" s="108"/>
      <c r="C884" s="109"/>
      <c r="D884" s="115" t="s">
        <v>58</v>
      </c>
      <c r="E884" s="25"/>
      <c r="F884" s="25"/>
      <c r="G884" s="25"/>
      <c r="H884" s="25"/>
      <c r="I884" s="25"/>
      <c r="J884" s="25"/>
      <c r="K884" s="116">
        <f>MAX(0,'[1]Hist&amp;Budget_WC'!DH$104)+MAX(0,'[1]Hist&amp;Budget_WC'!DH$105)+MAX(0,'[1]Hist&amp;Budget_WC'!DH$108)+MAX(0,'[1]Hist&amp;Budget_WC'!DH$109)+MAX(0,'[1]Hist&amp;Budget_WC'!DH$110)</f>
        <v>0</v>
      </c>
      <c r="L884" s="116">
        <f>MAX(0,'[1]Hist&amp;Budget_WC'!DI$104)+MAX(0,'[1]Hist&amp;Budget_WC'!DI$105)+MAX(0,'[1]Hist&amp;Budget_WC'!DI$108)+MAX(0,'[1]Hist&amp;Budget_WC'!DI$109)+MAX(0,'[1]Hist&amp;Budget_WC'!DI$110)</f>
        <v>0</v>
      </c>
      <c r="M884" s="116">
        <f>MAX(0,'[1]Hist&amp;Budget_WC'!DJ$104)+MAX(0,'[1]Hist&amp;Budget_WC'!DJ$105)+MAX(0,'[1]Hist&amp;Budget_WC'!DJ$108)+MAX(0,'[1]Hist&amp;Budget_WC'!DJ$109)+MAX(0,'[1]Hist&amp;Budget_WC'!DJ$110)</f>
        <v>0</v>
      </c>
      <c r="N884" s="117">
        <f>MAX(0,[1]Calcs_OthBiz!N$94)+MAX(0,[1]Calcs_OthBiz!N$95)+MAX(0,[1]Calcs_OthBiz!N$98)+MAX(0,[1]Calcs_OthBiz!N$99)+MAX(0,[1]Calcs_OthBiz!N$100)</f>
        <v>0</v>
      </c>
      <c r="O884" s="117">
        <f>MAX(0,[1]Calcs_OthBiz!O$94)+MAX(0,[1]Calcs_OthBiz!O$95)+MAX(0,[1]Calcs_OthBiz!O$98)+MAX(0,[1]Calcs_OthBiz!O$99)+MAX(0,[1]Calcs_OthBiz!O$100)</f>
        <v>0</v>
      </c>
      <c r="P884" s="117">
        <f>MAX(0,[1]Calcs_OthBiz!P$94)+MAX(0,[1]Calcs_OthBiz!P$95)+MAX(0,[1]Calcs_OthBiz!P$98)+MAX(0,[1]Calcs_OthBiz!P$99)+MAX(0,[1]Calcs_OthBiz!P$100)</f>
        <v>0</v>
      </c>
      <c r="Q884" s="117">
        <f>MAX(0,[1]Calcs_OthBiz!Q$94)+MAX(0,[1]Calcs_OthBiz!Q$95)+MAX(0,[1]Calcs_OthBiz!Q$98)+MAX(0,[1]Calcs_OthBiz!Q$99)+MAX(0,[1]Calcs_OthBiz!Q$100)</f>
        <v>0</v>
      </c>
      <c r="R884" s="117">
        <f>MAX(0,[1]Calcs_OthBiz!R$94)+MAX(0,[1]Calcs_OthBiz!R$95)+MAX(0,[1]Calcs_OthBiz!R$98)+MAX(0,[1]Calcs_OthBiz!R$99)+MAX(0,[1]Calcs_OthBiz!R$100)</f>
        <v>0</v>
      </c>
      <c r="S884" s="117">
        <f>MAX(0,[1]Calcs_OthBiz!S$94)+MAX(0,[1]Calcs_OthBiz!S$95)+MAX(0,[1]Calcs_OthBiz!S$98)+MAX(0,[1]Calcs_OthBiz!S$99)+MAX(0,[1]Calcs_OthBiz!S$100)</f>
        <v>0</v>
      </c>
      <c r="T884" s="117">
        <f>MAX(0,[1]Calcs_OthBiz!T$94)+MAX(0,[1]Calcs_OthBiz!T$95)+MAX(0,[1]Calcs_OthBiz!T$98)+MAX(0,[1]Calcs_OthBiz!T$99)+MAX(0,[1]Calcs_OthBiz!T$100)</f>
        <v>0</v>
      </c>
      <c r="U884" s="117">
        <f>MAX(0,[1]Calcs_OthBiz!U$94)+MAX(0,[1]Calcs_OthBiz!U$95)+MAX(0,[1]Calcs_OthBiz!U$98)+MAX(0,[1]Calcs_OthBiz!U$99)+MAX(0,[1]Calcs_OthBiz!U$100)</f>
        <v>0</v>
      </c>
      <c r="V884" s="117">
        <f>MAX(0,[1]Calcs_OthBiz!V$94)+MAX(0,[1]Calcs_OthBiz!V$95)+MAX(0,[1]Calcs_OthBiz!V$98)+MAX(0,[1]Calcs_OthBiz!V$99)+MAX(0,[1]Calcs_OthBiz!V$100)</f>
        <v>0</v>
      </c>
      <c r="W884" s="117">
        <f>MAX(0,[1]Calcs_OthBiz!W$94)+MAX(0,[1]Calcs_OthBiz!W$95)+MAX(0,[1]Calcs_OthBiz!W$98)+MAX(0,[1]Calcs_OthBiz!W$99)+MAX(0,[1]Calcs_OthBiz!W$100)</f>
        <v>0</v>
      </c>
      <c r="X884" s="117">
        <f>MAX(0,[1]Calcs_OthBiz!X$94)+MAX(0,[1]Calcs_OthBiz!X$95)+MAX(0,[1]Calcs_OthBiz!X$98)+MAX(0,[1]Calcs_OthBiz!X$99)+MAX(0,[1]Calcs_OthBiz!X$100)</f>
        <v>0</v>
      </c>
      <c r="Y884" s="117">
        <f>MAX(0,[1]Calcs_OthBiz!Y$94)+MAX(0,[1]Calcs_OthBiz!Y$95)+MAX(0,[1]Calcs_OthBiz!Y$98)+MAX(0,[1]Calcs_OthBiz!Y$99)+MAX(0,[1]Calcs_OthBiz!Y$100)</f>
        <v>0</v>
      </c>
      <c r="Z884" s="117">
        <f>MAX(0,[1]Calcs_OthBiz!Z$94)+MAX(0,[1]Calcs_OthBiz!Z$95)+MAX(0,[1]Calcs_OthBiz!Z$98)+MAX(0,[1]Calcs_OthBiz!Z$99)+MAX(0,[1]Calcs_OthBiz!Z$100)</f>
        <v>0</v>
      </c>
      <c r="AA884" s="117">
        <f>MAX(0,[1]Calcs_OthBiz!AA$94)+MAX(0,[1]Calcs_OthBiz!AA$95)+MAX(0,[1]Calcs_OthBiz!AA$98)+MAX(0,[1]Calcs_OthBiz!AA$99)+MAX(0,[1]Calcs_OthBiz!AA$100)</f>
        <v>0</v>
      </c>
      <c r="AB884" s="117">
        <f>MAX(0,[1]Calcs_OthBiz!AB$94)+MAX(0,[1]Calcs_OthBiz!AB$95)+MAX(0,[1]Calcs_OthBiz!AB$98)+MAX(0,[1]Calcs_OthBiz!AB$99)+MAX(0,[1]Calcs_OthBiz!AB$100)</f>
        <v>0</v>
      </c>
      <c r="AC884" s="117">
        <f>MAX(0,[1]Calcs_OthBiz!AC$94)+MAX(0,[1]Calcs_OthBiz!AC$95)+MAX(0,[1]Calcs_OthBiz!AC$98)+MAX(0,[1]Calcs_OthBiz!AC$99)+MAX(0,[1]Calcs_OthBiz!AC$100)</f>
        <v>0</v>
      </c>
      <c r="AD884" s="117">
        <f>MAX(0,[1]Calcs_OthBiz!AD$94)+MAX(0,[1]Calcs_OthBiz!AD$95)+MAX(0,[1]Calcs_OthBiz!AD$98)+MAX(0,[1]Calcs_OthBiz!AD$99)+MAX(0,[1]Calcs_OthBiz!AD$100)</f>
        <v>0</v>
      </c>
      <c r="AE884" s="117">
        <f>MAX(0,[1]Calcs_OthBiz!AE$94)+MAX(0,[1]Calcs_OthBiz!AE$95)+MAX(0,[1]Calcs_OthBiz!AE$98)+MAX(0,[1]Calcs_OthBiz!AE$99)+MAX(0,[1]Calcs_OthBiz!AE$100)</f>
        <v>0</v>
      </c>
      <c r="AF884" s="117">
        <f>MAX(0,[1]Calcs_OthBiz!AF$94)+MAX(0,[1]Calcs_OthBiz!AF$95)+MAX(0,[1]Calcs_OthBiz!AF$98)+MAX(0,[1]Calcs_OthBiz!AF$99)+MAX(0,[1]Calcs_OthBiz!AF$100)</f>
        <v>0</v>
      </c>
      <c r="AG884" s="117">
        <f>MAX(0,[1]Calcs_OthBiz!AG$94)+MAX(0,[1]Calcs_OthBiz!AG$95)+MAX(0,[1]Calcs_OthBiz!AG$98)+MAX(0,[1]Calcs_OthBiz!AG$99)+MAX(0,[1]Calcs_OthBiz!AG$100)</f>
        <v>0</v>
      </c>
      <c r="AH884" s="118">
        <f>MAX(0,[1]Calcs_OthBiz!AH$94)+MAX(0,[1]Calcs_OthBiz!AH$95)+MAX(0,[1]Calcs_OthBiz!AH$98)+MAX(0,[1]Calcs_OthBiz!AH$99)+MAX(0,[1]Calcs_OthBiz!AH$100)</f>
        <v>0</v>
      </c>
      <c r="AM884" s="53" cm="1">
        <f t="array" ref="AM884">IF(SUM(ABS(K884:AH884)),1,0)</f>
        <v>0</v>
      </c>
      <c r="AN884" s="53">
        <f t="shared" si="170"/>
        <v>0</v>
      </c>
    </row>
    <row r="885" spans="1:40" s="38" customFormat="1" ht="10.199999999999999" hidden="1" outlineLevel="2" x14ac:dyDescent="0.2">
      <c r="A885" s="35"/>
      <c r="B885" s="108"/>
      <c r="C885" s="109"/>
      <c r="D885" s="115" t="s">
        <v>59</v>
      </c>
      <c r="E885" s="25"/>
      <c r="F885" s="25"/>
      <c r="G885" s="25"/>
      <c r="H885" s="25"/>
      <c r="I885" s="25"/>
      <c r="J885" s="25"/>
      <c r="K885" s="116">
        <f>'[1]Hist&amp;Budget_WC'!DH$106</f>
        <v>0</v>
      </c>
      <c r="L885" s="116">
        <f>'[1]Hist&amp;Budget_WC'!DI$106</f>
        <v>0</v>
      </c>
      <c r="M885" s="116">
        <f>'[1]Hist&amp;Budget_WC'!DJ$106</f>
        <v>0</v>
      </c>
      <c r="N885" s="117">
        <f>[1]Calcs_OthBiz!N$96</f>
        <v>0</v>
      </c>
      <c r="O885" s="117">
        <f>[1]Calcs_OthBiz!O$96</f>
        <v>0</v>
      </c>
      <c r="P885" s="117">
        <f>[1]Calcs_OthBiz!P$96</f>
        <v>0</v>
      </c>
      <c r="Q885" s="117">
        <f>[1]Calcs_OthBiz!Q$96</f>
        <v>0</v>
      </c>
      <c r="R885" s="117">
        <f>[1]Calcs_OthBiz!R$96</f>
        <v>0</v>
      </c>
      <c r="S885" s="117">
        <f>[1]Calcs_OthBiz!S$96</f>
        <v>0</v>
      </c>
      <c r="T885" s="117">
        <f>[1]Calcs_OthBiz!T$96</f>
        <v>0</v>
      </c>
      <c r="U885" s="117">
        <f>[1]Calcs_OthBiz!U$96</f>
        <v>0</v>
      </c>
      <c r="V885" s="117">
        <f>[1]Calcs_OthBiz!V$96</f>
        <v>0</v>
      </c>
      <c r="W885" s="117">
        <f>[1]Calcs_OthBiz!W$96</f>
        <v>0</v>
      </c>
      <c r="X885" s="117">
        <f>[1]Calcs_OthBiz!X$96</f>
        <v>0</v>
      </c>
      <c r="Y885" s="117">
        <f>[1]Calcs_OthBiz!Y$96</f>
        <v>0</v>
      </c>
      <c r="Z885" s="117">
        <f>[1]Calcs_OthBiz!Z$96</f>
        <v>0</v>
      </c>
      <c r="AA885" s="117">
        <f>[1]Calcs_OthBiz!AA$96</f>
        <v>0</v>
      </c>
      <c r="AB885" s="117">
        <f>[1]Calcs_OthBiz!AB$96</f>
        <v>0</v>
      </c>
      <c r="AC885" s="117">
        <f>[1]Calcs_OthBiz!AC$96</f>
        <v>0</v>
      </c>
      <c r="AD885" s="117">
        <f>[1]Calcs_OthBiz!AD$96</f>
        <v>0</v>
      </c>
      <c r="AE885" s="117">
        <f>[1]Calcs_OthBiz!AE$96</f>
        <v>0</v>
      </c>
      <c r="AF885" s="117">
        <f>[1]Calcs_OthBiz!AF$96</f>
        <v>0</v>
      </c>
      <c r="AG885" s="117">
        <f>[1]Calcs_OthBiz!AG$96</f>
        <v>0</v>
      </c>
      <c r="AH885" s="118">
        <f>[1]Calcs_OthBiz!AH$96</f>
        <v>0</v>
      </c>
      <c r="AM885" s="53" cm="1">
        <f t="array" ref="AM885">IF(SUM(ABS(K885:AH885)),1,0)</f>
        <v>0</v>
      </c>
      <c r="AN885" s="53">
        <f t="shared" si="170"/>
        <v>0</v>
      </c>
    </row>
    <row r="886" spans="1:40" s="38" customFormat="1" ht="10.199999999999999" hidden="1" outlineLevel="2" x14ac:dyDescent="0.2">
      <c r="A886" s="35"/>
      <c r="B886" s="108"/>
      <c r="C886" s="109"/>
      <c r="D886" s="115" t="s">
        <v>60</v>
      </c>
      <c r="E886" s="25"/>
      <c r="F886" s="25"/>
      <c r="G886" s="25"/>
      <c r="H886" s="25"/>
      <c r="I886" s="25"/>
      <c r="J886" s="25"/>
      <c r="K886" s="116">
        <f>MAX(0,'[1]Hist&amp;Budget_WC'!DH$111)</f>
        <v>0</v>
      </c>
      <c r="L886" s="116">
        <f>MAX(0,'[1]Hist&amp;Budget_WC'!DI$111)</f>
        <v>0</v>
      </c>
      <c r="M886" s="116">
        <f>MAX(0,'[1]Hist&amp;Budget_WC'!DJ$111)</f>
        <v>0</v>
      </c>
      <c r="N886" s="117">
        <f>MAX(0,[1]Calcs_OthBiz!N$101)</f>
        <v>0</v>
      </c>
      <c r="O886" s="117">
        <f>MAX(0,[1]Calcs_OthBiz!O$101)</f>
        <v>0</v>
      </c>
      <c r="P886" s="117">
        <f>MAX(0,[1]Calcs_OthBiz!P$101)</f>
        <v>0</v>
      </c>
      <c r="Q886" s="117">
        <f>MAX(0,[1]Calcs_OthBiz!Q$101)</f>
        <v>0</v>
      </c>
      <c r="R886" s="117">
        <f>MAX(0,[1]Calcs_OthBiz!R$101)</f>
        <v>0</v>
      </c>
      <c r="S886" s="117">
        <f>MAX(0,[1]Calcs_OthBiz!S$101)</f>
        <v>0</v>
      </c>
      <c r="T886" s="117">
        <f>MAX(0,[1]Calcs_OthBiz!T$101)</f>
        <v>0</v>
      </c>
      <c r="U886" s="117">
        <f>MAX(0,[1]Calcs_OthBiz!U$101)</f>
        <v>0</v>
      </c>
      <c r="V886" s="117">
        <f>MAX(0,[1]Calcs_OthBiz!V$101)</f>
        <v>0</v>
      </c>
      <c r="W886" s="117">
        <f>MAX(0,[1]Calcs_OthBiz!W$101)</f>
        <v>0</v>
      </c>
      <c r="X886" s="117">
        <f>MAX(0,[1]Calcs_OthBiz!X$101)</f>
        <v>0</v>
      </c>
      <c r="Y886" s="117">
        <f>MAX(0,[1]Calcs_OthBiz!Y$101)</f>
        <v>0</v>
      </c>
      <c r="Z886" s="117">
        <f>MAX(0,[1]Calcs_OthBiz!Z$101)</f>
        <v>0</v>
      </c>
      <c r="AA886" s="117">
        <f>MAX(0,[1]Calcs_OthBiz!AA$101)</f>
        <v>0</v>
      </c>
      <c r="AB886" s="117">
        <f>MAX(0,[1]Calcs_OthBiz!AB$101)</f>
        <v>0</v>
      </c>
      <c r="AC886" s="117">
        <f>MAX(0,[1]Calcs_OthBiz!AC$101)</f>
        <v>0</v>
      </c>
      <c r="AD886" s="117">
        <f>MAX(0,[1]Calcs_OthBiz!AD$101)</f>
        <v>0</v>
      </c>
      <c r="AE886" s="117">
        <f>MAX(0,[1]Calcs_OthBiz!AE$101)</f>
        <v>0</v>
      </c>
      <c r="AF886" s="117">
        <f>MAX(0,[1]Calcs_OthBiz!AF$101)</f>
        <v>0</v>
      </c>
      <c r="AG886" s="117">
        <f>MAX(0,[1]Calcs_OthBiz!AG$101)</f>
        <v>0</v>
      </c>
      <c r="AH886" s="118">
        <f>MAX(0,[1]Calcs_OthBiz!AH$101)</f>
        <v>0</v>
      </c>
      <c r="AM886" s="53" cm="1">
        <f t="array" ref="AM886">IF(SUM(ABS(K886:AH886)),1,0)</f>
        <v>0</v>
      </c>
      <c r="AN886" s="53">
        <f t="shared" si="170"/>
        <v>0</v>
      </c>
    </row>
    <row r="887" spans="1:40" s="38" customFormat="1" ht="10.199999999999999" hidden="1" outlineLevel="2" collapsed="1" x14ac:dyDescent="0.2">
      <c r="A887" s="35"/>
      <c r="B887" s="108"/>
      <c r="C887" s="109"/>
      <c r="D887" s="119" t="s">
        <v>61</v>
      </c>
      <c r="E887" s="120"/>
      <c r="F887" s="120"/>
      <c r="G887" s="120"/>
      <c r="H887" s="120"/>
      <c r="I887" s="120"/>
      <c r="J887" s="120"/>
      <c r="K887" s="121">
        <f t="shared" ref="K887:AH887" si="171">SUM(K877:K886)</f>
        <v>0</v>
      </c>
      <c r="L887" s="121">
        <f t="shared" si="171"/>
        <v>0</v>
      </c>
      <c r="M887" s="121">
        <f t="shared" si="171"/>
        <v>0</v>
      </c>
      <c r="N887" s="122">
        <f t="shared" si="171"/>
        <v>0</v>
      </c>
      <c r="O887" s="122">
        <f t="shared" si="171"/>
        <v>0</v>
      </c>
      <c r="P887" s="122">
        <f t="shared" si="171"/>
        <v>0</v>
      </c>
      <c r="Q887" s="122">
        <f t="shared" si="171"/>
        <v>0</v>
      </c>
      <c r="R887" s="122">
        <f t="shared" si="171"/>
        <v>0</v>
      </c>
      <c r="S887" s="122">
        <f t="shared" si="171"/>
        <v>0</v>
      </c>
      <c r="T887" s="122">
        <f t="shared" si="171"/>
        <v>0</v>
      </c>
      <c r="U887" s="122">
        <f t="shared" si="171"/>
        <v>0</v>
      </c>
      <c r="V887" s="122">
        <f t="shared" si="171"/>
        <v>0</v>
      </c>
      <c r="W887" s="122">
        <f t="shared" si="171"/>
        <v>0</v>
      </c>
      <c r="X887" s="122">
        <f t="shared" si="171"/>
        <v>0</v>
      </c>
      <c r="Y887" s="122">
        <f t="shared" si="171"/>
        <v>0</v>
      </c>
      <c r="Z887" s="122">
        <f t="shared" si="171"/>
        <v>0</v>
      </c>
      <c r="AA887" s="122">
        <f t="shared" si="171"/>
        <v>0</v>
      </c>
      <c r="AB887" s="122">
        <f t="shared" si="171"/>
        <v>0</v>
      </c>
      <c r="AC887" s="122">
        <f t="shared" si="171"/>
        <v>0</v>
      </c>
      <c r="AD887" s="122">
        <f t="shared" si="171"/>
        <v>0</v>
      </c>
      <c r="AE887" s="122">
        <f t="shared" si="171"/>
        <v>0</v>
      </c>
      <c r="AF887" s="122">
        <f t="shared" si="171"/>
        <v>0</v>
      </c>
      <c r="AG887" s="122">
        <f t="shared" si="171"/>
        <v>0</v>
      </c>
      <c r="AH887" s="123">
        <f t="shared" si="171"/>
        <v>0</v>
      </c>
    </row>
    <row r="888" spans="1:40" s="38" customFormat="1" ht="10.199999999999999" hidden="1" outlineLevel="2" x14ac:dyDescent="0.2">
      <c r="A888" s="35"/>
      <c r="B888" s="108"/>
      <c r="C888" s="109"/>
      <c r="D888" s="110"/>
      <c r="E888" s="25"/>
      <c r="F888" s="25"/>
      <c r="G888" s="25"/>
      <c r="H888" s="25"/>
      <c r="I888" s="25"/>
      <c r="J888" s="25"/>
      <c r="K888" s="111"/>
      <c r="L888" s="111"/>
      <c r="M888" s="111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113"/>
    </row>
    <row r="889" spans="1:40" s="38" customFormat="1" ht="10.199999999999999" hidden="1" outlineLevel="2" x14ac:dyDescent="0.2">
      <c r="A889" s="35"/>
      <c r="B889" s="108"/>
      <c r="C889" s="109"/>
      <c r="D889" s="114" t="s">
        <v>62</v>
      </c>
      <c r="E889" s="25"/>
      <c r="F889" s="25"/>
      <c r="G889" s="25"/>
      <c r="H889" s="25"/>
      <c r="I889" s="25"/>
      <c r="J889" s="25"/>
      <c r="K889" s="111"/>
      <c r="L889" s="111"/>
      <c r="M889" s="111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113"/>
    </row>
    <row r="890" spans="1:40" s="38" customFormat="1" ht="10.199999999999999" hidden="1" outlineLevel="2" x14ac:dyDescent="0.2">
      <c r="A890" s="35"/>
      <c r="B890" s="108"/>
      <c r="C890" s="109"/>
      <c r="D890" s="115" t="s">
        <v>63</v>
      </c>
      <c r="E890" s="25"/>
      <c r="F890" s="25"/>
      <c r="G890" s="25"/>
      <c r="H890" s="25"/>
      <c r="I890" s="25"/>
      <c r="J890" s="25"/>
      <c r="K890" s="116">
        <f>-SUM('[1]Hist&amp;Budget_WC'!DH$74:DH$75)</f>
        <v>0</v>
      </c>
      <c r="L890" s="116">
        <f>-SUM('[1]Hist&amp;Budget_WC'!DI$74:DI$75)</f>
        <v>0</v>
      </c>
      <c r="M890" s="116">
        <f>-SUM('[1]Hist&amp;Budget_WC'!DJ$74:DJ$75)</f>
        <v>0</v>
      </c>
      <c r="N890" s="117">
        <f>-SUM([1]Calcs_OthBiz!N$65:N$66)</f>
        <v>0</v>
      </c>
      <c r="O890" s="117">
        <f>-SUM([1]Calcs_OthBiz!O$65:O$66)</f>
        <v>0</v>
      </c>
      <c r="P890" s="117">
        <f>-SUM([1]Calcs_OthBiz!P$65:P$66)</f>
        <v>0</v>
      </c>
      <c r="Q890" s="117">
        <f>-SUM([1]Calcs_OthBiz!Q$65:Q$66)</f>
        <v>0</v>
      </c>
      <c r="R890" s="117">
        <f>-SUM([1]Calcs_OthBiz!R$65:R$66)</f>
        <v>0</v>
      </c>
      <c r="S890" s="117">
        <f>-SUM([1]Calcs_OthBiz!S$65:S$66)</f>
        <v>0</v>
      </c>
      <c r="T890" s="117">
        <f>-SUM([1]Calcs_OthBiz!T$65:T$66)</f>
        <v>0</v>
      </c>
      <c r="U890" s="117">
        <f>-SUM([1]Calcs_OthBiz!U$65:U$66)</f>
        <v>0</v>
      </c>
      <c r="V890" s="117">
        <f>-SUM([1]Calcs_OthBiz!V$65:V$66)</f>
        <v>0</v>
      </c>
      <c r="W890" s="117">
        <f>-SUM([1]Calcs_OthBiz!W$65:W$66)</f>
        <v>0</v>
      </c>
      <c r="X890" s="117">
        <f>-SUM([1]Calcs_OthBiz!X$65:X$66)</f>
        <v>0</v>
      </c>
      <c r="Y890" s="117">
        <f>-SUM([1]Calcs_OthBiz!Y$65:Y$66)</f>
        <v>0</v>
      </c>
      <c r="Z890" s="117">
        <f>-SUM([1]Calcs_OthBiz!Z$65:Z$66)</f>
        <v>0</v>
      </c>
      <c r="AA890" s="117">
        <f>-SUM([1]Calcs_OthBiz!AA$65:AA$66)</f>
        <v>0</v>
      </c>
      <c r="AB890" s="117">
        <f>-SUM([1]Calcs_OthBiz!AB$65:AB$66)</f>
        <v>0</v>
      </c>
      <c r="AC890" s="117">
        <f>-SUM([1]Calcs_OthBiz!AC$65:AC$66)</f>
        <v>0</v>
      </c>
      <c r="AD890" s="117">
        <f>-SUM([1]Calcs_OthBiz!AD$65:AD$66)</f>
        <v>0</v>
      </c>
      <c r="AE890" s="117">
        <f>-SUM([1]Calcs_OthBiz!AE$65:AE$66)</f>
        <v>0</v>
      </c>
      <c r="AF890" s="117">
        <f>-SUM([1]Calcs_OthBiz!AF$65:AF$66)</f>
        <v>0</v>
      </c>
      <c r="AG890" s="117">
        <f>-SUM([1]Calcs_OthBiz!AG$65:AG$66)</f>
        <v>0</v>
      </c>
      <c r="AH890" s="118">
        <f>-SUM([1]Calcs_OthBiz!AH$65:AH$66)</f>
        <v>0</v>
      </c>
      <c r="AM890" s="53" cm="1">
        <f t="array" ref="AM890">IF(SUM(ABS(K890:AH890)),1,0)</f>
        <v>0</v>
      </c>
      <c r="AN890" s="53">
        <f t="shared" ref="AN890:AN896" si="172">IF(OR(SUBTOTAL(102,AM890)=1,AM890=0),0,1)</f>
        <v>0</v>
      </c>
    </row>
    <row r="891" spans="1:40" s="38" customFormat="1" ht="10.199999999999999" hidden="1" outlineLevel="2" x14ac:dyDescent="0.2">
      <c r="A891" s="35"/>
      <c r="B891" s="108"/>
      <c r="C891" s="109"/>
      <c r="D891" s="115" t="s">
        <v>64</v>
      </c>
      <c r="E891" s="25"/>
      <c r="F891" s="25"/>
      <c r="G891" s="25"/>
      <c r="H891" s="25"/>
      <c r="I891" s="25"/>
      <c r="J891" s="25"/>
      <c r="K891" s="116">
        <f>-SUM('[1]Hist&amp;Budget_WC'!DH$77,'[1]Hist&amp;Budget_WC'!DH$86,'[1]Hist&amp;Budget_WC'!DH$87)</f>
        <v>0</v>
      </c>
      <c r="L891" s="116">
        <f>-SUM('[1]Hist&amp;Budget_WC'!DI$77,'[1]Hist&amp;Budget_WC'!DI$86,'[1]Hist&amp;Budget_WC'!DI$87)</f>
        <v>0</v>
      </c>
      <c r="M891" s="116">
        <f>-SUM('[1]Hist&amp;Budget_WC'!DJ$77,'[1]Hist&amp;Budget_WC'!DJ$86,'[1]Hist&amp;Budget_WC'!DJ$87)</f>
        <v>0</v>
      </c>
      <c r="N891" s="117">
        <f>-SUM([1]Calcs_OthBiz!N$68,[1]Calcs_OthBiz!N$77,[1]Calcs_OthBiz!N$78)</f>
        <v>0</v>
      </c>
      <c r="O891" s="117">
        <f>-SUM([1]Calcs_OthBiz!O$68,[1]Calcs_OthBiz!O$77,[1]Calcs_OthBiz!O$78)</f>
        <v>0</v>
      </c>
      <c r="P891" s="117">
        <f>-SUM([1]Calcs_OthBiz!P$68,[1]Calcs_OthBiz!P$77,[1]Calcs_OthBiz!P$78)</f>
        <v>0</v>
      </c>
      <c r="Q891" s="117">
        <f>-SUM([1]Calcs_OthBiz!Q$68,[1]Calcs_OthBiz!Q$77,[1]Calcs_OthBiz!Q$78)</f>
        <v>0</v>
      </c>
      <c r="R891" s="117">
        <f>-SUM([1]Calcs_OthBiz!R$68,[1]Calcs_OthBiz!R$77,[1]Calcs_OthBiz!R$78)</f>
        <v>0</v>
      </c>
      <c r="S891" s="117">
        <f>-SUM([1]Calcs_OthBiz!S$68,[1]Calcs_OthBiz!S$77,[1]Calcs_OthBiz!S$78)</f>
        <v>0</v>
      </c>
      <c r="T891" s="117">
        <f>-SUM([1]Calcs_OthBiz!T$68,[1]Calcs_OthBiz!T$77,[1]Calcs_OthBiz!T$78)</f>
        <v>0</v>
      </c>
      <c r="U891" s="117">
        <f>-SUM([1]Calcs_OthBiz!U$68,[1]Calcs_OthBiz!U$77,[1]Calcs_OthBiz!U$78)</f>
        <v>0</v>
      </c>
      <c r="V891" s="117">
        <f>-SUM([1]Calcs_OthBiz!V$68,[1]Calcs_OthBiz!V$77,[1]Calcs_OthBiz!V$78)</f>
        <v>0</v>
      </c>
      <c r="W891" s="117">
        <f>-SUM([1]Calcs_OthBiz!W$68,[1]Calcs_OthBiz!W$77,[1]Calcs_OthBiz!W$78)</f>
        <v>0</v>
      </c>
      <c r="X891" s="117">
        <f>-SUM([1]Calcs_OthBiz!X$68,[1]Calcs_OthBiz!X$77,[1]Calcs_OthBiz!X$78)</f>
        <v>0</v>
      </c>
      <c r="Y891" s="117">
        <f>-SUM([1]Calcs_OthBiz!Y$68,[1]Calcs_OthBiz!Y$77,[1]Calcs_OthBiz!Y$78)</f>
        <v>0</v>
      </c>
      <c r="Z891" s="117">
        <f>-SUM([1]Calcs_OthBiz!Z$68,[1]Calcs_OthBiz!Z$77,[1]Calcs_OthBiz!Z$78)</f>
        <v>0</v>
      </c>
      <c r="AA891" s="117">
        <f>-SUM([1]Calcs_OthBiz!AA$68,[1]Calcs_OthBiz!AA$77,[1]Calcs_OthBiz!AA$78)</f>
        <v>0</v>
      </c>
      <c r="AB891" s="117">
        <f>-SUM([1]Calcs_OthBiz!AB$68,[1]Calcs_OthBiz!AB$77,[1]Calcs_OthBiz!AB$78)</f>
        <v>0</v>
      </c>
      <c r="AC891" s="117">
        <f>-SUM([1]Calcs_OthBiz!AC$68,[1]Calcs_OthBiz!AC$77,[1]Calcs_OthBiz!AC$78)</f>
        <v>0</v>
      </c>
      <c r="AD891" s="117">
        <f>-SUM([1]Calcs_OthBiz!AD$68,[1]Calcs_OthBiz!AD$77,[1]Calcs_OthBiz!AD$78)</f>
        <v>0</v>
      </c>
      <c r="AE891" s="117">
        <f>-SUM([1]Calcs_OthBiz!AE$68,[1]Calcs_OthBiz!AE$77,[1]Calcs_OthBiz!AE$78)</f>
        <v>0</v>
      </c>
      <c r="AF891" s="117">
        <f>-SUM([1]Calcs_OthBiz!AF$68,[1]Calcs_OthBiz!AF$77,[1]Calcs_OthBiz!AF$78)</f>
        <v>0</v>
      </c>
      <c r="AG891" s="117">
        <f>-SUM([1]Calcs_OthBiz!AG$68,[1]Calcs_OthBiz!AG$77,[1]Calcs_OthBiz!AG$78)</f>
        <v>0</v>
      </c>
      <c r="AH891" s="118">
        <f>-SUM([1]Calcs_OthBiz!AH$68,[1]Calcs_OthBiz!AH$77,[1]Calcs_OthBiz!AH$78)</f>
        <v>0</v>
      </c>
      <c r="AM891" s="53" cm="1">
        <f t="array" ref="AM891">IF(SUM(ABS(K891:AH891)),1,0)</f>
        <v>0</v>
      </c>
      <c r="AN891" s="53">
        <f t="shared" si="172"/>
        <v>0</v>
      </c>
    </row>
    <row r="892" spans="1:40" s="38" customFormat="1" ht="10.199999999999999" hidden="1" outlineLevel="2" x14ac:dyDescent="0.2">
      <c r="A892" s="35"/>
      <c r="B892" s="108"/>
      <c r="C892" s="109"/>
      <c r="D892" s="115" t="s">
        <v>65</v>
      </c>
      <c r="E892" s="25"/>
      <c r="F892" s="25"/>
      <c r="G892" s="25"/>
      <c r="H892" s="25"/>
      <c r="I892" s="25"/>
      <c r="J892" s="25"/>
      <c r="K892" s="116">
        <f>-SUM('[1]Hist&amp;Budget_WC'!DH$76)</f>
        <v>0</v>
      </c>
      <c r="L892" s="116">
        <f>-SUM('[1]Hist&amp;Budget_WC'!DI$76)</f>
        <v>0</v>
      </c>
      <c r="M892" s="116">
        <f>-SUM('[1]Hist&amp;Budget_WC'!DJ$76)</f>
        <v>0</v>
      </c>
      <c r="N892" s="117">
        <f>-SUM([1]Calcs_OthBiz!N$67)</f>
        <v>0</v>
      </c>
      <c r="O892" s="117">
        <f>-SUM([1]Calcs_OthBiz!O$67)</f>
        <v>0</v>
      </c>
      <c r="P892" s="117">
        <f>-SUM([1]Calcs_OthBiz!P$67)</f>
        <v>0</v>
      </c>
      <c r="Q892" s="117">
        <f>-SUM([1]Calcs_OthBiz!Q$67)</f>
        <v>0</v>
      </c>
      <c r="R892" s="117">
        <f>-SUM([1]Calcs_OthBiz!R$67)</f>
        <v>0</v>
      </c>
      <c r="S892" s="117">
        <f>-SUM([1]Calcs_OthBiz!S$67)</f>
        <v>0</v>
      </c>
      <c r="T892" s="117">
        <f>-SUM([1]Calcs_OthBiz!T$67)</f>
        <v>0</v>
      </c>
      <c r="U892" s="117">
        <f>-SUM([1]Calcs_OthBiz!U$67)</f>
        <v>0</v>
      </c>
      <c r="V892" s="117">
        <f>-SUM([1]Calcs_OthBiz!V$67)</f>
        <v>0</v>
      </c>
      <c r="W892" s="117">
        <f>-SUM([1]Calcs_OthBiz!W$67)</f>
        <v>0</v>
      </c>
      <c r="X892" s="117">
        <f>-SUM([1]Calcs_OthBiz!X$67)</f>
        <v>0</v>
      </c>
      <c r="Y892" s="117">
        <f>-SUM([1]Calcs_OthBiz!Y$67)</f>
        <v>0</v>
      </c>
      <c r="Z892" s="117">
        <f>-SUM([1]Calcs_OthBiz!Z$67)</f>
        <v>0</v>
      </c>
      <c r="AA892" s="117">
        <f>-SUM([1]Calcs_OthBiz!AA$67)</f>
        <v>0</v>
      </c>
      <c r="AB892" s="117">
        <f>-SUM([1]Calcs_OthBiz!AB$67)</f>
        <v>0</v>
      </c>
      <c r="AC892" s="117">
        <f>-SUM([1]Calcs_OthBiz!AC$67)</f>
        <v>0</v>
      </c>
      <c r="AD892" s="117">
        <f>-SUM([1]Calcs_OthBiz!AD$67)</f>
        <v>0</v>
      </c>
      <c r="AE892" s="117">
        <f>-SUM([1]Calcs_OthBiz!AE$67)</f>
        <v>0</v>
      </c>
      <c r="AF892" s="117">
        <f>-SUM([1]Calcs_OthBiz!AF$67)</f>
        <v>0</v>
      </c>
      <c r="AG892" s="117">
        <f>-SUM([1]Calcs_OthBiz!AG$67)</f>
        <v>0</v>
      </c>
      <c r="AH892" s="118">
        <f>-SUM([1]Calcs_OthBiz!AH$67)</f>
        <v>0</v>
      </c>
      <c r="AM892" s="53" cm="1">
        <f t="array" ref="AM892">IF(SUM(ABS(K892:AH892)),1,0)</f>
        <v>0</v>
      </c>
      <c r="AN892" s="53">
        <f t="shared" si="172"/>
        <v>0</v>
      </c>
    </row>
    <row r="893" spans="1:40" s="38" customFormat="1" ht="10.199999999999999" hidden="1" outlineLevel="2" x14ac:dyDescent="0.2">
      <c r="A893" s="35"/>
      <c r="B893" s="108"/>
      <c r="C893" s="109"/>
      <c r="D893" s="115" t="s">
        <v>66</v>
      </c>
      <c r="E893" s="25"/>
      <c r="F893" s="25"/>
      <c r="G893" s="25"/>
      <c r="H893" s="25"/>
      <c r="I893" s="25"/>
      <c r="J893" s="25"/>
      <c r="K893" s="116">
        <f>-SUM('[1]Hist&amp;Budget_WC'!DH$79:DH$81)</f>
        <v>0</v>
      </c>
      <c r="L893" s="116">
        <f>-SUM('[1]Hist&amp;Budget_WC'!DI$79:DI$81)</f>
        <v>0</v>
      </c>
      <c r="M893" s="116">
        <f>-SUM('[1]Hist&amp;Budget_WC'!DJ$79:DJ$81)</f>
        <v>0</v>
      </c>
      <c r="N893" s="117">
        <f>-SUM([1]Calcs_OthBiz!N$70:N$72)</f>
        <v>0</v>
      </c>
      <c r="O893" s="117">
        <f>-SUM([1]Calcs_OthBiz!O$70:O$72)</f>
        <v>0</v>
      </c>
      <c r="P893" s="117">
        <f>-SUM([1]Calcs_OthBiz!P$70:P$72)</f>
        <v>0</v>
      </c>
      <c r="Q893" s="117">
        <f>-SUM([1]Calcs_OthBiz!Q$70:Q$72)</f>
        <v>0</v>
      </c>
      <c r="R893" s="117">
        <f>-SUM([1]Calcs_OthBiz!R$70:R$72)</f>
        <v>0</v>
      </c>
      <c r="S893" s="117">
        <f>-SUM([1]Calcs_OthBiz!S$70:S$72)</f>
        <v>0</v>
      </c>
      <c r="T893" s="117">
        <f>-SUM([1]Calcs_OthBiz!T$70:T$72)</f>
        <v>0</v>
      </c>
      <c r="U893" s="117">
        <f>-SUM([1]Calcs_OthBiz!U$70:U$72)</f>
        <v>0</v>
      </c>
      <c r="V893" s="117">
        <f>-SUM([1]Calcs_OthBiz!V$70:V$72)</f>
        <v>0</v>
      </c>
      <c r="W893" s="117">
        <f>-SUM([1]Calcs_OthBiz!W$70:W$72)</f>
        <v>0</v>
      </c>
      <c r="X893" s="117">
        <f>-SUM([1]Calcs_OthBiz!X$70:X$72)</f>
        <v>0</v>
      </c>
      <c r="Y893" s="117">
        <f>-SUM([1]Calcs_OthBiz!Y$70:Y$72)</f>
        <v>0</v>
      </c>
      <c r="Z893" s="117">
        <f>-SUM([1]Calcs_OthBiz!Z$70:Z$72)</f>
        <v>0</v>
      </c>
      <c r="AA893" s="117">
        <f>-SUM([1]Calcs_OthBiz!AA$70:AA$72)</f>
        <v>0</v>
      </c>
      <c r="AB893" s="117">
        <f>-SUM([1]Calcs_OthBiz!AB$70:AB$72)</f>
        <v>0</v>
      </c>
      <c r="AC893" s="117">
        <f>-SUM([1]Calcs_OthBiz!AC$70:AC$72)</f>
        <v>0</v>
      </c>
      <c r="AD893" s="117">
        <f>-SUM([1]Calcs_OthBiz!AD$70:AD$72)</f>
        <v>0</v>
      </c>
      <c r="AE893" s="117">
        <f>-SUM([1]Calcs_OthBiz!AE$70:AE$72)</f>
        <v>0</v>
      </c>
      <c r="AF893" s="117">
        <f>-SUM([1]Calcs_OthBiz!AF$70:AF$72)</f>
        <v>0</v>
      </c>
      <c r="AG893" s="117">
        <f>-SUM([1]Calcs_OthBiz!AG$70:AG$72)</f>
        <v>0</v>
      </c>
      <c r="AH893" s="118">
        <f>-SUM([1]Calcs_OthBiz!AH$70:AH$72)</f>
        <v>0</v>
      </c>
      <c r="AM893" s="53" cm="1">
        <f t="array" ref="AM893">IF(SUM(ABS(K893:AH893)),1,0)</f>
        <v>0</v>
      </c>
      <c r="AN893" s="53">
        <f t="shared" si="172"/>
        <v>0</v>
      </c>
    </row>
    <row r="894" spans="1:40" s="38" customFormat="1" ht="10.199999999999999" hidden="1" outlineLevel="2" x14ac:dyDescent="0.2">
      <c r="A894" s="35"/>
      <c r="B894" s="108"/>
      <c r="C894" s="109"/>
      <c r="D894" s="115" t="s">
        <v>67</v>
      </c>
      <c r="E894" s="25"/>
      <c r="F894" s="25"/>
      <c r="G894" s="25"/>
      <c r="H894" s="25"/>
      <c r="I894" s="25"/>
      <c r="J894" s="25"/>
      <c r="K894" s="116">
        <f>-(MIN(0,'[1]Hist&amp;Budget_WC'!DH$104)+MIN(0,'[1]Hist&amp;Budget_WC'!DH$105)+MIN(0,'[1]Hist&amp;Budget_WC'!DH$108)+MIN(0,'[1]Hist&amp;Budget_WC'!DH$109)+MIN(0,'[1]Hist&amp;Budget_WC'!DH$110))</f>
        <v>0</v>
      </c>
      <c r="L894" s="116">
        <f>-(MIN(0,'[1]Hist&amp;Budget_WC'!DI$104)+MIN(0,'[1]Hist&amp;Budget_WC'!DI$105)+MIN(0,'[1]Hist&amp;Budget_WC'!DI$108)+MIN(0,'[1]Hist&amp;Budget_WC'!DI$109)+MIN(0,'[1]Hist&amp;Budget_WC'!DI$110))</f>
        <v>0</v>
      </c>
      <c r="M894" s="116">
        <f>-(MIN(0,'[1]Hist&amp;Budget_WC'!DJ$104)+MIN(0,'[1]Hist&amp;Budget_WC'!DJ$105)+MIN(0,'[1]Hist&amp;Budget_WC'!DJ$108)+MIN(0,'[1]Hist&amp;Budget_WC'!DJ$109)+MIN(0,'[1]Hist&amp;Budget_WC'!DJ$110))</f>
        <v>0</v>
      </c>
      <c r="N894" s="117">
        <f>-(MIN(0,[1]Calcs_OthBiz!N$94)+MIN(0,[1]Calcs_OthBiz!N$95)+MIN(0,[1]Calcs_OthBiz!N$98)+MIN(0,[1]Calcs_OthBiz!N$99)+MIN(0,[1]Calcs_OthBiz!N$100))</f>
        <v>0</v>
      </c>
      <c r="O894" s="117">
        <f>-(MIN(0,[1]Calcs_OthBiz!O$94)+MIN(0,[1]Calcs_OthBiz!O$95)+MIN(0,[1]Calcs_OthBiz!O$98)+MIN(0,[1]Calcs_OthBiz!O$99)+MIN(0,[1]Calcs_OthBiz!O$100))</f>
        <v>0</v>
      </c>
      <c r="P894" s="117">
        <f>-(MIN(0,[1]Calcs_OthBiz!P$94)+MIN(0,[1]Calcs_OthBiz!P$95)+MIN(0,[1]Calcs_OthBiz!P$98)+MIN(0,[1]Calcs_OthBiz!P$99)+MIN(0,[1]Calcs_OthBiz!P$100))</f>
        <v>0</v>
      </c>
      <c r="Q894" s="117">
        <f>-(MIN(0,[1]Calcs_OthBiz!Q$94)+MIN(0,[1]Calcs_OthBiz!Q$95)+MIN(0,[1]Calcs_OthBiz!Q$98)+MIN(0,[1]Calcs_OthBiz!Q$99)+MIN(0,[1]Calcs_OthBiz!Q$100))</f>
        <v>0</v>
      </c>
      <c r="R894" s="117">
        <f>-(MIN(0,[1]Calcs_OthBiz!R$94)+MIN(0,[1]Calcs_OthBiz!R$95)+MIN(0,[1]Calcs_OthBiz!R$98)+MIN(0,[1]Calcs_OthBiz!R$99)+MIN(0,[1]Calcs_OthBiz!R$100))</f>
        <v>0</v>
      </c>
      <c r="S894" s="117">
        <f>-(MIN(0,[1]Calcs_OthBiz!S$94)+MIN(0,[1]Calcs_OthBiz!S$95)+MIN(0,[1]Calcs_OthBiz!S$98)+MIN(0,[1]Calcs_OthBiz!S$99)+MIN(0,[1]Calcs_OthBiz!S$100))</f>
        <v>0</v>
      </c>
      <c r="T894" s="117">
        <f>-(MIN(0,[1]Calcs_OthBiz!T$94)+MIN(0,[1]Calcs_OthBiz!T$95)+MIN(0,[1]Calcs_OthBiz!T$98)+MIN(0,[1]Calcs_OthBiz!T$99)+MIN(0,[1]Calcs_OthBiz!T$100))</f>
        <v>0</v>
      </c>
      <c r="U894" s="117">
        <f>-(MIN(0,[1]Calcs_OthBiz!U$94)+MIN(0,[1]Calcs_OthBiz!U$95)+MIN(0,[1]Calcs_OthBiz!U$98)+MIN(0,[1]Calcs_OthBiz!U$99)+MIN(0,[1]Calcs_OthBiz!U$100))</f>
        <v>0</v>
      </c>
      <c r="V894" s="117">
        <f>-(MIN(0,[1]Calcs_OthBiz!V$94)+MIN(0,[1]Calcs_OthBiz!V$95)+MIN(0,[1]Calcs_OthBiz!V$98)+MIN(0,[1]Calcs_OthBiz!V$99)+MIN(0,[1]Calcs_OthBiz!V$100))</f>
        <v>0</v>
      </c>
      <c r="W894" s="117">
        <f>-(MIN(0,[1]Calcs_OthBiz!W$94)+MIN(0,[1]Calcs_OthBiz!W$95)+MIN(0,[1]Calcs_OthBiz!W$98)+MIN(0,[1]Calcs_OthBiz!W$99)+MIN(0,[1]Calcs_OthBiz!W$100))</f>
        <v>0</v>
      </c>
      <c r="X894" s="117">
        <f>-(MIN(0,[1]Calcs_OthBiz!X$94)+MIN(0,[1]Calcs_OthBiz!X$95)+MIN(0,[1]Calcs_OthBiz!X$98)+MIN(0,[1]Calcs_OthBiz!X$99)+MIN(0,[1]Calcs_OthBiz!X$100))</f>
        <v>0</v>
      </c>
      <c r="Y894" s="117">
        <f>-(MIN(0,[1]Calcs_OthBiz!Y$94)+MIN(0,[1]Calcs_OthBiz!Y$95)+MIN(0,[1]Calcs_OthBiz!Y$98)+MIN(0,[1]Calcs_OthBiz!Y$99)+MIN(0,[1]Calcs_OthBiz!Y$100))</f>
        <v>0</v>
      </c>
      <c r="Z894" s="117">
        <f>-(MIN(0,[1]Calcs_OthBiz!Z$94)+MIN(0,[1]Calcs_OthBiz!Z$95)+MIN(0,[1]Calcs_OthBiz!Z$98)+MIN(0,[1]Calcs_OthBiz!Z$99)+MIN(0,[1]Calcs_OthBiz!Z$100))</f>
        <v>0</v>
      </c>
      <c r="AA894" s="117">
        <f>-(MIN(0,[1]Calcs_OthBiz!AA$94)+MIN(0,[1]Calcs_OthBiz!AA$95)+MIN(0,[1]Calcs_OthBiz!AA$98)+MIN(0,[1]Calcs_OthBiz!AA$99)+MIN(0,[1]Calcs_OthBiz!AA$100))</f>
        <v>0</v>
      </c>
      <c r="AB894" s="117">
        <f>-(MIN(0,[1]Calcs_OthBiz!AB$94)+MIN(0,[1]Calcs_OthBiz!AB$95)+MIN(0,[1]Calcs_OthBiz!AB$98)+MIN(0,[1]Calcs_OthBiz!AB$99)+MIN(0,[1]Calcs_OthBiz!AB$100))</f>
        <v>0</v>
      </c>
      <c r="AC894" s="117">
        <f>-(MIN(0,[1]Calcs_OthBiz!AC$94)+MIN(0,[1]Calcs_OthBiz!AC$95)+MIN(0,[1]Calcs_OthBiz!AC$98)+MIN(0,[1]Calcs_OthBiz!AC$99)+MIN(0,[1]Calcs_OthBiz!AC$100))</f>
        <v>0</v>
      </c>
      <c r="AD894" s="117">
        <f>-(MIN(0,[1]Calcs_OthBiz!AD$94)+MIN(0,[1]Calcs_OthBiz!AD$95)+MIN(0,[1]Calcs_OthBiz!AD$98)+MIN(0,[1]Calcs_OthBiz!AD$99)+MIN(0,[1]Calcs_OthBiz!AD$100))</f>
        <v>0</v>
      </c>
      <c r="AE894" s="117">
        <f>-(MIN(0,[1]Calcs_OthBiz!AE$94)+MIN(0,[1]Calcs_OthBiz!AE$95)+MIN(0,[1]Calcs_OthBiz!AE$98)+MIN(0,[1]Calcs_OthBiz!AE$99)+MIN(0,[1]Calcs_OthBiz!AE$100))</f>
        <v>0</v>
      </c>
      <c r="AF894" s="117">
        <f>-(MIN(0,[1]Calcs_OthBiz!AF$94)+MIN(0,[1]Calcs_OthBiz!AF$95)+MIN(0,[1]Calcs_OthBiz!AF$98)+MIN(0,[1]Calcs_OthBiz!AF$99)+MIN(0,[1]Calcs_OthBiz!AF$100))</f>
        <v>0</v>
      </c>
      <c r="AG894" s="117">
        <f>-(MIN(0,[1]Calcs_OthBiz!AG$94)+MIN(0,[1]Calcs_OthBiz!AG$95)+MIN(0,[1]Calcs_OthBiz!AG$98)+MIN(0,[1]Calcs_OthBiz!AG$99)+MIN(0,[1]Calcs_OthBiz!AG$100))</f>
        <v>0</v>
      </c>
      <c r="AH894" s="118">
        <f>-(MIN(0,[1]Calcs_OthBiz!AH$94)+MIN(0,[1]Calcs_OthBiz!AH$95)+MIN(0,[1]Calcs_OthBiz!AH$98)+MIN(0,[1]Calcs_OthBiz!AH$99)+MIN(0,[1]Calcs_OthBiz!AH$100))</f>
        <v>0</v>
      </c>
      <c r="AM894" s="53" cm="1">
        <f t="array" ref="AM894">IF(SUM(ABS(K894:AH894)),1,0)</f>
        <v>0</v>
      </c>
      <c r="AN894" s="53">
        <f t="shared" si="172"/>
        <v>0</v>
      </c>
    </row>
    <row r="895" spans="1:40" s="38" customFormat="1" ht="10.199999999999999" hidden="1" outlineLevel="2" x14ac:dyDescent="0.2">
      <c r="A895" s="35"/>
      <c r="B895" s="108"/>
      <c r="C895" s="109"/>
      <c r="D895" s="115" t="s">
        <v>68</v>
      </c>
      <c r="E895" s="25"/>
      <c r="F895" s="25"/>
      <c r="G895" s="25"/>
      <c r="H895" s="25"/>
      <c r="I895" s="25"/>
      <c r="J895" s="25"/>
      <c r="K895" s="116">
        <f>-MIN(0,'[1]Hist&amp;Budget_WC'!DH$111)</f>
        <v>0</v>
      </c>
      <c r="L895" s="116">
        <f>-MIN(0,'[1]Hist&amp;Budget_WC'!DI$111)</f>
        <v>0</v>
      </c>
      <c r="M895" s="116">
        <f>-MIN(0,'[1]Hist&amp;Budget_WC'!DJ$111)</f>
        <v>0</v>
      </c>
      <c r="N895" s="117">
        <f>-MIN(0,[1]Calcs_OthBiz!N$101)</f>
        <v>0</v>
      </c>
      <c r="O895" s="117">
        <f>-MIN(0,[1]Calcs_OthBiz!O$101)</f>
        <v>0</v>
      </c>
      <c r="P895" s="117">
        <f>-MIN(0,[1]Calcs_OthBiz!P$101)</f>
        <v>0</v>
      </c>
      <c r="Q895" s="117">
        <f>-MIN(0,[1]Calcs_OthBiz!Q$101)</f>
        <v>0</v>
      </c>
      <c r="R895" s="117">
        <f>-MIN(0,[1]Calcs_OthBiz!R$101)</f>
        <v>0</v>
      </c>
      <c r="S895" s="117">
        <f>-MIN(0,[1]Calcs_OthBiz!S$101)</f>
        <v>0</v>
      </c>
      <c r="T895" s="117">
        <f>-MIN(0,[1]Calcs_OthBiz!T$101)</f>
        <v>0</v>
      </c>
      <c r="U895" s="117">
        <f>-MIN(0,[1]Calcs_OthBiz!U$101)</f>
        <v>0</v>
      </c>
      <c r="V895" s="117">
        <f>-MIN(0,[1]Calcs_OthBiz!V$101)</f>
        <v>0</v>
      </c>
      <c r="W895" s="117">
        <f>-MIN(0,[1]Calcs_OthBiz!W$101)</f>
        <v>0</v>
      </c>
      <c r="X895" s="117">
        <f>-MIN(0,[1]Calcs_OthBiz!X$101)</f>
        <v>0</v>
      </c>
      <c r="Y895" s="117">
        <f>-MIN(0,[1]Calcs_OthBiz!Y$101)</f>
        <v>0</v>
      </c>
      <c r="Z895" s="117">
        <f>-MIN(0,[1]Calcs_OthBiz!Z$101)</f>
        <v>0</v>
      </c>
      <c r="AA895" s="117">
        <f>-MIN(0,[1]Calcs_OthBiz!AA$101)</f>
        <v>0</v>
      </c>
      <c r="AB895" s="117">
        <f>-MIN(0,[1]Calcs_OthBiz!AB$101)</f>
        <v>0</v>
      </c>
      <c r="AC895" s="117">
        <f>-MIN(0,[1]Calcs_OthBiz!AC$101)</f>
        <v>0</v>
      </c>
      <c r="AD895" s="117">
        <f>-MIN(0,[1]Calcs_OthBiz!AD$101)</f>
        <v>0</v>
      </c>
      <c r="AE895" s="117">
        <f>-MIN(0,[1]Calcs_OthBiz!AE$101)</f>
        <v>0</v>
      </c>
      <c r="AF895" s="117">
        <f>-MIN(0,[1]Calcs_OthBiz!AF$101)</f>
        <v>0</v>
      </c>
      <c r="AG895" s="117">
        <f>-MIN(0,[1]Calcs_OthBiz!AG$101)</f>
        <v>0</v>
      </c>
      <c r="AH895" s="118">
        <f>-MIN(0,[1]Calcs_OthBiz!AH$101)</f>
        <v>0</v>
      </c>
      <c r="AM895" s="53" cm="1">
        <f t="array" ref="AM895">IF(SUM(ABS(K895:AH895)),1,0)</f>
        <v>0</v>
      </c>
      <c r="AN895" s="53">
        <f t="shared" si="172"/>
        <v>0</v>
      </c>
    </row>
    <row r="896" spans="1:40" s="38" customFormat="1" ht="10.199999999999999" hidden="1" outlineLevel="2" x14ac:dyDescent="0.2">
      <c r="A896" s="35"/>
      <c r="B896" s="108"/>
      <c r="C896" s="109"/>
      <c r="D896" s="115" t="s">
        <v>69</v>
      </c>
      <c r="E896" s="25"/>
      <c r="F896" s="25"/>
      <c r="G896" s="25"/>
      <c r="H896" s="25"/>
      <c r="I896" s="25"/>
      <c r="J896" s="25"/>
      <c r="K896" s="116">
        <f>-SUM('[1]Hist&amp;Budget_WC'!DH$78,'[1]Hist&amp;Budget_WC'!DH$82:DH$85,'[1]Hist&amp;Budget_WC'!DH$88:DH$96,'[1]Hist&amp;Budget_WC'!DH$107,'[1]Hist&amp;Budget_WC'!DH$112:DH$117)</f>
        <v>0</v>
      </c>
      <c r="L896" s="116">
        <f>-SUM('[1]Hist&amp;Budget_WC'!DI$78,'[1]Hist&amp;Budget_WC'!DI$82:DI$85,'[1]Hist&amp;Budget_WC'!DI$88:DI$96,'[1]Hist&amp;Budget_WC'!DI$107,'[1]Hist&amp;Budget_WC'!DI$112:DI$117)</f>
        <v>0</v>
      </c>
      <c r="M896" s="116">
        <f>-SUM('[1]Hist&amp;Budget_WC'!DJ$78,'[1]Hist&amp;Budget_WC'!DJ$82:DJ$85,'[1]Hist&amp;Budget_WC'!DJ$88:DJ$96,'[1]Hist&amp;Budget_WC'!DJ$107,'[1]Hist&amp;Budget_WC'!DJ$112:DJ$117)</f>
        <v>0</v>
      </c>
      <c r="N896" s="117">
        <f>-SUM([1]Calcs_OthBiz!N$69,[1]Calcs_OthBiz!N$73:N$76,[1]Calcs_OthBiz!N$79:N$87,[1]Calcs_OthBiz!N$97,[1]Calcs_OthBiz!N$102:N$107)</f>
        <v>0</v>
      </c>
      <c r="O896" s="117">
        <f>-SUM([1]Calcs_OthBiz!O$69,[1]Calcs_OthBiz!O$73:O$76,[1]Calcs_OthBiz!O$79:O$87,[1]Calcs_OthBiz!O$97,[1]Calcs_OthBiz!O$102:O$107)</f>
        <v>0</v>
      </c>
      <c r="P896" s="117">
        <f>-SUM([1]Calcs_OthBiz!P$69,[1]Calcs_OthBiz!P$73:P$76,[1]Calcs_OthBiz!P$79:P$87,[1]Calcs_OthBiz!P$97,[1]Calcs_OthBiz!P$102:P$107)</f>
        <v>0</v>
      </c>
      <c r="Q896" s="117">
        <f>-SUM([1]Calcs_OthBiz!Q$69,[1]Calcs_OthBiz!Q$73:Q$76,[1]Calcs_OthBiz!Q$79:Q$87,[1]Calcs_OthBiz!Q$97,[1]Calcs_OthBiz!Q$102:Q$107)</f>
        <v>0</v>
      </c>
      <c r="R896" s="117">
        <f>-SUM([1]Calcs_OthBiz!R$69,[1]Calcs_OthBiz!R$73:R$76,[1]Calcs_OthBiz!R$79:R$87,[1]Calcs_OthBiz!R$97,[1]Calcs_OthBiz!R$102:R$107)</f>
        <v>0</v>
      </c>
      <c r="S896" s="117">
        <f>-SUM([1]Calcs_OthBiz!S$69,[1]Calcs_OthBiz!S$73:S$76,[1]Calcs_OthBiz!S$79:S$87,[1]Calcs_OthBiz!S$97,[1]Calcs_OthBiz!S$102:S$107)</f>
        <v>0</v>
      </c>
      <c r="T896" s="117">
        <f>-SUM([1]Calcs_OthBiz!T$69,[1]Calcs_OthBiz!T$73:T$76,[1]Calcs_OthBiz!T$79:T$87,[1]Calcs_OthBiz!T$97,[1]Calcs_OthBiz!T$102:T$107)</f>
        <v>0</v>
      </c>
      <c r="U896" s="117">
        <f>-SUM([1]Calcs_OthBiz!U$69,[1]Calcs_OthBiz!U$73:U$76,[1]Calcs_OthBiz!U$79:U$87,[1]Calcs_OthBiz!U$97,[1]Calcs_OthBiz!U$102:U$107)</f>
        <v>0</v>
      </c>
      <c r="V896" s="117">
        <f>-SUM([1]Calcs_OthBiz!V$69,[1]Calcs_OthBiz!V$73:V$76,[1]Calcs_OthBiz!V$79:V$87,[1]Calcs_OthBiz!V$97,[1]Calcs_OthBiz!V$102:V$107)</f>
        <v>0</v>
      </c>
      <c r="W896" s="117">
        <f>-SUM([1]Calcs_OthBiz!W$69,[1]Calcs_OthBiz!W$73:W$76,[1]Calcs_OthBiz!W$79:W$87,[1]Calcs_OthBiz!W$97,[1]Calcs_OthBiz!W$102:W$107)</f>
        <v>0</v>
      </c>
      <c r="X896" s="117">
        <f>-SUM([1]Calcs_OthBiz!X$69,[1]Calcs_OthBiz!X$73:X$76,[1]Calcs_OthBiz!X$79:X$87,[1]Calcs_OthBiz!X$97,[1]Calcs_OthBiz!X$102:X$107)</f>
        <v>0</v>
      </c>
      <c r="Y896" s="117">
        <f>-SUM([1]Calcs_OthBiz!Y$69,[1]Calcs_OthBiz!Y$73:Y$76,[1]Calcs_OthBiz!Y$79:Y$87,[1]Calcs_OthBiz!Y$97,[1]Calcs_OthBiz!Y$102:Y$107)</f>
        <v>0</v>
      </c>
      <c r="Z896" s="117">
        <f>-SUM([1]Calcs_OthBiz!Z$69,[1]Calcs_OthBiz!Z$73:Z$76,[1]Calcs_OthBiz!Z$79:Z$87,[1]Calcs_OthBiz!Z$97,[1]Calcs_OthBiz!Z$102:Z$107)</f>
        <v>0</v>
      </c>
      <c r="AA896" s="117">
        <f>-SUM([1]Calcs_OthBiz!AA$69,[1]Calcs_OthBiz!AA$73:AA$76,[1]Calcs_OthBiz!AA$79:AA$87,[1]Calcs_OthBiz!AA$97,[1]Calcs_OthBiz!AA$102:AA$107)</f>
        <v>0</v>
      </c>
      <c r="AB896" s="117">
        <f>-SUM([1]Calcs_OthBiz!AB$69,[1]Calcs_OthBiz!AB$73:AB$76,[1]Calcs_OthBiz!AB$79:AB$87,[1]Calcs_OthBiz!AB$97,[1]Calcs_OthBiz!AB$102:AB$107)</f>
        <v>0</v>
      </c>
      <c r="AC896" s="117">
        <f>-SUM([1]Calcs_OthBiz!AC$69,[1]Calcs_OthBiz!AC$73:AC$76,[1]Calcs_OthBiz!AC$79:AC$87,[1]Calcs_OthBiz!AC$97,[1]Calcs_OthBiz!AC$102:AC$107)</f>
        <v>0</v>
      </c>
      <c r="AD896" s="117">
        <f>-SUM([1]Calcs_OthBiz!AD$69,[1]Calcs_OthBiz!AD$73:AD$76,[1]Calcs_OthBiz!AD$79:AD$87,[1]Calcs_OthBiz!AD$97,[1]Calcs_OthBiz!AD$102:AD$107)</f>
        <v>0</v>
      </c>
      <c r="AE896" s="117">
        <f>-SUM([1]Calcs_OthBiz!AE$69,[1]Calcs_OthBiz!AE$73:AE$76,[1]Calcs_OthBiz!AE$79:AE$87,[1]Calcs_OthBiz!AE$97,[1]Calcs_OthBiz!AE$102:AE$107)</f>
        <v>0</v>
      </c>
      <c r="AF896" s="117">
        <f>-SUM([1]Calcs_OthBiz!AF$69,[1]Calcs_OthBiz!AF$73:AF$76,[1]Calcs_OthBiz!AF$79:AF$87,[1]Calcs_OthBiz!AF$97,[1]Calcs_OthBiz!AF$102:AF$107)</f>
        <v>0</v>
      </c>
      <c r="AG896" s="117">
        <f>-SUM([1]Calcs_OthBiz!AG$69,[1]Calcs_OthBiz!AG$73:AG$76,[1]Calcs_OthBiz!AG$79:AG$87,[1]Calcs_OthBiz!AG$97,[1]Calcs_OthBiz!AG$102:AG$107)</f>
        <v>0</v>
      </c>
      <c r="AH896" s="118">
        <f>-SUM([1]Calcs_OthBiz!AH$69,[1]Calcs_OthBiz!AH$73:AH$76,[1]Calcs_OthBiz!AH$79:AH$87,[1]Calcs_OthBiz!AH$97,[1]Calcs_OthBiz!AH$102:AH$107)</f>
        <v>0</v>
      </c>
      <c r="AM896" s="53" cm="1">
        <f t="array" ref="AM896">IF(SUM(ABS(K896:AH896)),1,0)</f>
        <v>0</v>
      </c>
      <c r="AN896" s="53">
        <f t="shared" si="172"/>
        <v>0</v>
      </c>
    </row>
    <row r="897" spans="1:40" s="38" customFormat="1" ht="10.199999999999999" hidden="1" outlineLevel="2" collapsed="1" x14ac:dyDescent="0.2">
      <c r="A897" s="35"/>
      <c r="B897" s="108"/>
      <c r="C897" s="109"/>
      <c r="D897" s="119" t="s">
        <v>70</v>
      </c>
      <c r="E897" s="120"/>
      <c r="F897" s="120"/>
      <c r="G897" s="120"/>
      <c r="H897" s="120"/>
      <c r="I897" s="120"/>
      <c r="J897" s="120"/>
      <c r="K897" s="121">
        <f t="shared" ref="K897:AH897" si="173">SUM(K890:K896)</f>
        <v>0</v>
      </c>
      <c r="L897" s="121">
        <f t="shared" si="173"/>
        <v>0</v>
      </c>
      <c r="M897" s="121">
        <f t="shared" si="173"/>
        <v>0</v>
      </c>
      <c r="N897" s="122">
        <f t="shared" si="173"/>
        <v>0</v>
      </c>
      <c r="O897" s="122">
        <f t="shared" si="173"/>
        <v>0</v>
      </c>
      <c r="P897" s="122">
        <f t="shared" si="173"/>
        <v>0</v>
      </c>
      <c r="Q897" s="122">
        <f t="shared" si="173"/>
        <v>0</v>
      </c>
      <c r="R897" s="122">
        <f t="shared" si="173"/>
        <v>0</v>
      </c>
      <c r="S897" s="122">
        <f t="shared" si="173"/>
        <v>0</v>
      </c>
      <c r="T897" s="122">
        <f t="shared" si="173"/>
        <v>0</v>
      </c>
      <c r="U897" s="122">
        <f t="shared" si="173"/>
        <v>0</v>
      </c>
      <c r="V897" s="122">
        <f t="shared" si="173"/>
        <v>0</v>
      </c>
      <c r="W897" s="122">
        <f t="shared" si="173"/>
        <v>0</v>
      </c>
      <c r="X897" s="122">
        <f t="shared" si="173"/>
        <v>0</v>
      </c>
      <c r="Y897" s="122">
        <f t="shared" si="173"/>
        <v>0</v>
      </c>
      <c r="Z897" s="122">
        <f t="shared" si="173"/>
        <v>0</v>
      </c>
      <c r="AA897" s="122">
        <f t="shared" si="173"/>
        <v>0</v>
      </c>
      <c r="AB897" s="122">
        <f t="shared" si="173"/>
        <v>0</v>
      </c>
      <c r="AC897" s="122">
        <f t="shared" si="173"/>
        <v>0</v>
      </c>
      <c r="AD897" s="122">
        <f t="shared" si="173"/>
        <v>0</v>
      </c>
      <c r="AE897" s="122">
        <f t="shared" si="173"/>
        <v>0</v>
      </c>
      <c r="AF897" s="122">
        <f t="shared" si="173"/>
        <v>0</v>
      </c>
      <c r="AG897" s="122">
        <f t="shared" si="173"/>
        <v>0</v>
      </c>
      <c r="AH897" s="123">
        <f t="shared" si="173"/>
        <v>0</v>
      </c>
    </row>
    <row r="898" spans="1:40" s="38" customFormat="1" ht="10.199999999999999" hidden="1" outlineLevel="2" x14ac:dyDescent="0.2">
      <c r="A898" s="35"/>
      <c r="B898" s="108"/>
      <c r="C898" s="109"/>
      <c r="D898" s="115"/>
      <c r="E898" s="25"/>
      <c r="F898" s="25"/>
      <c r="G898" s="25"/>
      <c r="H898" s="25"/>
      <c r="I898" s="25"/>
      <c r="J898" s="25"/>
      <c r="K898" s="116"/>
      <c r="L898" s="116"/>
      <c r="M898" s="116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F898" s="117"/>
      <c r="AG898" s="117"/>
      <c r="AH898" s="118"/>
    </row>
    <row r="899" spans="1:40" s="38" customFormat="1" ht="10.8" hidden="1" outlineLevel="2" thickBot="1" x14ac:dyDescent="0.25">
      <c r="A899" s="35"/>
      <c r="B899" s="108"/>
      <c r="C899" s="109"/>
      <c r="D899" s="125" t="s">
        <v>71</v>
      </c>
      <c r="E899" s="126"/>
      <c r="F899" s="126"/>
      <c r="G899" s="126"/>
      <c r="H899" s="126"/>
      <c r="I899" s="126"/>
      <c r="J899" s="126"/>
      <c r="K899" s="127">
        <f t="shared" ref="K899:AH899" si="174">K887-K897</f>
        <v>0</v>
      </c>
      <c r="L899" s="127">
        <f t="shared" si="174"/>
        <v>0</v>
      </c>
      <c r="M899" s="127">
        <f t="shared" si="174"/>
        <v>0</v>
      </c>
      <c r="N899" s="128">
        <f t="shared" si="174"/>
        <v>0</v>
      </c>
      <c r="O899" s="128">
        <f t="shared" si="174"/>
        <v>0</v>
      </c>
      <c r="P899" s="128">
        <f t="shared" si="174"/>
        <v>0</v>
      </c>
      <c r="Q899" s="128">
        <f t="shared" si="174"/>
        <v>0</v>
      </c>
      <c r="R899" s="128">
        <f t="shared" si="174"/>
        <v>0</v>
      </c>
      <c r="S899" s="128">
        <f t="shared" si="174"/>
        <v>0</v>
      </c>
      <c r="T899" s="128">
        <f t="shared" si="174"/>
        <v>0</v>
      </c>
      <c r="U899" s="128">
        <f t="shared" si="174"/>
        <v>0</v>
      </c>
      <c r="V899" s="128">
        <f t="shared" si="174"/>
        <v>0</v>
      </c>
      <c r="W899" s="128">
        <f t="shared" si="174"/>
        <v>0</v>
      </c>
      <c r="X899" s="128">
        <f t="shared" si="174"/>
        <v>0</v>
      </c>
      <c r="Y899" s="128">
        <f t="shared" si="174"/>
        <v>0</v>
      </c>
      <c r="Z899" s="128">
        <f t="shared" si="174"/>
        <v>0</v>
      </c>
      <c r="AA899" s="128">
        <f t="shared" si="174"/>
        <v>0</v>
      </c>
      <c r="AB899" s="128">
        <f t="shared" si="174"/>
        <v>0</v>
      </c>
      <c r="AC899" s="128">
        <f t="shared" si="174"/>
        <v>0</v>
      </c>
      <c r="AD899" s="128">
        <f t="shared" si="174"/>
        <v>0</v>
      </c>
      <c r="AE899" s="128">
        <f t="shared" si="174"/>
        <v>0</v>
      </c>
      <c r="AF899" s="128">
        <f t="shared" si="174"/>
        <v>0</v>
      </c>
      <c r="AG899" s="128">
        <f t="shared" si="174"/>
        <v>0</v>
      </c>
      <c r="AH899" s="129">
        <f t="shared" si="174"/>
        <v>0</v>
      </c>
    </row>
    <row r="900" spans="1:40" s="38" customFormat="1" ht="10.8" hidden="1" outlineLevel="2" thickTop="1" x14ac:dyDescent="0.2">
      <c r="A900" s="35"/>
      <c r="B900" s="108"/>
      <c r="C900" s="109"/>
      <c r="D900" s="130"/>
      <c r="E900" s="25"/>
      <c r="F900" s="25"/>
      <c r="G900" s="25"/>
      <c r="H900" s="25"/>
      <c r="I900" s="25"/>
      <c r="J900" s="25"/>
      <c r="K900" s="116"/>
      <c r="L900" s="116"/>
      <c r="M900" s="116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  <c r="AA900" s="117"/>
      <c r="AB900" s="117"/>
      <c r="AC900" s="117"/>
      <c r="AD900" s="117"/>
      <c r="AE900" s="117"/>
      <c r="AF900" s="117"/>
      <c r="AG900" s="117"/>
      <c r="AH900" s="118"/>
    </row>
    <row r="901" spans="1:40" s="38" customFormat="1" ht="21" hidden="1" outlineLevel="2" thickBot="1" x14ac:dyDescent="0.25">
      <c r="A901" s="35"/>
      <c r="B901" s="108"/>
      <c r="C901" s="109"/>
      <c r="D901" s="131" t="s">
        <v>72</v>
      </c>
      <c r="E901" s="132"/>
      <c r="F901" s="132"/>
      <c r="G901" s="132"/>
      <c r="H901" s="132"/>
      <c r="I901" s="132"/>
      <c r="J901" s="132"/>
      <c r="K901" s="133">
        <f t="shared" ref="K901:AH901" si="175">K899-SUM(K882:K883)</f>
        <v>0</v>
      </c>
      <c r="L901" s="133">
        <f t="shared" si="175"/>
        <v>0</v>
      </c>
      <c r="M901" s="133">
        <f t="shared" si="175"/>
        <v>0</v>
      </c>
      <c r="N901" s="134">
        <f t="shared" si="175"/>
        <v>0</v>
      </c>
      <c r="O901" s="134">
        <f t="shared" si="175"/>
        <v>0</v>
      </c>
      <c r="P901" s="134">
        <f t="shared" si="175"/>
        <v>0</v>
      </c>
      <c r="Q901" s="134">
        <f t="shared" si="175"/>
        <v>0</v>
      </c>
      <c r="R901" s="134">
        <f t="shared" si="175"/>
        <v>0</v>
      </c>
      <c r="S901" s="134">
        <f t="shared" si="175"/>
        <v>0</v>
      </c>
      <c r="T901" s="134">
        <f t="shared" si="175"/>
        <v>0</v>
      </c>
      <c r="U901" s="134">
        <f t="shared" si="175"/>
        <v>0</v>
      </c>
      <c r="V901" s="134">
        <f t="shared" si="175"/>
        <v>0</v>
      </c>
      <c r="W901" s="134">
        <f t="shared" si="175"/>
        <v>0</v>
      </c>
      <c r="X901" s="134">
        <f t="shared" si="175"/>
        <v>0</v>
      </c>
      <c r="Y901" s="134">
        <f t="shared" si="175"/>
        <v>0</v>
      </c>
      <c r="Z901" s="134">
        <f t="shared" si="175"/>
        <v>0</v>
      </c>
      <c r="AA901" s="134">
        <f t="shared" si="175"/>
        <v>0</v>
      </c>
      <c r="AB901" s="134">
        <f t="shared" si="175"/>
        <v>0</v>
      </c>
      <c r="AC901" s="134">
        <f t="shared" si="175"/>
        <v>0</v>
      </c>
      <c r="AD901" s="134">
        <f t="shared" si="175"/>
        <v>0</v>
      </c>
      <c r="AE901" s="134">
        <f t="shared" si="175"/>
        <v>0</v>
      </c>
      <c r="AF901" s="134">
        <f t="shared" si="175"/>
        <v>0</v>
      </c>
      <c r="AG901" s="134">
        <f t="shared" si="175"/>
        <v>0</v>
      </c>
      <c r="AH901" s="135">
        <f t="shared" si="175"/>
        <v>0</v>
      </c>
    </row>
    <row r="902" spans="1:40" s="38" customFormat="1" ht="10.199999999999999" hidden="1" outlineLevel="2" x14ac:dyDescent="0.2">
      <c r="A902" s="35"/>
      <c r="B902" s="108"/>
      <c r="C902" s="136"/>
      <c r="D902" s="56"/>
      <c r="E902" s="25"/>
      <c r="F902" s="25"/>
      <c r="G902" s="25"/>
      <c r="H902" s="25"/>
      <c r="I902" s="25"/>
      <c r="J902" s="25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</row>
    <row r="903" spans="1:40" s="38" customFormat="1" ht="10.199999999999999" hidden="1" outlineLevel="2" x14ac:dyDescent="0.2">
      <c r="A903" s="137"/>
      <c r="B903" s="108"/>
      <c r="C903" s="109"/>
      <c r="D903" s="138" t="s">
        <v>75</v>
      </c>
      <c r="E903" s="25"/>
      <c r="F903" s="25"/>
      <c r="G903" s="25"/>
      <c r="H903" s="25"/>
      <c r="I903" s="25"/>
      <c r="J903" s="25"/>
      <c r="K903" s="25"/>
      <c r="L903" s="117">
        <f>SUM([1]Calcs_OthBiz!L$1291:L$1293)</f>
        <v>0</v>
      </c>
      <c r="M903" s="117">
        <f>SUM([1]Calcs_OthBiz!M$1291:M$1293)</f>
        <v>0</v>
      </c>
      <c r="N903" s="117">
        <f>SUM([1]Calcs_OthBiz!N$1291:N$1293)</f>
        <v>0</v>
      </c>
      <c r="O903" s="117">
        <f>SUM([1]Calcs_OthBiz!O$1291:O$1293)</f>
        <v>0</v>
      </c>
      <c r="P903" s="117">
        <f>SUM([1]Calcs_OthBiz!P$1291:P$1293)</f>
        <v>0</v>
      </c>
      <c r="Q903" s="117">
        <f>SUM([1]Calcs_OthBiz!Q$1291:Q$1293)</f>
        <v>0</v>
      </c>
      <c r="R903" s="117">
        <f>SUM([1]Calcs_OthBiz!R$1291:R$1293)</f>
        <v>0</v>
      </c>
      <c r="S903" s="117">
        <f>SUM([1]Calcs_OthBiz!S$1291:S$1293)</f>
        <v>0</v>
      </c>
      <c r="T903" s="117">
        <f>SUM([1]Calcs_OthBiz!T$1291:T$1293)</f>
        <v>0</v>
      </c>
      <c r="U903" s="117">
        <f>SUM([1]Calcs_OthBiz!U$1291:U$1293)</f>
        <v>0</v>
      </c>
      <c r="V903" s="117">
        <f>SUM([1]Calcs_OthBiz!V$1291:V$1293)</f>
        <v>0</v>
      </c>
      <c r="W903" s="117">
        <f>SUM([1]Calcs_OthBiz!W$1291:W$1293)</f>
        <v>0</v>
      </c>
      <c r="X903" s="117">
        <f>SUM([1]Calcs_OthBiz!X$1291:X$1293)</f>
        <v>0</v>
      </c>
      <c r="Y903" s="117">
        <f>SUM([1]Calcs_OthBiz!Y$1291:Y$1293)</f>
        <v>0</v>
      </c>
      <c r="Z903" s="117">
        <f>SUM([1]Calcs_OthBiz!Z$1291:Z$1293)</f>
        <v>0</v>
      </c>
      <c r="AA903" s="117">
        <f>SUM([1]Calcs_OthBiz!AA$1291:AA$1293)</f>
        <v>0</v>
      </c>
      <c r="AB903" s="117">
        <f>SUM([1]Calcs_OthBiz!AB$1291:AB$1293)</f>
        <v>0</v>
      </c>
      <c r="AC903" s="117">
        <f>SUM([1]Calcs_OthBiz!AC$1291:AC$1293)</f>
        <v>0</v>
      </c>
      <c r="AD903" s="117">
        <f>SUM([1]Calcs_OthBiz!AD$1291:AD$1293)</f>
        <v>0</v>
      </c>
      <c r="AE903" s="117">
        <f>SUM([1]Calcs_OthBiz!AE$1291:AE$1293)</f>
        <v>0</v>
      </c>
      <c r="AF903" s="117">
        <f>SUM([1]Calcs_OthBiz!AF$1291:AF$1293)</f>
        <v>0</v>
      </c>
      <c r="AG903" s="117">
        <f>SUM([1]Calcs_OthBiz!AG$1291:AG$1293)</f>
        <v>0</v>
      </c>
      <c r="AH903" s="117">
        <f>SUM([1]Calcs_OthBiz!AH$1291:AH$1293)</f>
        <v>0</v>
      </c>
    </row>
    <row r="904" spans="1:40" s="38" customFormat="1" ht="10.199999999999999" hidden="1" outlineLevel="2" x14ac:dyDescent="0.2">
      <c r="A904" s="35"/>
      <c r="B904" s="108"/>
      <c r="C904" s="136"/>
      <c r="D904" s="247"/>
      <c r="E904" s="25"/>
      <c r="F904" s="25"/>
      <c r="G904" s="25"/>
      <c r="H904" s="25"/>
      <c r="I904" s="25"/>
      <c r="J904" s="25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</row>
    <row r="905" spans="1:40" s="38" customFormat="1" ht="10.199999999999999" hidden="1" outlineLevel="3" x14ac:dyDescent="0.2">
      <c r="A905" s="35"/>
      <c r="B905" s="108"/>
      <c r="C905" s="136"/>
      <c r="D905" s="141" t="s">
        <v>76</v>
      </c>
      <c r="E905" s="142">
        <f>SUM(K905:AH905)</f>
        <v>0</v>
      </c>
      <c r="F905" s="25"/>
      <c r="G905" s="25"/>
      <c r="H905" s="25"/>
      <c r="I905" s="25"/>
      <c r="J905" s="25"/>
      <c r="K905" s="143">
        <f>IF(ROUND(K899-'[1]Hist&amp;Budget_WC'!DH$121,0)&lt;&gt;0,1,0)</f>
        <v>0</v>
      </c>
      <c r="L905" s="143">
        <f>IF(ROUND(L899-'[1]Hist&amp;Budget_WC'!DI$121,0)&lt;&gt;0,1,0)</f>
        <v>0</v>
      </c>
      <c r="M905" s="143">
        <f>IF(ROUND(M899-'[1]Hist&amp;Budget_WC'!DJ$121,0)&lt;&gt;0,1,0)</f>
        <v>0</v>
      </c>
      <c r="N905" s="143">
        <f>IF(ROUND(N899-[1]Calcs_OthBiz!N$111,0)&lt;&gt;0,1,0)</f>
        <v>0</v>
      </c>
      <c r="O905" s="143">
        <f>IF(ROUND(O899-[1]Calcs_OthBiz!O$111,0)&lt;&gt;0,1,0)</f>
        <v>0</v>
      </c>
      <c r="P905" s="143">
        <f>IF(ROUND(P899-[1]Calcs_OthBiz!P$111,0)&lt;&gt;0,1,0)</f>
        <v>0</v>
      </c>
      <c r="Q905" s="143">
        <f>IF(ROUND(Q899-[1]Calcs_OthBiz!Q$111,0)&lt;&gt;0,1,0)</f>
        <v>0</v>
      </c>
      <c r="R905" s="143">
        <f>IF(ROUND(R899-[1]Calcs_OthBiz!R$111,0)&lt;&gt;0,1,0)</f>
        <v>0</v>
      </c>
      <c r="S905" s="143">
        <f>IF(ROUND(S899-[1]Calcs_OthBiz!S$111,0)&lt;&gt;0,1,0)</f>
        <v>0</v>
      </c>
      <c r="T905" s="143">
        <f>IF(ROUND(T899-[1]Calcs_OthBiz!T$111,0)&lt;&gt;0,1,0)</f>
        <v>0</v>
      </c>
      <c r="U905" s="143">
        <f>IF(ROUND(U899-[1]Calcs_OthBiz!U$111,0)&lt;&gt;0,1,0)</f>
        <v>0</v>
      </c>
      <c r="V905" s="143">
        <f>IF(ROUND(V899-[1]Calcs_OthBiz!V$111,0)&lt;&gt;0,1,0)</f>
        <v>0</v>
      </c>
      <c r="W905" s="143">
        <f>IF(ROUND(W899-[1]Calcs_OthBiz!W$111,0)&lt;&gt;0,1,0)</f>
        <v>0</v>
      </c>
      <c r="X905" s="143">
        <f>IF(ROUND(X899-[1]Calcs_OthBiz!X$111,0)&lt;&gt;0,1,0)</f>
        <v>0</v>
      </c>
      <c r="Y905" s="143">
        <f>IF(ROUND(Y899-[1]Calcs_OthBiz!Y$111,0)&lt;&gt;0,1,0)</f>
        <v>0</v>
      </c>
      <c r="Z905" s="143">
        <f>IF(ROUND(Z899-[1]Calcs_OthBiz!Z$111,0)&lt;&gt;0,1,0)</f>
        <v>0</v>
      </c>
      <c r="AA905" s="143">
        <f>IF(ROUND(AA899-[1]Calcs_OthBiz!AA$111,0)&lt;&gt;0,1,0)</f>
        <v>0</v>
      </c>
      <c r="AB905" s="143">
        <f>IF(ROUND(AB899-[1]Calcs_OthBiz!AB$111,0)&lt;&gt;0,1,0)</f>
        <v>0</v>
      </c>
      <c r="AC905" s="143">
        <f>IF(ROUND(AC899-[1]Calcs_OthBiz!AC$111,0)&lt;&gt;0,1,0)</f>
        <v>0</v>
      </c>
      <c r="AD905" s="143">
        <f>IF(ROUND(AD899-[1]Calcs_OthBiz!AD$111,0)&lt;&gt;0,1,0)</f>
        <v>0</v>
      </c>
      <c r="AE905" s="143">
        <f>IF(ROUND(AE899-[1]Calcs_OthBiz!AE$111,0)&lt;&gt;0,1,0)</f>
        <v>0</v>
      </c>
      <c r="AF905" s="143">
        <f>IF(ROUND(AF899-[1]Calcs_OthBiz!AF$111,0)&lt;&gt;0,1,0)</f>
        <v>0</v>
      </c>
      <c r="AG905" s="143">
        <f>IF(ROUND(AG899-[1]Calcs_OthBiz!AG$111,0)&lt;&gt;0,1,0)</f>
        <v>0</v>
      </c>
      <c r="AH905" s="143">
        <f>IF(ROUND(AH899-[1]Calcs_OthBiz!AH$111,0)&lt;&gt;0,1,0)</f>
        <v>0</v>
      </c>
    </row>
    <row r="906" spans="1:40" s="38" customFormat="1" ht="10.199999999999999" hidden="1" outlineLevel="2" collapsed="1" x14ac:dyDescent="0.2">
      <c r="A906" s="35"/>
      <c r="B906" s="108"/>
      <c r="C906" s="136"/>
      <c r="D906" s="247"/>
      <c r="E906" s="25"/>
      <c r="F906" s="25"/>
      <c r="G906" s="25"/>
      <c r="H906" s="25"/>
      <c r="I906" s="25"/>
      <c r="J906" s="25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</row>
    <row r="907" spans="1:40" s="38" customFormat="1" ht="12" hidden="1" outlineLevel="1" x14ac:dyDescent="0.25">
      <c r="A907" s="35"/>
      <c r="B907" s="40"/>
      <c r="C907" s="41"/>
      <c r="D907" s="139"/>
      <c r="E907" s="85"/>
      <c r="F907" s="85"/>
      <c r="G907" s="85"/>
      <c r="H907" s="85"/>
      <c r="I907" s="85"/>
      <c r="J907" s="85"/>
      <c r="K907" s="8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  <c r="AE907" s="140"/>
      <c r="AF907" s="140"/>
      <c r="AG907" s="140"/>
      <c r="AH907" s="140"/>
    </row>
    <row r="908" spans="1:40" s="38" customFormat="1" ht="12" hidden="1" outlineLevel="2" x14ac:dyDescent="0.2">
      <c r="A908" s="35"/>
      <c r="B908" s="40">
        <f ca="1">MAX($A$7:B907)+Sbsxn</f>
        <v>2308.0200000000004</v>
      </c>
      <c r="C908" s="41" t="str">
        <f>BSC</f>
        <v>Balance Sheet</v>
      </c>
      <c r="D908" s="56"/>
      <c r="E908" s="25"/>
      <c r="F908" s="25"/>
      <c r="G908" s="25"/>
      <c r="H908" s="25"/>
      <c r="I908" s="25"/>
      <c r="J908" s="25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</row>
    <row r="909" spans="1:40" s="38" customFormat="1" ht="12.6" hidden="1" outlineLevel="2" thickBot="1" x14ac:dyDescent="0.3">
      <c r="A909" s="35"/>
      <c r="B909" s="40"/>
      <c r="C909" s="54"/>
      <c r="D909" s="56"/>
      <c r="E909" s="25"/>
      <c r="F909" s="25"/>
      <c r="G909" s="25"/>
      <c r="H909" s="25"/>
      <c r="I909" s="25"/>
      <c r="J909" s="25"/>
      <c r="L909" s="57"/>
      <c r="M909" s="57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  <c r="AE909" s="140"/>
      <c r="AF909" s="140"/>
      <c r="AG909" s="140"/>
      <c r="AH909" s="140"/>
    </row>
    <row r="910" spans="1:40" s="80" customFormat="1" ht="13.35" hidden="1" customHeight="1" outlineLevel="2" x14ac:dyDescent="0.25">
      <c r="A910" s="76"/>
      <c r="B910" s="40"/>
      <c r="C910" s="54"/>
      <c r="D910" s="77" t="str">
        <f>MdlClient&amp;" Long Term Financial Plan "&amp;$E$39</f>
        <v>Federation Council Long Term Financial Plan 2023/24 - 2033/34</v>
      </c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9"/>
      <c r="AM910" s="38"/>
      <c r="AN910" s="38"/>
    </row>
    <row r="911" spans="1:40" s="80" customFormat="1" ht="13.35" hidden="1" customHeight="1" outlineLevel="2" thickBot="1" x14ac:dyDescent="0.3">
      <c r="A911" s="76"/>
      <c r="B911" s="40"/>
      <c r="C911" s="54"/>
      <c r="D911" s="81" t="str">
        <f>B866&amp;" - Balance Sheet Projections"</f>
        <v>Other Business - Balance Sheet Projections</v>
      </c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3"/>
      <c r="AM911" s="38"/>
      <c r="AN911" s="38"/>
    </row>
    <row r="912" spans="1:40" s="80" customFormat="1" ht="12.6" hidden="1" outlineLevel="2" thickBot="1" x14ac:dyDescent="0.3">
      <c r="A912" s="76"/>
      <c r="B912" s="40"/>
      <c r="C912" s="54"/>
      <c r="D912" s="84"/>
      <c r="E912" s="85"/>
      <c r="F912" s="85"/>
      <c r="G912" s="85"/>
      <c r="H912" s="85"/>
      <c r="I912" s="85"/>
      <c r="J912" s="85"/>
      <c r="K912" s="86" t="s">
        <v>45</v>
      </c>
      <c r="L912" s="86" t="s">
        <v>45</v>
      </c>
      <c r="M912" s="86" t="s">
        <v>45</v>
      </c>
      <c r="N912" s="87" t="s">
        <v>46</v>
      </c>
      <c r="O912" s="88" t="s">
        <v>47</v>
      </c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89"/>
      <c r="AF912" s="89"/>
      <c r="AG912" s="89"/>
      <c r="AH912" s="90"/>
    </row>
    <row r="913" spans="1:40" s="80" customFormat="1" ht="12" hidden="1" outlineLevel="2" x14ac:dyDescent="0.25">
      <c r="A913" s="76"/>
      <c r="B913" s="40"/>
      <c r="C913" s="54"/>
      <c r="D913" s="91" t="s">
        <v>48</v>
      </c>
      <c r="E913" s="92"/>
      <c r="F913" s="92"/>
      <c r="G913" s="92"/>
      <c r="H913" s="92"/>
      <c r="I913" s="92"/>
      <c r="J913" s="93"/>
      <c r="K913" s="95">
        <f>YEAR(K$29)</f>
        <v>2021</v>
      </c>
      <c r="L913" s="95">
        <f t="shared" ref="L913:AH913" si="176">YEAR(L$29)</f>
        <v>2022</v>
      </c>
      <c r="M913" s="95">
        <f t="shared" si="176"/>
        <v>2023</v>
      </c>
      <c r="N913" s="96">
        <f t="shared" si="176"/>
        <v>2024</v>
      </c>
      <c r="O913" s="97">
        <f t="shared" si="176"/>
        <v>2025</v>
      </c>
      <c r="P913" s="98">
        <f t="shared" si="176"/>
        <v>2026</v>
      </c>
      <c r="Q913" s="98">
        <f t="shared" si="176"/>
        <v>2027</v>
      </c>
      <c r="R913" s="98">
        <f t="shared" si="176"/>
        <v>2028</v>
      </c>
      <c r="S913" s="98">
        <f t="shared" si="176"/>
        <v>2029</v>
      </c>
      <c r="T913" s="98">
        <f t="shared" si="176"/>
        <v>2030</v>
      </c>
      <c r="U913" s="98">
        <f t="shared" si="176"/>
        <v>2031</v>
      </c>
      <c r="V913" s="98">
        <f t="shared" si="176"/>
        <v>2032</v>
      </c>
      <c r="W913" s="98">
        <f t="shared" si="176"/>
        <v>2033</v>
      </c>
      <c r="X913" s="98">
        <f t="shared" si="176"/>
        <v>2034</v>
      </c>
      <c r="Y913" s="98">
        <f t="shared" si="176"/>
        <v>2035</v>
      </c>
      <c r="Z913" s="98">
        <f t="shared" si="176"/>
        <v>2036</v>
      </c>
      <c r="AA913" s="98">
        <f t="shared" si="176"/>
        <v>2037</v>
      </c>
      <c r="AB913" s="98">
        <f t="shared" si="176"/>
        <v>2038</v>
      </c>
      <c r="AC913" s="98">
        <f t="shared" si="176"/>
        <v>2039</v>
      </c>
      <c r="AD913" s="98">
        <f t="shared" si="176"/>
        <v>2040</v>
      </c>
      <c r="AE913" s="98">
        <f t="shared" si="176"/>
        <v>2041</v>
      </c>
      <c r="AF913" s="98">
        <f t="shared" si="176"/>
        <v>2042</v>
      </c>
      <c r="AG913" s="98">
        <f t="shared" si="176"/>
        <v>2043</v>
      </c>
      <c r="AH913" s="99">
        <f t="shared" si="176"/>
        <v>2044</v>
      </c>
    </row>
    <row r="914" spans="1:40" s="80" customFormat="1" ht="12.6" hidden="1" outlineLevel="2" thickBot="1" x14ac:dyDescent="0.3">
      <c r="A914" s="76"/>
      <c r="B914" s="40"/>
      <c r="C914" s="54"/>
      <c r="D914" s="145"/>
      <c r="E914" s="101"/>
      <c r="F914" s="101"/>
      <c r="G914" s="101"/>
      <c r="H914" s="101"/>
      <c r="I914" s="101"/>
      <c r="J914" s="102"/>
      <c r="K914" s="103" t="s">
        <v>49</v>
      </c>
      <c r="L914" s="103" t="str">
        <f>$K$62</f>
        <v>$000s</v>
      </c>
      <c r="M914" s="103" t="str">
        <f t="shared" ref="M914:AH914" si="177">$K$62</f>
        <v>$000s</v>
      </c>
      <c r="N914" s="104" t="str">
        <f t="shared" si="177"/>
        <v>$000s</v>
      </c>
      <c r="O914" s="105" t="str">
        <f t="shared" si="177"/>
        <v>$000s</v>
      </c>
      <c r="P914" s="106" t="str">
        <f t="shared" si="177"/>
        <v>$000s</v>
      </c>
      <c r="Q914" s="106" t="str">
        <f t="shared" si="177"/>
        <v>$000s</v>
      </c>
      <c r="R914" s="106" t="str">
        <f t="shared" si="177"/>
        <v>$000s</v>
      </c>
      <c r="S914" s="106" t="str">
        <f t="shared" si="177"/>
        <v>$000s</v>
      </c>
      <c r="T914" s="106" t="str">
        <f t="shared" si="177"/>
        <v>$000s</v>
      </c>
      <c r="U914" s="106" t="str">
        <f t="shared" si="177"/>
        <v>$000s</v>
      </c>
      <c r="V914" s="106" t="str">
        <f t="shared" si="177"/>
        <v>$000s</v>
      </c>
      <c r="W914" s="106" t="str">
        <f t="shared" si="177"/>
        <v>$000s</v>
      </c>
      <c r="X914" s="106" t="str">
        <f t="shared" si="177"/>
        <v>$000s</v>
      </c>
      <c r="Y914" s="106" t="str">
        <f t="shared" si="177"/>
        <v>$000s</v>
      </c>
      <c r="Z914" s="106" t="str">
        <f t="shared" si="177"/>
        <v>$000s</v>
      </c>
      <c r="AA914" s="106" t="str">
        <f t="shared" si="177"/>
        <v>$000s</v>
      </c>
      <c r="AB914" s="106" t="str">
        <f t="shared" si="177"/>
        <v>$000s</v>
      </c>
      <c r="AC914" s="106" t="str">
        <f t="shared" si="177"/>
        <v>$000s</v>
      </c>
      <c r="AD914" s="106" t="str">
        <f t="shared" si="177"/>
        <v>$000s</v>
      </c>
      <c r="AE914" s="106" t="str">
        <f t="shared" si="177"/>
        <v>$000s</v>
      </c>
      <c r="AF914" s="106" t="str">
        <f t="shared" si="177"/>
        <v>$000s</v>
      </c>
      <c r="AG914" s="106" t="str">
        <f t="shared" si="177"/>
        <v>$000s</v>
      </c>
      <c r="AH914" s="107" t="str">
        <f t="shared" si="177"/>
        <v>$000s</v>
      </c>
    </row>
    <row r="915" spans="1:40" s="38" customFormat="1" ht="12" hidden="1" outlineLevel="2" x14ac:dyDescent="0.25">
      <c r="A915" s="35"/>
      <c r="B915" s="108"/>
      <c r="C915" s="109"/>
      <c r="D915" s="110"/>
      <c r="E915" s="25"/>
      <c r="F915" s="25"/>
      <c r="G915" s="25"/>
      <c r="H915" s="25"/>
      <c r="I915" s="25"/>
      <c r="J915" s="25"/>
      <c r="K915" s="111"/>
      <c r="L915" s="112"/>
      <c r="M915" s="112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113"/>
      <c r="AM915" s="80"/>
      <c r="AN915" s="80"/>
    </row>
    <row r="916" spans="1:40" s="38" customFormat="1" ht="12" hidden="1" outlineLevel="2" x14ac:dyDescent="0.25">
      <c r="A916" s="35"/>
      <c r="B916" s="108"/>
      <c r="C916" s="109"/>
      <c r="D916" s="146" t="s">
        <v>78</v>
      </c>
      <c r="E916" s="25"/>
      <c r="F916" s="25"/>
      <c r="G916" s="25"/>
      <c r="H916" s="25"/>
      <c r="I916" s="25"/>
      <c r="J916" s="25"/>
      <c r="K916" s="111"/>
      <c r="L916" s="112"/>
      <c r="M916" s="112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113"/>
      <c r="AM916" s="80"/>
      <c r="AN916" s="80"/>
    </row>
    <row r="917" spans="1:40" s="38" customFormat="1" ht="10.199999999999999" hidden="1" outlineLevel="2" x14ac:dyDescent="0.2">
      <c r="A917" s="35"/>
      <c r="B917" s="108"/>
      <c r="C917" s="109"/>
      <c r="D917" s="147" t="s">
        <v>79</v>
      </c>
      <c r="E917" s="25"/>
      <c r="F917" s="25"/>
      <c r="G917" s="25"/>
      <c r="H917" s="25"/>
      <c r="I917" s="25"/>
      <c r="J917" s="25"/>
      <c r="K917" s="116">
        <f>'[1]Hist&amp;Budget_WC'!DH$130</f>
        <v>0</v>
      </c>
      <c r="L917" s="116">
        <f>'[1]Hist&amp;Budget_WC'!DI$130</f>
        <v>0</v>
      </c>
      <c r="M917" s="116">
        <f>'[1]Hist&amp;Budget_WC'!DJ$130</f>
        <v>0</v>
      </c>
      <c r="N917" s="117">
        <f>[1]Calcs_OthBiz!N$118</f>
        <v>0</v>
      </c>
      <c r="O917" s="117">
        <f>[1]Calcs_OthBiz!O$118</f>
        <v>0</v>
      </c>
      <c r="P917" s="117">
        <f>[1]Calcs_OthBiz!P$118</f>
        <v>0</v>
      </c>
      <c r="Q917" s="117">
        <f>[1]Calcs_OthBiz!Q$118</f>
        <v>0</v>
      </c>
      <c r="R917" s="117">
        <f>[1]Calcs_OthBiz!R$118</f>
        <v>0</v>
      </c>
      <c r="S917" s="117">
        <f>[1]Calcs_OthBiz!S$118</f>
        <v>0</v>
      </c>
      <c r="T917" s="117">
        <f>[1]Calcs_OthBiz!T$118</f>
        <v>0</v>
      </c>
      <c r="U917" s="117">
        <f>[1]Calcs_OthBiz!U$118</f>
        <v>0</v>
      </c>
      <c r="V917" s="117">
        <f>[1]Calcs_OthBiz!V$118</f>
        <v>0</v>
      </c>
      <c r="W917" s="117">
        <f>[1]Calcs_OthBiz!W$118</f>
        <v>0</v>
      </c>
      <c r="X917" s="117">
        <f>[1]Calcs_OthBiz!X$118</f>
        <v>0</v>
      </c>
      <c r="Y917" s="117">
        <f>[1]Calcs_OthBiz!Y$118</f>
        <v>0</v>
      </c>
      <c r="Z917" s="117">
        <f>[1]Calcs_OthBiz!Z$118</f>
        <v>0</v>
      </c>
      <c r="AA917" s="117">
        <f>[1]Calcs_OthBiz!AA$118</f>
        <v>0</v>
      </c>
      <c r="AB917" s="117">
        <f>[1]Calcs_OthBiz!AB$118</f>
        <v>0</v>
      </c>
      <c r="AC917" s="117">
        <f>[1]Calcs_OthBiz!AC$118</f>
        <v>0</v>
      </c>
      <c r="AD917" s="117">
        <f>[1]Calcs_OthBiz!AD$118</f>
        <v>0</v>
      </c>
      <c r="AE917" s="117">
        <f>[1]Calcs_OthBiz!AE$118</f>
        <v>0</v>
      </c>
      <c r="AF917" s="117">
        <f>[1]Calcs_OthBiz!AF$118</f>
        <v>0</v>
      </c>
      <c r="AG917" s="117">
        <f>[1]Calcs_OthBiz!AG$118</f>
        <v>0</v>
      </c>
      <c r="AH917" s="118">
        <f>[1]Calcs_OthBiz!AH$118</f>
        <v>0</v>
      </c>
      <c r="AM917" s="53" cm="1">
        <f t="array" ref="AM917">IF(SUM(ABS(K917:AH917)),1,0)</f>
        <v>0</v>
      </c>
      <c r="AN917" s="53">
        <f>IF(OR(SUBTOTAL(102,AM917)=1,AM917=0),0,1)</f>
        <v>0</v>
      </c>
    </row>
    <row r="918" spans="1:40" s="38" customFormat="1" ht="10.199999999999999" hidden="1" outlineLevel="2" x14ac:dyDescent="0.2">
      <c r="A918" s="35"/>
      <c r="B918" s="108"/>
      <c r="C918" s="109"/>
      <c r="D918" s="147" t="s">
        <v>80</v>
      </c>
      <c r="E918" s="25"/>
      <c r="F918" s="25"/>
      <c r="G918" s="25"/>
      <c r="H918" s="25"/>
      <c r="I918" s="25"/>
      <c r="J918" s="25"/>
      <c r="K918" s="116">
        <f>'[1]Hist&amp;Budget_WC'!DH$136</f>
        <v>0</v>
      </c>
      <c r="L918" s="116">
        <f>'[1]Hist&amp;Budget_WC'!DI$136</f>
        <v>0</v>
      </c>
      <c r="M918" s="116">
        <f>'[1]Hist&amp;Budget_WC'!DJ$136</f>
        <v>0</v>
      </c>
      <c r="N918" s="117">
        <f>[1]Calcs_OthBiz!N$124</f>
        <v>0</v>
      </c>
      <c r="O918" s="117">
        <f>[1]Calcs_OthBiz!O$124</f>
        <v>0</v>
      </c>
      <c r="P918" s="117">
        <f>[1]Calcs_OthBiz!P$124</f>
        <v>0</v>
      </c>
      <c r="Q918" s="117">
        <f>[1]Calcs_OthBiz!Q$124</f>
        <v>0</v>
      </c>
      <c r="R918" s="117">
        <f>[1]Calcs_OthBiz!R$124</f>
        <v>0</v>
      </c>
      <c r="S918" s="117">
        <f>[1]Calcs_OthBiz!S$124</f>
        <v>0</v>
      </c>
      <c r="T918" s="117">
        <f>[1]Calcs_OthBiz!T$124</f>
        <v>0</v>
      </c>
      <c r="U918" s="117">
        <f>[1]Calcs_OthBiz!U$124</f>
        <v>0</v>
      </c>
      <c r="V918" s="117">
        <f>[1]Calcs_OthBiz!V$124</f>
        <v>0</v>
      </c>
      <c r="W918" s="117">
        <f>[1]Calcs_OthBiz!W$124</f>
        <v>0</v>
      </c>
      <c r="X918" s="117">
        <f>[1]Calcs_OthBiz!X$124</f>
        <v>0</v>
      </c>
      <c r="Y918" s="117">
        <f>[1]Calcs_OthBiz!Y$124</f>
        <v>0</v>
      </c>
      <c r="Z918" s="117">
        <f>[1]Calcs_OthBiz!Z$124</f>
        <v>0</v>
      </c>
      <c r="AA918" s="117">
        <f>[1]Calcs_OthBiz!AA$124</f>
        <v>0</v>
      </c>
      <c r="AB918" s="117">
        <f>[1]Calcs_OthBiz!AB$124</f>
        <v>0</v>
      </c>
      <c r="AC918" s="117">
        <f>[1]Calcs_OthBiz!AC$124</f>
        <v>0</v>
      </c>
      <c r="AD918" s="117">
        <f>[1]Calcs_OthBiz!AD$124</f>
        <v>0</v>
      </c>
      <c r="AE918" s="117">
        <f>[1]Calcs_OthBiz!AE$124</f>
        <v>0</v>
      </c>
      <c r="AF918" s="117">
        <f>[1]Calcs_OthBiz!AF$124</f>
        <v>0</v>
      </c>
      <c r="AG918" s="117">
        <f>[1]Calcs_OthBiz!AG$124</f>
        <v>0</v>
      </c>
      <c r="AH918" s="118">
        <f>[1]Calcs_OthBiz!AH$124</f>
        <v>0</v>
      </c>
      <c r="AM918" s="53" cm="1">
        <f t="array" ref="AM918">IF(SUM(ABS(K918:AH918)),1,0)</f>
        <v>0</v>
      </c>
      <c r="AN918" s="53">
        <f>IF(OR(SUBTOTAL(102,AM918)=1,AM918=0),0,1)</f>
        <v>0</v>
      </c>
    </row>
    <row r="919" spans="1:40" s="38" customFormat="1" ht="10.199999999999999" hidden="1" outlineLevel="2" x14ac:dyDescent="0.2">
      <c r="A919" s="35"/>
      <c r="B919" s="108"/>
      <c r="C919" s="109"/>
      <c r="D919" s="148" t="s">
        <v>81</v>
      </c>
      <c r="E919" s="25"/>
      <c r="F919" s="25"/>
      <c r="G919" s="25"/>
      <c r="H919" s="25"/>
      <c r="I919" s="25"/>
      <c r="J919" s="25"/>
      <c r="K919" s="116">
        <f>SUM('[1]Hist&amp;Budget_WC'!DH$131:DH$132)</f>
        <v>0</v>
      </c>
      <c r="L919" s="116">
        <f>SUM('[1]Hist&amp;Budget_WC'!DI$131:DI$132)</f>
        <v>0</v>
      </c>
      <c r="M919" s="116">
        <f>SUM('[1]Hist&amp;Budget_WC'!DJ$131:DJ$132)</f>
        <v>0</v>
      </c>
      <c r="N919" s="117">
        <f>SUM([1]Calcs_OthBiz!N$119:N$120)</f>
        <v>0</v>
      </c>
      <c r="O919" s="117">
        <f>SUM([1]Calcs_OthBiz!O$119:O$120)</f>
        <v>0</v>
      </c>
      <c r="P919" s="117">
        <f>SUM([1]Calcs_OthBiz!P$119:P$120)</f>
        <v>0</v>
      </c>
      <c r="Q919" s="117">
        <f>SUM([1]Calcs_OthBiz!Q$119:Q$120)</f>
        <v>0</v>
      </c>
      <c r="R919" s="117">
        <f>SUM([1]Calcs_OthBiz!R$119:R$120)</f>
        <v>0</v>
      </c>
      <c r="S919" s="117">
        <f>SUM([1]Calcs_OthBiz!S$119:S$120)</f>
        <v>0</v>
      </c>
      <c r="T919" s="117">
        <f>SUM([1]Calcs_OthBiz!T$119:T$120)</f>
        <v>0</v>
      </c>
      <c r="U919" s="117">
        <f>SUM([1]Calcs_OthBiz!U$119:U$120)</f>
        <v>0</v>
      </c>
      <c r="V919" s="117">
        <f>SUM([1]Calcs_OthBiz!V$119:V$120)</f>
        <v>0</v>
      </c>
      <c r="W919" s="117">
        <f>SUM([1]Calcs_OthBiz!W$119:W$120)</f>
        <v>0</v>
      </c>
      <c r="X919" s="117">
        <f>SUM([1]Calcs_OthBiz!X$119:X$120)</f>
        <v>0</v>
      </c>
      <c r="Y919" s="117">
        <f>SUM([1]Calcs_OthBiz!Y$119:Y$120)</f>
        <v>0</v>
      </c>
      <c r="Z919" s="117">
        <f>SUM([1]Calcs_OthBiz!Z$119:Z$120)</f>
        <v>0</v>
      </c>
      <c r="AA919" s="117">
        <f>SUM([1]Calcs_OthBiz!AA$119:AA$120)</f>
        <v>0</v>
      </c>
      <c r="AB919" s="117">
        <f>SUM([1]Calcs_OthBiz!AB$119:AB$120)</f>
        <v>0</v>
      </c>
      <c r="AC919" s="117">
        <f>SUM([1]Calcs_OthBiz!AC$119:AC$120)</f>
        <v>0</v>
      </c>
      <c r="AD919" s="117">
        <f>SUM([1]Calcs_OthBiz!AD$119:AD$120)</f>
        <v>0</v>
      </c>
      <c r="AE919" s="117">
        <f>SUM([1]Calcs_OthBiz!AE$119:AE$120)</f>
        <v>0</v>
      </c>
      <c r="AF919" s="117">
        <f>SUM([1]Calcs_OthBiz!AF$119:AF$120)</f>
        <v>0</v>
      </c>
      <c r="AG919" s="117">
        <f>SUM([1]Calcs_OthBiz!AG$119:AG$120)</f>
        <v>0</v>
      </c>
      <c r="AH919" s="118">
        <f>SUM([1]Calcs_OthBiz!AH$119:AH$120)</f>
        <v>0</v>
      </c>
      <c r="AM919" s="53" cm="1">
        <f t="array" ref="AM919">IF(SUM(ABS(K919:AH919)),1,0)</f>
        <v>0</v>
      </c>
      <c r="AN919" s="53">
        <f>IF(OR(SUBTOTAL(102,AM919)=1,AM919=0),0,1)</f>
        <v>0</v>
      </c>
    </row>
    <row r="920" spans="1:40" s="38" customFormat="1" ht="10.199999999999999" hidden="1" outlineLevel="2" x14ac:dyDescent="0.2">
      <c r="A920" s="35"/>
      <c r="B920" s="108"/>
      <c r="C920" s="109"/>
      <c r="D920" s="148" t="s">
        <v>82</v>
      </c>
      <c r="E920" s="25"/>
      <c r="F920" s="25"/>
      <c r="G920" s="25"/>
      <c r="H920" s="25"/>
      <c r="I920" s="25"/>
      <c r="J920" s="25"/>
      <c r="K920" s="116">
        <f>'[1]Hist&amp;Budget_WC'!DH$133</f>
        <v>0</v>
      </c>
      <c r="L920" s="116">
        <f>'[1]Hist&amp;Budget_WC'!DI$133</f>
        <v>0</v>
      </c>
      <c r="M920" s="116">
        <f>'[1]Hist&amp;Budget_WC'!DJ$133</f>
        <v>0</v>
      </c>
      <c r="N920" s="117">
        <f>[1]Calcs_OthBiz!N$121</f>
        <v>0</v>
      </c>
      <c r="O920" s="117">
        <f>[1]Calcs_OthBiz!O$121</f>
        <v>0</v>
      </c>
      <c r="P920" s="117">
        <f>[1]Calcs_OthBiz!P$121</f>
        <v>0</v>
      </c>
      <c r="Q920" s="117">
        <f>[1]Calcs_OthBiz!Q$121</f>
        <v>0</v>
      </c>
      <c r="R920" s="117">
        <f>[1]Calcs_OthBiz!R$121</f>
        <v>0</v>
      </c>
      <c r="S920" s="117">
        <f>[1]Calcs_OthBiz!S$121</f>
        <v>0</v>
      </c>
      <c r="T920" s="117">
        <f>[1]Calcs_OthBiz!T$121</f>
        <v>0</v>
      </c>
      <c r="U920" s="117">
        <f>[1]Calcs_OthBiz!U$121</f>
        <v>0</v>
      </c>
      <c r="V920" s="117">
        <f>[1]Calcs_OthBiz!V$121</f>
        <v>0</v>
      </c>
      <c r="W920" s="117">
        <f>[1]Calcs_OthBiz!W$121</f>
        <v>0</v>
      </c>
      <c r="X920" s="117">
        <f>[1]Calcs_OthBiz!X$121</f>
        <v>0</v>
      </c>
      <c r="Y920" s="117">
        <f>[1]Calcs_OthBiz!Y$121</f>
        <v>0</v>
      </c>
      <c r="Z920" s="117">
        <f>[1]Calcs_OthBiz!Z$121</f>
        <v>0</v>
      </c>
      <c r="AA920" s="117">
        <f>[1]Calcs_OthBiz!AA$121</f>
        <v>0</v>
      </c>
      <c r="AB920" s="117">
        <f>[1]Calcs_OthBiz!AB$121</f>
        <v>0</v>
      </c>
      <c r="AC920" s="117">
        <f>[1]Calcs_OthBiz!AC$121</f>
        <v>0</v>
      </c>
      <c r="AD920" s="117">
        <f>[1]Calcs_OthBiz!AD$121</f>
        <v>0</v>
      </c>
      <c r="AE920" s="117">
        <f>[1]Calcs_OthBiz!AE$121</f>
        <v>0</v>
      </c>
      <c r="AF920" s="117">
        <f>[1]Calcs_OthBiz!AF$121</f>
        <v>0</v>
      </c>
      <c r="AG920" s="117">
        <f>[1]Calcs_OthBiz!AG$121</f>
        <v>0</v>
      </c>
      <c r="AH920" s="118">
        <f>[1]Calcs_OthBiz!AH$121</f>
        <v>0</v>
      </c>
      <c r="AM920" s="53" cm="1">
        <f t="array" ref="AM920">IF(SUM(ABS(K920:AH920)),1,0)</f>
        <v>0</v>
      </c>
      <c r="AN920" s="53">
        <f>IF(OR(SUBTOTAL(102,AM920)=1,AM920=0),0,1)</f>
        <v>0</v>
      </c>
    </row>
    <row r="921" spans="1:40" s="38" customFormat="1" ht="10.199999999999999" hidden="1" outlineLevel="2" x14ac:dyDescent="0.2">
      <c r="A921" s="35"/>
      <c r="B921" s="108"/>
      <c r="C921" s="109"/>
      <c r="D921" s="149" t="s">
        <v>83</v>
      </c>
      <c r="E921" s="25"/>
      <c r="F921" s="25"/>
      <c r="G921" s="25"/>
      <c r="H921" s="25"/>
      <c r="I921" s="25"/>
      <c r="J921" s="25"/>
      <c r="K921" s="116">
        <f>SUM('[1]Hist&amp;Budget_WC'!DH$134:DH$135,'[1]Hist&amp;Budget_WC'!DH$137:DH$138)</f>
        <v>0</v>
      </c>
      <c r="L921" s="116">
        <f>SUM('[1]Hist&amp;Budget_WC'!DI$134:DI$135,'[1]Hist&amp;Budget_WC'!DI$137:DI$138)</f>
        <v>0</v>
      </c>
      <c r="M921" s="116">
        <f>SUM('[1]Hist&amp;Budget_WC'!DJ$134:DJ$135,'[1]Hist&amp;Budget_WC'!DJ$137:DJ$138)</f>
        <v>0</v>
      </c>
      <c r="N921" s="117">
        <f>SUM([1]Calcs_OthBiz!N$122:N$123,[1]Calcs_OthBiz!N$125:N$126)</f>
        <v>0</v>
      </c>
      <c r="O921" s="117">
        <f>SUM([1]Calcs_OthBiz!O$122:O$123,[1]Calcs_OthBiz!O$125:O$126)</f>
        <v>0</v>
      </c>
      <c r="P921" s="117">
        <f>SUM([1]Calcs_OthBiz!P$122:P$123,[1]Calcs_OthBiz!P$125:P$126)</f>
        <v>0</v>
      </c>
      <c r="Q921" s="117">
        <f>SUM([1]Calcs_OthBiz!Q$122:Q$123,[1]Calcs_OthBiz!Q$125:Q$126)</f>
        <v>0</v>
      </c>
      <c r="R921" s="117">
        <f>SUM([1]Calcs_OthBiz!R$122:R$123,[1]Calcs_OthBiz!R$125:R$126)</f>
        <v>0</v>
      </c>
      <c r="S921" s="117">
        <f>SUM([1]Calcs_OthBiz!S$122:S$123,[1]Calcs_OthBiz!S$125:S$126)</f>
        <v>0</v>
      </c>
      <c r="T921" s="117">
        <f>SUM([1]Calcs_OthBiz!T$122:T$123,[1]Calcs_OthBiz!T$125:T$126)</f>
        <v>0</v>
      </c>
      <c r="U921" s="117">
        <f>SUM([1]Calcs_OthBiz!U$122:U$123,[1]Calcs_OthBiz!U$125:U$126)</f>
        <v>0</v>
      </c>
      <c r="V921" s="117">
        <f>SUM([1]Calcs_OthBiz!V$122:V$123,[1]Calcs_OthBiz!V$125:V$126)</f>
        <v>0</v>
      </c>
      <c r="W921" s="117">
        <f>SUM([1]Calcs_OthBiz!W$122:W$123,[1]Calcs_OthBiz!W$125:W$126)</f>
        <v>0</v>
      </c>
      <c r="X921" s="117">
        <f>SUM([1]Calcs_OthBiz!X$122:X$123,[1]Calcs_OthBiz!X$125:X$126)</f>
        <v>0</v>
      </c>
      <c r="Y921" s="117">
        <f>SUM([1]Calcs_OthBiz!Y$122:Y$123,[1]Calcs_OthBiz!Y$125:Y$126)</f>
        <v>0</v>
      </c>
      <c r="Z921" s="117">
        <f>SUM([1]Calcs_OthBiz!Z$122:Z$123,[1]Calcs_OthBiz!Z$125:Z$126)</f>
        <v>0</v>
      </c>
      <c r="AA921" s="117">
        <f>SUM([1]Calcs_OthBiz!AA$122:AA$123,[1]Calcs_OthBiz!AA$125:AA$126)</f>
        <v>0</v>
      </c>
      <c r="AB921" s="117">
        <f>SUM([1]Calcs_OthBiz!AB$122:AB$123,[1]Calcs_OthBiz!AB$125:AB$126)</f>
        <v>0</v>
      </c>
      <c r="AC921" s="117">
        <f>SUM([1]Calcs_OthBiz!AC$122:AC$123,[1]Calcs_OthBiz!AC$125:AC$126)</f>
        <v>0</v>
      </c>
      <c r="AD921" s="117">
        <f>SUM([1]Calcs_OthBiz!AD$122:AD$123,[1]Calcs_OthBiz!AD$125:AD$126)</f>
        <v>0</v>
      </c>
      <c r="AE921" s="117">
        <f>SUM([1]Calcs_OthBiz!AE$122:AE$123,[1]Calcs_OthBiz!AE$125:AE$126)</f>
        <v>0</v>
      </c>
      <c r="AF921" s="117">
        <f>SUM([1]Calcs_OthBiz!AF$122:AF$123,[1]Calcs_OthBiz!AF$125:AF$126)</f>
        <v>0</v>
      </c>
      <c r="AG921" s="117">
        <f>SUM([1]Calcs_OthBiz!AG$122:AG$123,[1]Calcs_OthBiz!AG$125:AG$126)</f>
        <v>0</v>
      </c>
      <c r="AH921" s="118">
        <f>SUM([1]Calcs_OthBiz!AH$122:AH$123,[1]Calcs_OthBiz!AH$125:AH$126)</f>
        <v>0</v>
      </c>
      <c r="AM921" s="53" cm="1">
        <f t="array" ref="AM921">IF(SUM(ABS(K921:AH921)),1,0)</f>
        <v>0</v>
      </c>
      <c r="AN921" s="53">
        <f>IF(OR(SUBTOTAL(102,AM921)=1,AM921=0),0,1)</f>
        <v>0</v>
      </c>
    </row>
    <row r="922" spans="1:40" s="38" customFormat="1" ht="10.199999999999999" hidden="1" outlineLevel="2" collapsed="1" x14ac:dyDescent="0.2">
      <c r="A922" s="35"/>
      <c r="B922" s="108"/>
      <c r="C922" s="109"/>
      <c r="D922" s="150" t="s">
        <v>84</v>
      </c>
      <c r="E922" s="120"/>
      <c r="F922" s="120"/>
      <c r="G922" s="120"/>
      <c r="H922" s="120"/>
      <c r="I922" s="120"/>
      <c r="J922" s="120"/>
      <c r="K922" s="121">
        <f t="shared" ref="K922:AH922" si="178">SUM(K917:K921)</f>
        <v>0</v>
      </c>
      <c r="L922" s="121">
        <f t="shared" si="178"/>
        <v>0</v>
      </c>
      <c r="M922" s="121">
        <f t="shared" si="178"/>
        <v>0</v>
      </c>
      <c r="N922" s="122">
        <f t="shared" si="178"/>
        <v>0</v>
      </c>
      <c r="O922" s="122">
        <f t="shared" si="178"/>
        <v>0</v>
      </c>
      <c r="P922" s="122">
        <f t="shared" si="178"/>
        <v>0</v>
      </c>
      <c r="Q922" s="122">
        <f t="shared" si="178"/>
        <v>0</v>
      </c>
      <c r="R922" s="122">
        <f t="shared" si="178"/>
        <v>0</v>
      </c>
      <c r="S922" s="122">
        <f t="shared" si="178"/>
        <v>0</v>
      </c>
      <c r="T922" s="122">
        <f t="shared" si="178"/>
        <v>0</v>
      </c>
      <c r="U922" s="122">
        <f t="shared" si="178"/>
        <v>0</v>
      </c>
      <c r="V922" s="122">
        <f t="shared" si="178"/>
        <v>0</v>
      </c>
      <c r="W922" s="122">
        <f t="shared" si="178"/>
        <v>0</v>
      </c>
      <c r="X922" s="122">
        <f t="shared" si="178"/>
        <v>0</v>
      </c>
      <c r="Y922" s="122">
        <f t="shared" si="178"/>
        <v>0</v>
      </c>
      <c r="Z922" s="122">
        <f t="shared" si="178"/>
        <v>0</v>
      </c>
      <c r="AA922" s="122">
        <f t="shared" si="178"/>
        <v>0</v>
      </c>
      <c r="AB922" s="122">
        <f t="shared" si="178"/>
        <v>0</v>
      </c>
      <c r="AC922" s="122">
        <f t="shared" si="178"/>
        <v>0</v>
      </c>
      <c r="AD922" s="122">
        <f t="shared" si="178"/>
        <v>0</v>
      </c>
      <c r="AE922" s="122">
        <f t="shared" si="178"/>
        <v>0</v>
      </c>
      <c r="AF922" s="122">
        <f t="shared" si="178"/>
        <v>0</v>
      </c>
      <c r="AG922" s="122">
        <f t="shared" si="178"/>
        <v>0</v>
      </c>
      <c r="AH922" s="123">
        <f t="shared" si="178"/>
        <v>0</v>
      </c>
    </row>
    <row r="923" spans="1:40" ht="12.75" hidden="1" customHeight="1" outlineLevel="2" x14ac:dyDescent="0.2">
      <c r="A923" s="35"/>
      <c r="B923" s="151"/>
      <c r="C923" s="152"/>
      <c r="D923" s="153"/>
      <c r="E923" s="154"/>
      <c r="F923" s="154"/>
      <c r="G923" s="154"/>
      <c r="H923" s="154"/>
      <c r="I923" s="154"/>
      <c r="J923" s="154"/>
      <c r="K923" s="116"/>
      <c r="L923" s="116"/>
      <c r="M923" s="116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  <c r="AA923" s="155"/>
      <c r="AB923" s="155"/>
      <c r="AC923" s="155"/>
      <c r="AD923" s="155"/>
      <c r="AE923" s="155"/>
      <c r="AF923" s="155"/>
      <c r="AG923" s="155"/>
      <c r="AH923" s="156"/>
    </row>
    <row r="924" spans="1:40" ht="12.75" hidden="1" customHeight="1" outlineLevel="2" x14ac:dyDescent="0.2">
      <c r="A924" s="35"/>
      <c r="B924" s="108"/>
      <c r="C924" s="152"/>
      <c r="D924" s="153" t="s">
        <v>85</v>
      </c>
      <c r="E924" s="154"/>
      <c r="F924" s="154"/>
      <c r="G924" s="154"/>
      <c r="H924" s="154"/>
      <c r="I924" s="154"/>
      <c r="J924" s="154"/>
      <c r="K924" s="116"/>
      <c r="L924" s="116"/>
      <c r="M924" s="116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  <c r="AA924" s="155"/>
      <c r="AB924" s="155"/>
      <c r="AC924" s="155"/>
      <c r="AD924" s="155"/>
      <c r="AE924" s="155"/>
      <c r="AF924" s="155"/>
      <c r="AG924" s="155"/>
      <c r="AH924" s="156"/>
    </row>
    <row r="925" spans="1:40" ht="12.75" hidden="1" customHeight="1" outlineLevel="2" x14ac:dyDescent="0.2">
      <c r="A925" s="35"/>
      <c r="B925" s="151"/>
      <c r="C925" s="152"/>
      <c r="D925" s="147" t="s">
        <v>79</v>
      </c>
      <c r="E925" s="154"/>
      <c r="F925" s="154"/>
      <c r="G925" s="154"/>
      <c r="H925" s="154"/>
      <c r="I925" s="154"/>
      <c r="J925" s="154"/>
      <c r="K925" s="116">
        <f>'[1]Hist&amp;Budget_WC'!DH$143</f>
        <v>0</v>
      </c>
      <c r="L925" s="116">
        <f>'[1]Hist&amp;Budget_WC'!DI$143</f>
        <v>0</v>
      </c>
      <c r="M925" s="116">
        <f>'[1]Hist&amp;Budget_WC'!DJ$143</f>
        <v>0</v>
      </c>
      <c r="N925" s="117">
        <f>[1]Calcs_OthBiz!N$131</f>
        <v>0</v>
      </c>
      <c r="O925" s="117">
        <f>[1]Calcs_OthBiz!O$131</f>
        <v>0</v>
      </c>
      <c r="P925" s="117">
        <f>[1]Calcs_OthBiz!P$131</f>
        <v>0</v>
      </c>
      <c r="Q925" s="117">
        <f>[1]Calcs_OthBiz!Q$131</f>
        <v>0</v>
      </c>
      <c r="R925" s="117">
        <f>[1]Calcs_OthBiz!R$131</f>
        <v>0</v>
      </c>
      <c r="S925" s="117">
        <f>[1]Calcs_OthBiz!S$131</f>
        <v>0</v>
      </c>
      <c r="T925" s="117">
        <f>[1]Calcs_OthBiz!T$131</f>
        <v>0</v>
      </c>
      <c r="U925" s="117">
        <f>[1]Calcs_OthBiz!U$131</f>
        <v>0</v>
      </c>
      <c r="V925" s="117">
        <f>[1]Calcs_OthBiz!V$131</f>
        <v>0</v>
      </c>
      <c r="W925" s="117">
        <f>[1]Calcs_OthBiz!W$131</f>
        <v>0</v>
      </c>
      <c r="X925" s="117">
        <f>[1]Calcs_OthBiz!X$131</f>
        <v>0</v>
      </c>
      <c r="Y925" s="117">
        <f>[1]Calcs_OthBiz!Y$131</f>
        <v>0</v>
      </c>
      <c r="Z925" s="117">
        <f>[1]Calcs_OthBiz!Z$131</f>
        <v>0</v>
      </c>
      <c r="AA925" s="117">
        <f>[1]Calcs_OthBiz!AA$131</f>
        <v>0</v>
      </c>
      <c r="AB925" s="117">
        <f>[1]Calcs_OthBiz!AB$131</f>
        <v>0</v>
      </c>
      <c r="AC925" s="117">
        <f>[1]Calcs_OthBiz!AC$131</f>
        <v>0</v>
      </c>
      <c r="AD925" s="117">
        <f>[1]Calcs_OthBiz!AD$131</f>
        <v>0</v>
      </c>
      <c r="AE925" s="117">
        <f>[1]Calcs_OthBiz!AE$131</f>
        <v>0</v>
      </c>
      <c r="AF925" s="117">
        <f>[1]Calcs_OthBiz!AF$131</f>
        <v>0</v>
      </c>
      <c r="AG925" s="117">
        <f>[1]Calcs_OthBiz!AG$131</f>
        <v>0</v>
      </c>
      <c r="AH925" s="118">
        <f>[1]Calcs_OthBiz!AH$131</f>
        <v>0</v>
      </c>
      <c r="AM925" s="53" cm="1">
        <f t="array" ref="AM925">IF(SUM(ABS(K925:AH925)),1,0)</f>
        <v>0</v>
      </c>
      <c r="AN925" s="53">
        <f t="shared" ref="AN925:AN930" si="179">IF(OR(SUBTOTAL(102,AM925)=1,AM925=0),0,1)</f>
        <v>0</v>
      </c>
    </row>
    <row r="926" spans="1:40" ht="12.75" hidden="1" customHeight="1" outlineLevel="2" x14ac:dyDescent="0.2">
      <c r="A926" s="35"/>
      <c r="B926" s="151"/>
      <c r="C926" s="152"/>
      <c r="D926" s="147" t="s">
        <v>80</v>
      </c>
      <c r="E926" s="154"/>
      <c r="F926" s="154"/>
      <c r="G926" s="154"/>
      <c r="H926" s="154"/>
      <c r="I926" s="154"/>
      <c r="J926" s="154"/>
      <c r="K926" s="116">
        <f>'[1]Hist&amp;Budget_WC'!DH$150</f>
        <v>0</v>
      </c>
      <c r="L926" s="116">
        <f>'[1]Hist&amp;Budget_WC'!DI$150</f>
        <v>0</v>
      </c>
      <c r="M926" s="116">
        <f>'[1]Hist&amp;Budget_WC'!DJ$150</f>
        <v>0</v>
      </c>
      <c r="N926" s="117">
        <f>[1]Calcs_OthBiz!N$138</f>
        <v>0</v>
      </c>
      <c r="O926" s="117">
        <f>[1]Calcs_OthBiz!O$138</f>
        <v>0</v>
      </c>
      <c r="P926" s="117">
        <f>[1]Calcs_OthBiz!P$138</f>
        <v>0</v>
      </c>
      <c r="Q926" s="117">
        <f>[1]Calcs_OthBiz!Q$138</f>
        <v>0</v>
      </c>
      <c r="R926" s="117">
        <f>[1]Calcs_OthBiz!R$138</f>
        <v>0</v>
      </c>
      <c r="S926" s="117">
        <f>[1]Calcs_OthBiz!S$138</f>
        <v>0</v>
      </c>
      <c r="T926" s="117">
        <f>[1]Calcs_OthBiz!T$138</f>
        <v>0</v>
      </c>
      <c r="U926" s="117">
        <f>[1]Calcs_OthBiz!U$138</f>
        <v>0</v>
      </c>
      <c r="V926" s="117">
        <f>[1]Calcs_OthBiz!V$138</f>
        <v>0</v>
      </c>
      <c r="W926" s="117">
        <f>[1]Calcs_OthBiz!W$138</f>
        <v>0</v>
      </c>
      <c r="X926" s="117">
        <f>[1]Calcs_OthBiz!X$138</f>
        <v>0</v>
      </c>
      <c r="Y926" s="117">
        <f>[1]Calcs_OthBiz!Y$138</f>
        <v>0</v>
      </c>
      <c r="Z926" s="117">
        <f>[1]Calcs_OthBiz!Z$138</f>
        <v>0</v>
      </c>
      <c r="AA926" s="117">
        <f>[1]Calcs_OthBiz!AA$138</f>
        <v>0</v>
      </c>
      <c r="AB926" s="117">
        <f>[1]Calcs_OthBiz!AB$138</f>
        <v>0</v>
      </c>
      <c r="AC926" s="117">
        <f>[1]Calcs_OthBiz!AC$138</f>
        <v>0</v>
      </c>
      <c r="AD926" s="117">
        <f>[1]Calcs_OthBiz!AD$138</f>
        <v>0</v>
      </c>
      <c r="AE926" s="117">
        <f>[1]Calcs_OthBiz!AE$138</f>
        <v>0</v>
      </c>
      <c r="AF926" s="117">
        <f>[1]Calcs_OthBiz!AF$138</f>
        <v>0</v>
      </c>
      <c r="AG926" s="117">
        <f>[1]Calcs_OthBiz!AG$138</f>
        <v>0</v>
      </c>
      <c r="AH926" s="118">
        <f>[1]Calcs_OthBiz!AH$138</f>
        <v>0</v>
      </c>
      <c r="AM926" s="53" cm="1">
        <f t="array" ref="AM926">IF(SUM(ABS(K926:AH926)),1,0)</f>
        <v>0</v>
      </c>
      <c r="AN926" s="53">
        <f t="shared" si="179"/>
        <v>0</v>
      </c>
    </row>
    <row r="927" spans="1:40" ht="12.75" hidden="1" customHeight="1" outlineLevel="2" x14ac:dyDescent="0.2">
      <c r="A927" s="35"/>
      <c r="B927" s="151"/>
      <c r="C927" s="152"/>
      <c r="D927" s="148" t="s">
        <v>81</v>
      </c>
      <c r="E927" s="154"/>
      <c r="F927" s="154"/>
      <c r="G927" s="154"/>
      <c r="H927" s="154"/>
      <c r="I927" s="154"/>
      <c r="J927" s="154"/>
      <c r="K927" s="116">
        <f>'[1]Hist&amp;Budget_WC'!DH$149</f>
        <v>0</v>
      </c>
      <c r="L927" s="116">
        <f>'[1]Hist&amp;Budget_WC'!DI$149</f>
        <v>0</v>
      </c>
      <c r="M927" s="116">
        <f>'[1]Hist&amp;Budget_WC'!DJ$149</f>
        <v>0</v>
      </c>
      <c r="N927" s="117">
        <f>[1]Calcs_OthBiz!N$137</f>
        <v>0</v>
      </c>
      <c r="O927" s="117">
        <f>[1]Calcs_OthBiz!O$137</f>
        <v>0</v>
      </c>
      <c r="P927" s="117">
        <f>[1]Calcs_OthBiz!P$137</f>
        <v>0</v>
      </c>
      <c r="Q927" s="117">
        <f>[1]Calcs_OthBiz!Q$137</f>
        <v>0</v>
      </c>
      <c r="R927" s="117">
        <f>[1]Calcs_OthBiz!R$137</f>
        <v>0</v>
      </c>
      <c r="S927" s="117">
        <f>[1]Calcs_OthBiz!S$137</f>
        <v>0</v>
      </c>
      <c r="T927" s="117">
        <f>[1]Calcs_OthBiz!T$137</f>
        <v>0</v>
      </c>
      <c r="U927" s="117">
        <f>[1]Calcs_OthBiz!U$137</f>
        <v>0</v>
      </c>
      <c r="V927" s="117">
        <f>[1]Calcs_OthBiz!V$137</f>
        <v>0</v>
      </c>
      <c r="W927" s="117">
        <f>[1]Calcs_OthBiz!W$137</f>
        <v>0</v>
      </c>
      <c r="X927" s="117">
        <f>[1]Calcs_OthBiz!X$137</f>
        <v>0</v>
      </c>
      <c r="Y927" s="117">
        <f>[1]Calcs_OthBiz!Y$137</f>
        <v>0</v>
      </c>
      <c r="Z927" s="117">
        <f>[1]Calcs_OthBiz!Z$137</f>
        <v>0</v>
      </c>
      <c r="AA927" s="117">
        <f>[1]Calcs_OthBiz!AA$137</f>
        <v>0</v>
      </c>
      <c r="AB927" s="117">
        <f>[1]Calcs_OthBiz!AB$137</f>
        <v>0</v>
      </c>
      <c r="AC927" s="117">
        <f>[1]Calcs_OthBiz!AC$137</f>
        <v>0</v>
      </c>
      <c r="AD927" s="117">
        <f>[1]Calcs_OthBiz!AD$137</f>
        <v>0</v>
      </c>
      <c r="AE927" s="117">
        <f>[1]Calcs_OthBiz!AE$137</f>
        <v>0</v>
      </c>
      <c r="AF927" s="117">
        <f>[1]Calcs_OthBiz!AF$137</f>
        <v>0</v>
      </c>
      <c r="AG927" s="117">
        <f>[1]Calcs_OthBiz!AG$137</f>
        <v>0</v>
      </c>
      <c r="AH927" s="118">
        <f>[1]Calcs_OthBiz!AH$137</f>
        <v>0</v>
      </c>
      <c r="AM927" s="53" cm="1">
        <f t="array" ref="AM927">IF(SUM(ABS(K927:AH927)),1,0)</f>
        <v>0</v>
      </c>
      <c r="AN927" s="53">
        <f t="shared" si="179"/>
        <v>0</v>
      </c>
    </row>
    <row r="928" spans="1:40" ht="12.75" hidden="1" customHeight="1" outlineLevel="2" x14ac:dyDescent="0.2">
      <c r="A928" s="35"/>
      <c r="B928" s="151"/>
      <c r="C928" s="152"/>
      <c r="D928" s="147" t="s">
        <v>86</v>
      </c>
      <c r="E928" s="154"/>
      <c r="F928" s="154"/>
      <c r="G928" s="154"/>
      <c r="H928" s="154"/>
      <c r="I928" s="154"/>
      <c r="J928" s="154"/>
      <c r="K928" s="116">
        <f>SUM('[1]Hist&amp;Budget_WC'!DH$145:DH$146)</f>
        <v>0</v>
      </c>
      <c r="L928" s="116">
        <f>SUM('[1]Hist&amp;Budget_WC'!DI$145:DI$146)</f>
        <v>0</v>
      </c>
      <c r="M928" s="116">
        <f>SUM('[1]Hist&amp;Budget_WC'!DJ$145:DJ$146)</f>
        <v>0</v>
      </c>
      <c r="N928" s="117">
        <f>SUM([1]Calcs_OthBiz!N$133:N$134)</f>
        <v>0</v>
      </c>
      <c r="O928" s="117">
        <f>SUM([1]Calcs_OthBiz!O$133:O$134)</f>
        <v>0</v>
      </c>
      <c r="P928" s="117">
        <f>SUM([1]Calcs_OthBiz!P$133:P$134)</f>
        <v>0</v>
      </c>
      <c r="Q928" s="117">
        <f>SUM([1]Calcs_OthBiz!Q$133:Q$134)</f>
        <v>0</v>
      </c>
      <c r="R928" s="117">
        <f>SUM([1]Calcs_OthBiz!R$133:R$134)</f>
        <v>0</v>
      </c>
      <c r="S928" s="117">
        <f>SUM([1]Calcs_OthBiz!S$133:S$134)</f>
        <v>0</v>
      </c>
      <c r="T928" s="117">
        <f>SUM([1]Calcs_OthBiz!T$133:T$134)</f>
        <v>0</v>
      </c>
      <c r="U928" s="117">
        <f>SUM([1]Calcs_OthBiz!U$133:U$134)</f>
        <v>0</v>
      </c>
      <c r="V928" s="117">
        <f>SUM([1]Calcs_OthBiz!V$133:V$134)</f>
        <v>0</v>
      </c>
      <c r="W928" s="117">
        <f>SUM([1]Calcs_OthBiz!W$133:W$134)</f>
        <v>0</v>
      </c>
      <c r="X928" s="117">
        <f>SUM([1]Calcs_OthBiz!X$133:X$134)</f>
        <v>0</v>
      </c>
      <c r="Y928" s="117">
        <f>SUM([1]Calcs_OthBiz!Y$133:Y$134)</f>
        <v>0</v>
      </c>
      <c r="Z928" s="117">
        <f>SUM([1]Calcs_OthBiz!Z$133:Z$134)</f>
        <v>0</v>
      </c>
      <c r="AA928" s="117">
        <f>SUM([1]Calcs_OthBiz!AA$133:AA$134)</f>
        <v>0</v>
      </c>
      <c r="AB928" s="117">
        <f>SUM([1]Calcs_OthBiz!AB$133:AB$134)</f>
        <v>0</v>
      </c>
      <c r="AC928" s="117">
        <f>SUM([1]Calcs_OthBiz!AC$133:AC$134)</f>
        <v>0</v>
      </c>
      <c r="AD928" s="117">
        <f>SUM([1]Calcs_OthBiz!AD$133:AD$134)</f>
        <v>0</v>
      </c>
      <c r="AE928" s="117">
        <f>SUM([1]Calcs_OthBiz!AE$133:AE$134)</f>
        <v>0</v>
      </c>
      <c r="AF928" s="117">
        <f>SUM([1]Calcs_OthBiz!AF$133:AF$134)</f>
        <v>0</v>
      </c>
      <c r="AG928" s="117">
        <f>SUM([1]Calcs_OthBiz!AG$133:AG$134)</f>
        <v>0</v>
      </c>
      <c r="AH928" s="118">
        <f>SUM([1]Calcs_OthBiz!AH$133:AH$134)</f>
        <v>0</v>
      </c>
      <c r="AM928" s="53" cm="1">
        <f t="array" ref="AM928">IF(SUM(ABS(K928:AH928)),1,0)</f>
        <v>0</v>
      </c>
      <c r="AN928" s="53">
        <f t="shared" si="179"/>
        <v>0</v>
      </c>
    </row>
    <row r="929" spans="1:40" ht="12.75" hidden="1" customHeight="1" outlineLevel="2" x14ac:dyDescent="0.2">
      <c r="A929" s="35"/>
      <c r="B929" s="151"/>
      <c r="C929" s="152"/>
      <c r="D929" s="147" t="s">
        <v>87</v>
      </c>
      <c r="E929" s="154"/>
      <c r="F929" s="154"/>
      <c r="G929" s="154"/>
      <c r="H929" s="154"/>
      <c r="I929" s="154"/>
      <c r="J929" s="154"/>
      <c r="K929" s="116">
        <f>'[1]Hist&amp;Budget_WC'!DH$147</f>
        <v>0</v>
      </c>
      <c r="L929" s="116">
        <f>'[1]Hist&amp;Budget_WC'!DI$147</f>
        <v>0</v>
      </c>
      <c r="M929" s="116">
        <f>'[1]Hist&amp;Budget_WC'!DJ$147</f>
        <v>0</v>
      </c>
      <c r="N929" s="117">
        <f>[1]Calcs_OthBiz!N$135</f>
        <v>0</v>
      </c>
      <c r="O929" s="117">
        <f>[1]Calcs_OthBiz!O$135</f>
        <v>0</v>
      </c>
      <c r="P929" s="117">
        <f>[1]Calcs_OthBiz!P$135</f>
        <v>0</v>
      </c>
      <c r="Q929" s="117">
        <f>[1]Calcs_OthBiz!Q$135</f>
        <v>0</v>
      </c>
      <c r="R929" s="117">
        <f>[1]Calcs_OthBiz!R$135</f>
        <v>0</v>
      </c>
      <c r="S929" s="117">
        <f>[1]Calcs_OthBiz!S$135</f>
        <v>0</v>
      </c>
      <c r="T929" s="117">
        <f>[1]Calcs_OthBiz!T$135</f>
        <v>0</v>
      </c>
      <c r="U929" s="117">
        <f>[1]Calcs_OthBiz!U$135</f>
        <v>0</v>
      </c>
      <c r="V929" s="117">
        <f>[1]Calcs_OthBiz!V$135</f>
        <v>0</v>
      </c>
      <c r="W929" s="117">
        <f>[1]Calcs_OthBiz!W$135</f>
        <v>0</v>
      </c>
      <c r="X929" s="117">
        <f>[1]Calcs_OthBiz!X$135</f>
        <v>0</v>
      </c>
      <c r="Y929" s="117">
        <f>[1]Calcs_OthBiz!Y$135</f>
        <v>0</v>
      </c>
      <c r="Z929" s="117">
        <f>[1]Calcs_OthBiz!Z$135</f>
        <v>0</v>
      </c>
      <c r="AA929" s="117">
        <f>[1]Calcs_OthBiz!AA$135</f>
        <v>0</v>
      </c>
      <c r="AB929" s="117">
        <f>[1]Calcs_OthBiz!AB$135</f>
        <v>0</v>
      </c>
      <c r="AC929" s="117">
        <f>[1]Calcs_OthBiz!AC$135</f>
        <v>0</v>
      </c>
      <c r="AD929" s="117">
        <f>[1]Calcs_OthBiz!AD$135</f>
        <v>0</v>
      </c>
      <c r="AE929" s="117">
        <f>[1]Calcs_OthBiz!AE$135</f>
        <v>0</v>
      </c>
      <c r="AF929" s="117">
        <f>[1]Calcs_OthBiz!AF$135</f>
        <v>0</v>
      </c>
      <c r="AG929" s="117">
        <f>[1]Calcs_OthBiz!AG$135</f>
        <v>0</v>
      </c>
      <c r="AH929" s="118">
        <f>[1]Calcs_OthBiz!AH$135</f>
        <v>0</v>
      </c>
      <c r="AM929" s="53" cm="1">
        <f t="array" ref="AM929">IF(SUM(ABS(K929:AH929)),1,0)</f>
        <v>0</v>
      </c>
      <c r="AN929" s="53">
        <f t="shared" si="179"/>
        <v>0</v>
      </c>
    </row>
    <row r="930" spans="1:40" ht="12.75" hidden="1" customHeight="1" outlineLevel="2" x14ac:dyDescent="0.2">
      <c r="A930" s="35"/>
      <c r="B930" s="151"/>
      <c r="C930" s="152"/>
      <c r="D930" s="147" t="s">
        <v>88</v>
      </c>
      <c r="E930" s="154"/>
      <c r="F930" s="154"/>
      <c r="G930" s="154"/>
      <c r="H930" s="154"/>
      <c r="I930" s="154"/>
      <c r="J930" s="154"/>
      <c r="K930" s="116">
        <f>SUM('[1]Hist&amp;Budget_WC'!DH$144,'[1]Hist&amp;Budget_WC'!DH$148,'[1]Hist&amp;Budget_WC'!DH$151:DH$152)</f>
        <v>0</v>
      </c>
      <c r="L930" s="116">
        <f>SUM('[1]Hist&amp;Budget_WC'!DI$144,'[1]Hist&amp;Budget_WC'!DI$148,'[1]Hist&amp;Budget_WC'!DI$151:DI$152)</f>
        <v>0</v>
      </c>
      <c r="M930" s="116">
        <f>SUM('[1]Hist&amp;Budget_WC'!DJ$144,'[1]Hist&amp;Budget_WC'!DJ$148,'[1]Hist&amp;Budget_WC'!DJ$151:DJ$152)</f>
        <v>0</v>
      </c>
      <c r="N930" s="117">
        <f>SUM([1]Calcs_OthBiz!N$132,[1]Calcs_OthBiz!N$136,[1]Calcs_OthBiz!N$139:N$140)</f>
        <v>0</v>
      </c>
      <c r="O930" s="117">
        <f>SUM([1]Calcs_OthBiz!O$132,[1]Calcs_OthBiz!O$136,[1]Calcs_OthBiz!O$139:O$140)</f>
        <v>0</v>
      </c>
      <c r="P930" s="117">
        <f>SUM([1]Calcs_OthBiz!P$132,[1]Calcs_OthBiz!P$136,[1]Calcs_OthBiz!P$139:P$140)</f>
        <v>0</v>
      </c>
      <c r="Q930" s="117">
        <f>SUM([1]Calcs_OthBiz!Q$132,[1]Calcs_OthBiz!Q$136,[1]Calcs_OthBiz!Q$139:Q$140)</f>
        <v>0</v>
      </c>
      <c r="R930" s="117">
        <f>SUM([1]Calcs_OthBiz!R$132,[1]Calcs_OthBiz!R$136,[1]Calcs_OthBiz!R$139:R$140)</f>
        <v>0</v>
      </c>
      <c r="S930" s="117">
        <f>SUM([1]Calcs_OthBiz!S$132,[1]Calcs_OthBiz!S$136,[1]Calcs_OthBiz!S$139:S$140)</f>
        <v>0</v>
      </c>
      <c r="T930" s="117">
        <f>SUM([1]Calcs_OthBiz!T$132,[1]Calcs_OthBiz!T$136,[1]Calcs_OthBiz!T$139:T$140)</f>
        <v>0</v>
      </c>
      <c r="U930" s="117">
        <f>SUM([1]Calcs_OthBiz!U$132,[1]Calcs_OthBiz!U$136,[1]Calcs_OthBiz!U$139:U$140)</f>
        <v>0</v>
      </c>
      <c r="V930" s="117">
        <f>SUM([1]Calcs_OthBiz!V$132,[1]Calcs_OthBiz!V$136,[1]Calcs_OthBiz!V$139:V$140)</f>
        <v>0</v>
      </c>
      <c r="W930" s="117">
        <f>SUM([1]Calcs_OthBiz!W$132,[1]Calcs_OthBiz!W$136,[1]Calcs_OthBiz!W$139:W$140)</f>
        <v>0</v>
      </c>
      <c r="X930" s="117">
        <f>SUM([1]Calcs_OthBiz!X$132,[1]Calcs_OthBiz!X$136,[1]Calcs_OthBiz!X$139:X$140)</f>
        <v>0</v>
      </c>
      <c r="Y930" s="117">
        <f>SUM([1]Calcs_OthBiz!Y$132,[1]Calcs_OthBiz!Y$136,[1]Calcs_OthBiz!Y$139:Y$140)</f>
        <v>0</v>
      </c>
      <c r="Z930" s="117">
        <f>SUM([1]Calcs_OthBiz!Z$132,[1]Calcs_OthBiz!Z$136,[1]Calcs_OthBiz!Z$139:Z$140)</f>
        <v>0</v>
      </c>
      <c r="AA930" s="117">
        <f>SUM([1]Calcs_OthBiz!AA$132,[1]Calcs_OthBiz!AA$136,[1]Calcs_OthBiz!AA$139:AA$140)</f>
        <v>0</v>
      </c>
      <c r="AB930" s="117">
        <f>SUM([1]Calcs_OthBiz!AB$132,[1]Calcs_OthBiz!AB$136,[1]Calcs_OthBiz!AB$139:AB$140)</f>
        <v>0</v>
      </c>
      <c r="AC930" s="117">
        <f>SUM([1]Calcs_OthBiz!AC$132,[1]Calcs_OthBiz!AC$136,[1]Calcs_OthBiz!AC$139:AC$140)</f>
        <v>0</v>
      </c>
      <c r="AD930" s="117">
        <f>SUM([1]Calcs_OthBiz!AD$132,[1]Calcs_OthBiz!AD$136,[1]Calcs_OthBiz!AD$139:AD$140)</f>
        <v>0</v>
      </c>
      <c r="AE930" s="117">
        <f>SUM([1]Calcs_OthBiz!AE$132,[1]Calcs_OthBiz!AE$136,[1]Calcs_OthBiz!AE$139:AE$140)</f>
        <v>0</v>
      </c>
      <c r="AF930" s="117">
        <f>SUM([1]Calcs_OthBiz!AF$132,[1]Calcs_OthBiz!AF$136,[1]Calcs_OthBiz!AF$139:AF$140)</f>
        <v>0</v>
      </c>
      <c r="AG930" s="117">
        <f>SUM([1]Calcs_OthBiz!AG$132,[1]Calcs_OthBiz!AG$136,[1]Calcs_OthBiz!AG$139:AG$140)</f>
        <v>0</v>
      </c>
      <c r="AH930" s="118">
        <f>SUM([1]Calcs_OthBiz!AH$132,[1]Calcs_OthBiz!AH$136,[1]Calcs_OthBiz!AH$139:AH$140)</f>
        <v>0</v>
      </c>
      <c r="AM930" s="53" cm="1">
        <f t="array" ref="AM930">IF(SUM(ABS(K930:AH930)),1,0)</f>
        <v>0</v>
      </c>
      <c r="AN930" s="53">
        <f t="shared" si="179"/>
        <v>0</v>
      </c>
    </row>
    <row r="931" spans="1:40" ht="12.75" hidden="1" customHeight="1" outlineLevel="2" collapsed="1" x14ac:dyDescent="0.2">
      <c r="A931" s="35"/>
      <c r="B931" s="151"/>
      <c r="C931" s="152"/>
      <c r="D931" s="150" t="s">
        <v>89</v>
      </c>
      <c r="E931" s="157"/>
      <c r="F931" s="157"/>
      <c r="G931" s="157"/>
      <c r="H931" s="157"/>
      <c r="I931" s="157"/>
      <c r="J931" s="157"/>
      <c r="K931" s="121">
        <f t="shared" ref="K931:AH931" si="180">SUM(K925:K930)</f>
        <v>0</v>
      </c>
      <c r="L931" s="121">
        <f t="shared" si="180"/>
        <v>0</v>
      </c>
      <c r="M931" s="121">
        <f t="shared" si="180"/>
        <v>0</v>
      </c>
      <c r="N931" s="122">
        <f t="shared" si="180"/>
        <v>0</v>
      </c>
      <c r="O931" s="122">
        <f t="shared" si="180"/>
        <v>0</v>
      </c>
      <c r="P931" s="122">
        <f t="shared" si="180"/>
        <v>0</v>
      </c>
      <c r="Q931" s="122">
        <f t="shared" si="180"/>
        <v>0</v>
      </c>
      <c r="R931" s="122">
        <f t="shared" si="180"/>
        <v>0</v>
      </c>
      <c r="S931" s="122">
        <f t="shared" si="180"/>
        <v>0</v>
      </c>
      <c r="T931" s="122">
        <f t="shared" si="180"/>
        <v>0</v>
      </c>
      <c r="U931" s="122">
        <f t="shared" si="180"/>
        <v>0</v>
      </c>
      <c r="V931" s="122">
        <f t="shared" si="180"/>
        <v>0</v>
      </c>
      <c r="W931" s="122">
        <f t="shared" si="180"/>
        <v>0</v>
      </c>
      <c r="X931" s="122">
        <f t="shared" si="180"/>
        <v>0</v>
      </c>
      <c r="Y931" s="122">
        <f t="shared" si="180"/>
        <v>0</v>
      </c>
      <c r="Z931" s="122">
        <f t="shared" si="180"/>
        <v>0</v>
      </c>
      <c r="AA931" s="122">
        <f t="shared" si="180"/>
        <v>0</v>
      </c>
      <c r="AB931" s="122">
        <f t="shared" si="180"/>
        <v>0</v>
      </c>
      <c r="AC931" s="122">
        <f t="shared" si="180"/>
        <v>0</v>
      </c>
      <c r="AD931" s="122">
        <f t="shared" si="180"/>
        <v>0</v>
      </c>
      <c r="AE931" s="122">
        <f t="shared" si="180"/>
        <v>0</v>
      </c>
      <c r="AF931" s="122">
        <f t="shared" si="180"/>
        <v>0</v>
      </c>
      <c r="AG931" s="122">
        <f t="shared" si="180"/>
        <v>0</v>
      </c>
      <c r="AH931" s="123">
        <f t="shared" si="180"/>
        <v>0</v>
      </c>
    </row>
    <row r="932" spans="1:40" ht="12.75" hidden="1" customHeight="1" outlineLevel="2" thickBot="1" x14ac:dyDescent="0.25">
      <c r="A932" s="35"/>
      <c r="B932" s="151"/>
      <c r="C932" s="152"/>
      <c r="D932" s="158" t="s">
        <v>90</v>
      </c>
      <c r="E932" s="159"/>
      <c r="F932" s="159"/>
      <c r="G932" s="159"/>
      <c r="H932" s="159"/>
      <c r="I932" s="159"/>
      <c r="J932" s="159"/>
      <c r="K932" s="160">
        <f t="shared" ref="K932:AH932" si="181">SUM(K922,K931)</f>
        <v>0</v>
      </c>
      <c r="L932" s="160">
        <f t="shared" si="181"/>
        <v>0</v>
      </c>
      <c r="M932" s="160">
        <f t="shared" si="181"/>
        <v>0</v>
      </c>
      <c r="N932" s="161">
        <f t="shared" si="181"/>
        <v>0</v>
      </c>
      <c r="O932" s="161">
        <f t="shared" si="181"/>
        <v>0</v>
      </c>
      <c r="P932" s="161">
        <f t="shared" si="181"/>
        <v>0</v>
      </c>
      <c r="Q932" s="161">
        <f t="shared" si="181"/>
        <v>0</v>
      </c>
      <c r="R932" s="161">
        <f t="shared" si="181"/>
        <v>0</v>
      </c>
      <c r="S932" s="161">
        <f t="shared" si="181"/>
        <v>0</v>
      </c>
      <c r="T932" s="161">
        <f t="shared" si="181"/>
        <v>0</v>
      </c>
      <c r="U932" s="161">
        <f t="shared" si="181"/>
        <v>0</v>
      </c>
      <c r="V932" s="161">
        <f t="shared" si="181"/>
        <v>0</v>
      </c>
      <c r="W932" s="161">
        <f t="shared" si="181"/>
        <v>0</v>
      </c>
      <c r="X932" s="161">
        <f t="shared" si="181"/>
        <v>0</v>
      </c>
      <c r="Y932" s="161">
        <f t="shared" si="181"/>
        <v>0</v>
      </c>
      <c r="Z932" s="161">
        <f t="shared" si="181"/>
        <v>0</v>
      </c>
      <c r="AA932" s="161">
        <f t="shared" si="181"/>
        <v>0</v>
      </c>
      <c r="AB932" s="161">
        <f t="shared" si="181"/>
        <v>0</v>
      </c>
      <c r="AC932" s="161">
        <f t="shared" si="181"/>
        <v>0</v>
      </c>
      <c r="AD932" s="161">
        <f t="shared" si="181"/>
        <v>0</v>
      </c>
      <c r="AE932" s="161">
        <f t="shared" si="181"/>
        <v>0</v>
      </c>
      <c r="AF932" s="161">
        <f t="shared" si="181"/>
        <v>0</v>
      </c>
      <c r="AG932" s="161">
        <f t="shared" si="181"/>
        <v>0</v>
      </c>
      <c r="AH932" s="162">
        <f t="shared" si="181"/>
        <v>0</v>
      </c>
    </row>
    <row r="933" spans="1:40" ht="12.75" hidden="1" customHeight="1" outlineLevel="2" thickTop="1" x14ac:dyDescent="0.2">
      <c r="A933" s="35"/>
      <c r="B933" s="151"/>
      <c r="C933" s="152"/>
      <c r="D933" s="153"/>
      <c r="E933" s="154"/>
      <c r="F933" s="154"/>
      <c r="G933" s="154"/>
      <c r="H933" s="154"/>
      <c r="I933" s="154"/>
      <c r="J933" s="154"/>
      <c r="K933" s="116"/>
      <c r="L933" s="116"/>
      <c r="M933" s="116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  <c r="AA933" s="155"/>
      <c r="AB933" s="155"/>
      <c r="AC933" s="155"/>
      <c r="AD933" s="155"/>
      <c r="AE933" s="155"/>
      <c r="AF933" s="155"/>
      <c r="AG933" s="155"/>
      <c r="AH933" s="156"/>
    </row>
    <row r="934" spans="1:40" ht="12.75" hidden="1" customHeight="1" outlineLevel="2" x14ac:dyDescent="0.2">
      <c r="A934" s="35"/>
      <c r="B934" s="151"/>
      <c r="C934" s="152"/>
      <c r="D934" s="153" t="s">
        <v>91</v>
      </c>
      <c r="E934" s="154"/>
      <c r="F934" s="154"/>
      <c r="G934" s="154"/>
      <c r="H934" s="154"/>
      <c r="I934" s="154"/>
      <c r="J934" s="154"/>
      <c r="K934" s="116"/>
      <c r="L934" s="116"/>
      <c r="M934" s="116"/>
      <c r="N934" s="117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  <c r="AA934" s="155"/>
      <c r="AB934" s="155"/>
      <c r="AC934" s="155"/>
      <c r="AD934" s="155"/>
      <c r="AE934" s="155"/>
      <c r="AF934" s="155"/>
      <c r="AG934" s="155"/>
      <c r="AH934" s="156"/>
    </row>
    <row r="935" spans="1:40" ht="12.75" hidden="1" customHeight="1" outlineLevel="2" x14ac:dyDescent="0.2">
      <c r="A935" s="35"/>
      <c r="B935" s="151"/>
      <c r="C935" s="152"/>
      <c r="D935" s="176" t="s">
        <v>92</v>
      </c>
      <c r="E935" s="154"/>
      <c r="F935" s="154"/>
      <c r="G935" s="154"/>
      <c r="H935" s="154"/>
      <c r="I935" s="154"/>
      <c r="J935" s="154"/>
      <c r="K935" s="116">
        <f>SUM('[1]Hist&amp;Budget_WC'!DH$159:DH$160)</f>
        <v>0</v>
      </c>
      <c r="L935" s="116">
        <f>SUM('[1]Hist&amp;Budget_WC'!DI$159:DI$160)</f>
        <v>0</v>
      </c>
      <c r="M935" s="116">
        <f>SUM('[1]Hist&amp;Budget_WC'!DJ$159:DJ$160)</f>
        <v>0</v>
      </c>
      <c r="N935" s="117">
        <f>SUM([1]Calcs_OthBiz!N$146:N$147)</f>
        <v>0</v>
      </c>
      <c r="O935" s="117">
        <f>SUM([1]Calcs_OthBiz!O$146:O$147)</f>
        <v>0</v>
      </c>
      <c r="P935" s="117">
        <f>SUM([1]Calcs_OthBiz!P$146:P$147)</f>
        <v>0</v>
      </c>
      <c r="Q935" s="117">
        <f>SUM([1]Calcs_OthBiz!Q$146:Q$147)</f>
        <v>0</v>
      </c>
      <c r="R935" s="117">
        <f>SUM([1]Calcs_OthBiz!R$146:R$147)</f>
        <v>0</v>
      </c>
      <c r="S935" s="117">
        <f>SUM([1]Calcs_OthBiz!S$146:S$147)</f>
        <v>0</v>
      </c>
      <c r="T935" s="117">
        <f>SUM([1]Calcs_OthBiz!T$146:T$147)</f>
        <v>0</v>
      </c>
      <c r="U935" s="117">
        <f>SUM([1]Calcs_OthBiz!U$146:U$147)</f>
        <v>0</v>
      </c>
      <c r="V935" s="117">
        <f>SUM([1]Calcs_OthBiz!V$146:V$147)</f>
        <v>0</v>
      </c>
      <c r="W935" s="117">
        <f>SUM([1]Calcs_OthBiz!W$146:W$147)</f>
        <v>0</v>
      </c>
      <c r="X935" s="117">
        <f>SUM([1]Calcs_OthBiz!X$146:X$147)</f>
        <v>0</v>
      </c>
      <c r="Y935" s="117">
        <f>SUM([1]Calcs_OthBiz!Y$146:Y$147)</f>
        <v>0</v>
      </c>
      <c r="Z935" s="117">
        <f>SUM([1]Calcs_OthBiz!Z$146:Z$147)</f>
        <v>0</v>
      </c>
      <c r="AA935" s="117">
        <f>SUM([1]Calcs_OthBiz!AA$146:AA$147)</f>
        <v>0</v>
      </c>
      <c r="AB935" s="117">
        <f>SUM([1]Calcs_OthBiz!AB$146:AB$147)</f>
        <v>0</v>
      </c>
      <c r="AC935" s="117">
        <f>SUM([1]Calcs_OthBiz!AC$146:AC$147)</f>
        <v>0</v>
      </c>
      <c r="AD935" s="117">
        <f>SUM([1]Calcs_OthBiz!AD$146:AD$147)</f>
        <v>0</v>
      </c>
      <c r="AE935" s="117">
        <f>SUM([1]Calcs_OthBiz!AE$146:AE$147)</f>
        <v>0</v>
      </c>
      <c r="AF935" s="117">
        <f>SUM([1]Calcs_OthBiz!AF$146:AF$147)</f>
        <v>0</v>
      </c>
      <c r="AG935" s="117">
        <f>SUM([1]Calcs_OthBiz!AG$146:AG$147)</f>
        <v>0</v>
      </c>
      <c r="AH935" s="118">
        <f>SUM([1]Calcs_OthBiz!AH$146:AH$147)</f>
        <v>0</v>
      </c>
      <c r="AM935" s="53" cm="1">
        <f t="array" ref="AM935">IF(SUM(ABS(K935:AH935)),1,0)</f>
        <v>0</v>
      </c>
      <c r="AN935" s="53">
        <f>IF(OR(SUBTOTAL(102,AM935)=1,AM935=0),0,1)</f>
        <v>0</v>
      </c>
    </row>
    <row r="936" spans="1:40" ht="12.75" hidden="1" customHeight="1" outlineLevel="2" x14ac:dyDescent="0.2">
      <c r="A936" s="35"/>
      <c r="B936" s="151"/>
      <c r="C936" s="152"/>
      <c r="D936" s="245" t="s">
        <v>93</v>
      </c>
      <c r="E936" s="154"/>
      <c r="F936" s="154"/>
      <c r="G936" s="154"/>
      <c r="H936" s="154"/>
      <c r="I936" s="154"/>
      <c r="J936" s="154"/>
      <c r="K936" s="116">
        <f>ROUND('[1]Hist&amp;Budget_WC'!DH$164,0)</f>
        <v>0</v>
      </c>
      <c r="L936" s="116">
        <f>ROUND('[1]Hist&amp;Budget_WC'!DI$164,0)</f>
        <v>0</v>
      </c>
      <c r="M936" s="116">
        <f>ROUND('[1]Hist&amp;Budget_WC'!DJ$164,0)</f>
        <v>0</v>
      </c>
      <c r="N936" s="117">
        <f>ROUND(SUM([1]Calcs_OthBiz!N$151),0)</f>
        <v>0</v>
      </c>
      <c r="O936" s="117">
        <f>ROUND(SUM([1]Calcs_OthBiz!O$151),0)</f>
        <v>0</v>
      </c>
      <c r="P936" s="117">
        <f>ROUND(SUM([1]Calcs_OthBiz!P$151),0)</f>
        <v>0</v>
      </c>
      <c r="Q936" s="117">
        <f>ROUND(SUM([1]Calcs_OthBiz!Q$151),0)</f>
        <v>0</v>
      </c>
      <c r="R936" s="117">
        <f>ROUND(SUM([1]Calcs_OthBiz!R$151),0)</f>
        <v>0</v>
      </c>
      <c r="S936" s="117">
        <f>ROUND(SUM([1]Calcs_OthBiz!S$151),0)</f>
        <v>0</v>
      </c>
      <c r="T936" s="117">
        <f>ROUND(SUM([1]Calcs_OthBiz!T$151),0)</f>
        <v>0</v>
      </c>
      <c r="U936" s="117">
        <f>ROUND(SUM([1]Calcs_OthBiz!U$151),0)</f>
        <v>0</v>
      </c>
      <c r="V936" s="117">
        <f>ROUND(SUM([1]Calcs_OthBiz!V$151),0)</f>
        <v>0</v>
      </c>
      <c r="W936" s="117">
        <f>ROUND(SUM([1]Calcs_OthBiz!W$151),0)</f>
        <v>0</v>
      </c>
      <c r="X936" s="117">
        <f>ROUND(SUM([1]Calcs_OthBiz!X$151),0)</f>
        <v>0</v>
      </c>
      <c r="Y936" s="117">
        <f>ROUND(SUM([1]Calcs_OthBiz!Y$151),0)</f>
        <v>0</v>
      </c>
      <c r="Z936" s="117">
        <f>ROUND(SUM([1]Calcs_OthBiz!Z$151),0)</f>
        <v>0</v>
      </c>
      <c r="AA936" s="117">
        <f>ROUND(SUM([1]Calcs_OthBiz!AA$151),0)</f>
        <v>0</v>
      </c>
      <c r="AB936" s="117">
        <f>ROUND(SUM([1]Calcs_OthBiz!AB$151),0)</f>
        <v>0</v>
      </c>
      <c r="AC936" s="117">
        <f>ROUND(SUM([1]Calcs_OthBiz!AC$151),0)</f>
        <v>0</v>
      </c>
      <c r="AD936" s="117">
        <f>ROUND(SUM([1]Calcs_OthBiz!AD$151),0)</f>
        <v>0</v>
      </c>
      <c r="AE936" s="117">
        <f>ROUND(SUM([1]Calcs_OthBiz!AE$151),0)</f>
        <v>0</v>
      </c>
      <c r="AF936" s="117">
        <f>ROUND(SUM([1]Calcs_OthBiz!AF$151),0)</f>
        <v>0</v>
      </c>
      <c r="AG936" s="117">
        <f>ROUND(SUM([1]Calcs_OthBiz!AG$151),0)</f>
        <v>0</v>
      </c>
      <c r="AH936" s="118">
        <f>ROUND(SUM([1]Calcs_OthBiz!AH$151),0)</f>
        <v>0</v>
      </c>
      <c r="AM936" s="53" cm="1">
        <f t="array" ref="AM936">IF(SUM(ABS(K936:AH936)),1,0)</f>
        <v>0</v>
      </c>
      <c r="AN936" s="53">
        <f>IF(OR(SUBTOTAL(102,AM936)=1,AM936=0),0,1)</f>
        <v>0</v>
      </c>
    </row>
    <row r="937" spans="1:40" ht="12.75" hidden="1" customHeight="1" outlineLevel="2" x14ac:dyDescent="0.2">
      <c r="A937" s="35"/>
      <c r="B937" s="151"/>
      <c r="C937" s="152"/>
      <c r="D937" s="245" t="s">
        <v>94</v>
      </c>
      <c r="E937" s="154"/>
      <c r="F937" s="154"/>
      <c r="G937" s="154"/>
      <c r="H937" s="154"/>
      <c r="I937" s="154"/>
      <c r="J937" s="154"/>
      <c r="K937" s="116">
        <f>ROUND('[1]Hist&amp;Budget_WC'!DH$165,0)</f>
        <v>0</v>
      </c>
      <c r="L937" s="116">
        <f>ROUND('[1]Hist&amp;Budget_WC'!DI$165,0)</f>
        <v>0</v>
      </c>
      <c r="M937" s="116">
        <f>ROUND('[1]Hist&amp;Budget_WC'!DJ$165,0)</f>
        <v>0</v>
      </c>
      <c r="N937" s="117">
        <f>ROUND([1]Calcs_OthBiz!N$152,0)</f>
        <v>0</v>
      </c>
      <c r="O937" s="117">
        <f>ROUND([1]Calcs_OthBiz!O$152,0)</f>
        <v>0</v>
      </c>
      <c r="P937" s="117">
        <f>ROUND([1]Calcs_OthBiz!P$152,0)</f>
        <v>0</v>
      </c>
      <c r="Q937" s="117">
        <f>ROUND([1]Calcs_OthBiz!Q$152,0)</f>
        <v>0</v>
      </c>
      <c r="R937" s="117">
        <f>ROUND([1]Calcs_OthBiz!R$152,0)</f>
        <v>0</v>
      </c>
      <c r="S937" s="117">
        <f>ROUND([1]Calcs_OthBiz!S$152,0)</f>
        <v>0</v>
      </c>
      <c r="T937" s="117">
        <f>ROUND([1]Calcs_OthBiz!T$152,0)</f>
        <v>0</v>
      </c>
      <c r="U937" s="117">
        <f>ROUND([1]Calcs_OthBiz!U$152,0)</f>
        <v>0</v>
      </c>
      <c r="V937" s="117">
        <f>ROUND([1]Calcs_OthBiz!V$152,0)</f>
        <v>0</v>
      </c>
      <c r="W937" s="117">
        <f>ROUND([1]Calcs_OthBiz!W$152,0)</f>
        <v>0</v>
      </c>
      <c r="X937" s="117">
        <f>ROUND([1]Calcs_OthBiz!X$152,0)</f>
        <v>0</v>
      </c>
      <c r="Y937" s="117">
        <f>ROUND([1]Calcs_OthBiz!Y$152,0)</f>
        <v>0</v>
      </c>
      <c r="Z937" s="117">
        <f>ROUND([1]Calcs_OthBiz!Z$152,0)</f>
        <v>0</v>
      </c>
      <c r="AA937" s="117">
        <f>ROUND([1]Calcs_OthBiz!AA$152,0)</f>
        <v>0</v>
      </c>
      <c r="AB937" s="117">
        <f>ROUND([1]Calcs_OthBiz!AB$152,0)</f>
        <v>0</v>
      </c>
      <c r="AC937" s="117">
        <f>ROUND([1]Calcs_OthBiz!AC$152,0)</f>
        <v>0</v>
      </c>
      <c r="AD937" s="117">
        <f>ROUND([1]Calcs_OthBiz!AD$152,0)</f>
        <v>0</v>
      </c>
      <c r="AE937" s="117">
        <f>ROUND([1]Calcs_OthBiz!AE$152,0)</f>
        <v>0</v>
      </c>
      <c r="AF937" s="117">
        <f>ROUND([1]Calcs_OthBiz!AF$152,0)</f>
        <v>0</v>
      </c>
      <c r="AG937" s="117">
        <f>ROUND([1]Calcs_OthBiz!AG$152,0)</f>
        <v>0</v>
      </c>
      <c r="AH937" s="118">
        <f>ROUND([1]Calcs_OthBiz!AH$152,0)</f>
        <v>0</v>
      </c>
      <c r="AM937" s="53" cm="1">
        <f t="array" ref="AM937">IF(SUM(ABS(K937:AH937)),1,0)</f>
        <v>0</v>
      </c>
      <c r="AN937" s="53">
        <f>IF(OR(SUBTOTAL(102,AM937)=1,AM937=0),0,1)</f>
        <v>0</v>
      </c>
    </row>
    <row r="938" spans="1:40" ht="12.75" hidden="1" customHeight="1" outlineLevel="2" x14ac:dyDescent="0.2">
      <c r="A938" s="35"/>
      <c r="B938" s="151"/>
      <c r="C938" s="152"/>
      <c r="D938" s="245" t="s">
        <v>95</v>
      </c>
      <c r="E938" s="154"/>
      <c r="F938" s="154"/>
      <c r="G938" s="154"/>
      <c r="H938" s="154"/>
      <c r="I938" s="154"/>
      <c r="J938" s="154"/>
      <c r="K938" s="116">
        <f>'[1]Hist&amp;Budget_WC'!DH$162</f>
        <v>0</v>
      </c>
      <c r="L938" s="116">
        <f>'[1]Hist&amp;Budget_WC'!DI$162</f>
        <v>0</v>
      </c>
      <c r="M938" s="116">
        <f>'[1]Hist&amp;Budget_WC'!DJ$162</f>
        <v>0</v>
      </c>
      <c r="N938" s="117">
        <f>[1]Calcs_OthBiz!N$149</f>
        <v>0</v>
      </c>
      <c r="O938" s="117">
        <f>[1]Calcs_OthBiz!O$149</f>
        <v>0</v>
      </c>
      <c r="P938" s="117">
        <f>[1]Calcs_OthBiz!P$149</f>
        <v>0</v>
      </c>
      <c r="Q938" s="117">
        <f>[1]Calcs_OthBiz!Q$149</f>
        <v>0</v>
      </c>
      <c r="R938" s="117">
        <f>[1]Calcs_OthBiz!R$149</f>
        <v>0</v>
      </c>
      <c r="S938" s="117">
        <f>[1]Calcs_OthBiz!S$149</f>
        <v>0</v>
      </c>
      <c r="T938" s="117">
        <f>[1]Calcs_OthBiz!T$149</f>
        <v>0</v>
      </c>
      <c r="U938" s="117">
        <f>[1]Calcs_OthBiz!U$149</f>
        <v>0</v>
      </c>
      <c r="V938" s="117">
        <f>[1]Calcs_OthBiz!V$149</f>
        <v>0</v>
      </c>
      <c r="W938" s="117">
        <f>[1]Calcs_OthBiz!W$149</f>
        <v>0</v>
      </c>
      <c r="X938" s="117">
        <f>[1]Calcs_OthBiz!X$149</f>
        <v>0</v>
      </c>
      <c r="Y938" s="117">
        <f>[1]Calcs_OthBiz!Y$149</f>
        <v>0</v>
      </c>
      <c r="Z938" s="117">
        <f>[1]Calcs_OthBiz!Z$149</f>
        <v>0</v>
      </c>
      <c r="AA938" s="117">
        <f>[1]Calcs_OthBiz!AA$149</f>
        <v>0</v>
      </c>
      <c r="AB938" s="117">
        <f>[1]Calcs_OthBiz!AB$149</f>
        <v>0</v>
      </c>
      <c r="AC938" s="117">
        <f>[1]Calcs_OthBiz!AC$149</f>
        <v>0</v>
      </c>
      <c r="AD938" s="117">
        <f>[1]Calcs_OthBiz!AD$149</f>
        <v>0</v>
      </c>
      <c r="AE938" s="117">
        <f>[1]Calcs_OthBiz!AE$149</f>
        <v>0</v>
      </c>
      <c r="AF938" s="117">
        <f>[1]Calcs_OthBiz!AF$149</f>
        <v>0</v>
      </c>
      <c r="AG938" s="117">
        <f>[1]Calcs_OthBiz!AG$149</f>
        <v>0</v>
      </c>
      <c r="AH938" s="118">
        <f>[1]Calcs_OthBiz!AH$149</f>
        <v>0</v>
      </c>
      <c r="AM938" s="53" cm="1">
        <f t="array" ref="AM938">IF(SUM(ABS(K938:AH938)),1,0)</f>
        <v>0</v>
      </c>
      <c r="AN938" s="53">
        <f>IF(OR(SUBTOTAL(102,AM938)=1,AM938=0),0,1)</f>
        <v>0</v>
      </c>
    </row>
    <row r="939" spans="1:40" ht="12.75" hidden="1" customHeight="1" outlineLevel="2" collapsed="1" x14ac:dyDescent="0.2">
      <c r="A939" s="35"/>
      <c r="B939" s="151"/>
      <c r="C939" s="152"/>
      <c r="D939" s="246" t="s">
        <v>88</v>
      </c>
      <c r="E939" s="154"/>
      <c r="F939" s="154"/>
      <c r="G939" s="154"/>
      <c r="H939" s="154"/>
      <c r="I939" s="154"/>
      <c r="J939" s="154"/>
      <c r="K939" s="116">
        <f>SUM('[1]Hist&amp;Budget_WC'!DH$161,'[1]Hist&amp;Budget_WC'!DH$163)</f>
        <v>0</v>
      </c>
      <c r="L939" s="116">
        <f>SUM('[1]Hist&amp;Budget_WC'!DI$161,'[1]Hist&amp;Budget_WC'!DI$163)</f>
        <v>0</v>
      </c>
      <c r="M939" s="116">
        <f>SUM('[1]Hist&amp;Budget_WC'!DJ$161,'[1]Hist&amp;Budget_WC'!DJ$163)</f>
        <v>0</v>
      </c>
      <c r="N939" s="117">
        <f>SUM([1]Calcs_OthBiz!N$148,[1]Calcs_OthBiz!N$150)</f>
        <v>0</v>
      </c>
      <c r="O939" s="117">
        <f>SUM([1]Calcs_OthBiz!O$148,[1]Calcs_OthBiz!O$150)</f>
        <v>0</v>
      </c>
      <c r="P939" s="117">
        <f>SUM([1]Calcs_OthBiz!P$148,[1]Calcs_OthBiz!P$150)</f>
        <v>0</v>
      </c>
      <c r="Q939" s="117">
        <f>SUM([1]Calcs_OthBiz!Q$148,[1]Calcs_OthBiz!Q$150)</f>
        <v>0</v>
      </c>
      <c r="R939" s="117">
        <f>SUM([1]Calcs_OthBiz!R$148,[1]Calcs_OthBiz!R$150)</f>
        <v>0</v>
      </c>
      <c r="S939" s="117">
        <f>SUM([1]Calcs_OthBiz!S$148,[1]Calcs_OthBiz!S$150)</f>
        <v>0</v>
      </c>
      <c r="T939" s="117">
        <f>SUM([1]Calcs_OthBiz!T$148,[1]Calcs_OthBiz!T$150)</f>
        <v>0</v>
      </c>
      <c r="U939" s="117">
        <f>SUM([1]Calcs_OthBiz!U$148,[1]Calcs_OthBiz!U$150)</f>
        <v>0</v>
      </c>
      <c r="V939" s="117">
        <f>SUM([1]Calcs_OthBiz!V$148,[1]Calcs_OthBiz!V$150)</f>
        <v>0</v>
      </c>
      <c r="W939" s="117">
        <f>SUM([1]Calcs_OthBiz!W$148,[1]Calcs_OthBiz!W$150)</f>
        <v>0</v>
      </c>
      <c r="X939" s="117">
        <f>SUM([1]Calcs_OthBiz!X$148,[1]Calcs_OthBiz!X$150)</f>
        <v>0</v>
      </c>
      <c r="Y939" s="117">
        <f>SUM([1]Calcs_OthBiz!Y$148,[1]Calcs_OthBiz!Y$150)</f>
        <v>0</v>
      </c>
      <c r="Z939" s="117">
        <f>SUM([1]Calcs_OthBiz!Z$148,[1]Calcs_OthBiz!Z$150)</f>
        <v>0</v>
      </c>
      <c r="AA939" s="117">
        <f>SUM([1]Calcs_OthBiz!AA$148,[1]Calcs_OthBiz!AA$150)</f>
        <v>0</v>
      </c>
      <c r="AB939" s="117">
        <f>SUM([1]Calcs_OthBiz!AB$148,[1]Calcs_OthBiz!AB$150)</f>
        <v>0</v>
      </c>
      <c r="AC939" s="117">
        <f>SUM([1]Calcs_OthBiz!AC$148,[1]Calcs_OthBiz!AC$150)</f>
        <v>0</v>
      </c>
      <c r="AD939" s="117">
        <f>SUM([1]Calcs_OthBiz!AD$148,[1]Calcs_OthBiz!AD$150)</f>
        <v>0</v>
      </c>
      <c r="AE939" s="117">
        <f>SUM([1]Calcs_OthBiz!AE$148,[1]Calcs_OthBiz!AE$150)</f>
        <v>0</v>
      </c>
      <c r="AF939" s="117">
        <f>SUM([1]Calcs_OthBiz!AF$148,[1]Calcs_OthBiz!AF$150)</f>
        <v>0</v>
      </c>
      <c r="AG939" s="117">
        <f>SUM([1]Calcs_OthBiz!AG$148,[1]Calcs_OthBiz!AG$150)</f>
        <v>0</v>
      </c>
      <c r="AH939" s="118">
        <f>SUM([1]Calcs_OthBiz!AH$148,[1]Calcs_OthBiz!AH$150)</f>
        <v>0</v>
      </c>
    </row>
    <row r="940" spans="1:40" ht="12.75" hidden="1" customHeight="1" outlineLevel="2" x14ac:dyDescent="0.2">
      <c r="A940" s="35"/>
      <c r="B940" s="151"/>
      <c r="C940" s="152"/>
      <c r="D940" s="150" t="s">
        <v>96</v>
      </c>
      <c r="E940" s="157"/>
      <c r="F940" s="157"/>
      <c r="G940" s="157"/>
      <c r="H940" s="157"/>
      <c r="I940" s="157"/>
      <c r="J940" s="157"/>
      <c r="K940" s="121">
        <f t="shared" ref="K940:AH940" si="182">SUM(K935:K939)</f>
        <v>0</v>
      </c>
      <c r="L940" s="121">
        <f t="shared" si="182"/>
        <v>0</v>
      </c>
      <c r="M940" s="121">
        <f t="shared" si="182"/>
        <v>0</v>
      </c>
      <c r="N940" s="122">
        <f t="shared" si="182"/>
        <v>0</v>
      </c>
      <c r="O940" s="122">
        <f t="shared" si="182"/>
        <v>0</v>
      </c>
      <c r="P940" s="122">
        <f t="shared" si="182"/>
        <v>0</v>
      </c>
      <c r="Q940" s="122">
        <f t="shared" si="182"/>
        <v>0</v>
      </c>
      <c r="R940" s="122">
        <f t="shared" si="182"/>
        <v>0</v>
      </c>
      <c r="S940" s="122">
        <f t="shared" si="182"/>
        <v>0</v>
      </c>
      <c r="T940" s="122">
        <f t="shared" si="182"/>
        <v>0</v>
      </c>
      <c r="U940" s="122">
        <f t="shared" si="182"/>
        <v>0</v>
      </c>
      <c r="V940" s="122">
        <f t="shared" si="182"/>
        <v>0</v>
      </c>
      <c r="W940" s="122">
        <f t="shared" si="182"/>
        <v>0</v>
      </c>
      <c r="X940" s="122">
        <f t="shared" si="182"/>
        <v>0</v>
      </c>
      <c r="Y940" s="122">
        <f t="shared" si="182"/>
        <v>0</v>
      </c>
      <c r="Z940" s="122">
        <f t="shared" si="182"/>
        <v>0</v>
      </c>
      <c r="AA940" s="122">
        <f t="shared" si="182"/>
        <v>0</v>
      </c>
      <c r="AB940" s="122">
        <f t="shared" si="182"/>
        <v>0</v>
      </c>
      <c r="AC940" s="122">
        <f t="shared" si="182"/>
        <v>0</v>
      </c>
      <c r="AD940" s="122">
        <f t="shared" si="182"/>
        <v>0</v>
      </c>
      <c r="AE940" s="122">
        <f t="shared" si="182"/>
        <v>0</v>
      </c>
      <c r="AF940" s="122">
        <f t="shared" si="182"/>
        <v>0</v>
      </c>
      <c r="AG940" s="122">
        <f t="shared" si="182"/>
        <v>0</v>
      </c>
      <c r="AH940" s="123">
        <f t="shared" si="182"/>
        <v>0</v>
      </c>
    </row>
    <row r="941" spans="1:40" ht="12.75" hidden="1" customHeight="1" outlineLevel="2" x14ac:dyDescent="0.2">
      <c r="A941" s="35"/>
      <c r="B941" s="151"/>
      <c r="C941" s="152"/>
      <c r="D941" s="153"/>
      <c r="E941" s="154"/>
      <c r="F941" s="154"/>
      <c r="G941" s="154"/>
      <c r="H941" s="154"/>
      <c r="I941" s="154"/>
      <c r="J941" s="154"/>
      <c r="K941" s="116"/>
      <c r="L941" s="116"/>
      <c r="M941" s="116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55"/>
      <c r="Z941" s="155"/>
      <c r="AA941" s="155"/>
      <c r="AB941" s="155"/>
      <c r="AC941" s="155"/>
      <c r="AD941" s="155"/>
      <c r="AE941" s="155"/>
      <c r="AF941" s="155"/>
      <c r="AG941" s="155"/>
      <c r="AH941" s="156"/>
    </row>
    <row r="942" spans="1:40" ht="12.75" hidden="1" customHeight="1" outlineLevel="2" x14ac:dyDescent="0.2">
      <c r="A942" s="35"/>
      <c r="B942" s="151"/>
      <c r="C942" s="152"/>
      <c r="D942" s="153" t="s">
        <v>97</v>
      </c>
      <c r="E942" s="154"/>
      <c r="F942" s="154"/>
      <c r="G942" s="154"/>
      <c r="H942" s="154"/>
      <c r="I942" s="154"/>
      <c r="J942" s="154"/>
      <c r="K942" s="116"/>
      <c r="L942" s="116"/>
      <c r="M942" s="116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  <c r="AA942" s="155"/>
      <c r="AB942" s="155"/>
      <c r="AC942" s="155"/>
      <c r="AD942" s="155"/>
      <c r="AE942" s="155"/>
      <c r="AF942" s="155"/>
      <c r="AG942" s="155"/>
      <c r="AH942" s="156"/>
    </row>
    <row r="943" spans="1:40" ht="12.75" hidden="1" customHeight="1" outlineLevel="2" x14ac:dyDescent="0.2">
      <c r="A943" s="35"/>
      <c r="B943" s="151"/>
      <c r="C943" s="152"/>
      <c r="D943" s="245" t="s">
        <v>92</v>
      </c>
      <c r="E943" s="154"/>
      <c r="F943" s="154"/>
      <c r="G943" s="154"/>
      <c r="H943" s="154"/>
      <c r="I943" s="154"/>
      <c r="J943" s="154"/>
      <c r="K943" s="116">
        <f>'[1]Hist&amp;Budget_WC'!DH$175</f>
        <v>0</v>
      </c>
      <c r="L943" s="116">
        <f>'[1]Hist&amp;Budget_WC'!DI$175</f>
        <v>0</v>
      </c>
      <c r="M943" s="116">
        <f>'[1]Hist&amp;Budget_WC'!DJ$175</f>
        <v>0</v>
      </c>
      <c r="N943" s="117">
        <f>SUM([1]Calcs_OthBiz!N$161)</f>
        <v>0</v>
      </c>
      <c r="O943" s="117">
        <f>SUM([1]Calcs_OthBiz!O$161)</f>
        <v>0</v>
      </c>
      <c r="P943" s="117">
        <f>SUM([1]Calcs_OthBiz!P$161)</f>
        <v>0</v>
      </c>
      <c r="Q943" s="117">
        <f>SUM([1]Calcs_OthBiz!Q$161)</f>
        <v>0</v>
      </c>
      <c r="R943" s="117">
        <f>SUM([1]Calcs_OthBiz!R$161)</f>
        <v>0</v>
      </c>
      <c r="S943" s="117">
        <f>SUM([1]Calcs_OthBiz!S$161)</f>
        <v>0</v>
      </c>
      <c r="T943" s="117">
        <f>SUM([1]Calcs_OthBiz!T$161)</f>
        <v>0</v>
      </c>
      <c r="U943" s="117">
        <f>SUM([1]Calcs_OthBiz!U$161)</f>
        <v>0</v>
      </c>
      <c r="V943" s="117">
        <f>SUM([1]Calcs_OthBiz!V$161)</f>
        <v>0</v>
      </c>
      <c r="W943" s="117">
        <f>SUM([1]Calcs_OthBiz!W$161)</f>
        <v>0</v>
      </c>
      <c r="X943" s="117">
        <f>SUM([1]Calcs_OthBiz!X$161)</f>
        <v>0</v>
      </c>
      <c r="Y943" s="117">
        <f>SUM([1]Calcs_OthBiz!Y$161)</f>
        <v>0</v>
      </c>
      <c r="Z943" s="117">
        <f>SUM([1]Calcs_OthBiz!Z$161)</f>
        <v>0</v>
      </c>
      <c r="AA943" s="117">
        <f>SUM([1]Calcs_OthBiz!AA$161)</f>
        <v>0</v>
      </c>
      <c r="AB943" s="117">
        <f>SUM([1]Calcs_OthBiz!AB$161)</f>
        <v>0</v>
      </c>
      <c r="AC943" s="117">
        <f>SUM([1]Calcs_OthBiz!AC$161)</f>
        <v>0</v>
      </c>
      <c r="AD943" s="117">
        <f>SUM([1]Calcs_OthBiz!AD$161)</f>
        <v>0</v>
      </c>
      <c r="AE943" s="117">
        <f>SUM([1]Calcs_OthBiz!AE$161)</f>
        <v>0</v>
      </c>
      <c r="AF943" s="117">
        <f>SUM([1]Calcs_OthBiz!AF$161)</f>
        <v>0</v>
      </c>
      <c r="AG943" s="117">
        <f>SUM([1]Calcs_OthBiz!AG$161)</f>
        <v>0</v>
      </c>
      <c r="AH943" s="118">
        <f>SUM([1]Calcs_OthBiz!AH$161)</f>
        <v>0</v>
      </c>
      <c r="AM943" s="53" cm="1">
        <f t="array" ref="AM943">IF(SUM(ABS(K943:AH943)),1,0)</f>
        <v>0</v>
      </c>
      <c r="AN943" s="53">
        <f>IF(OR(SUBTOTAL(102,AM943)=1,AM943=0),0,1)</f>
        <v>0</v>
      </c>
    </row>
    <row r="944" spans="1:40" ht="12.75" hidden="1" customHeight="1" outlineLevel="2" x14ac:dyDescent="0.2">
      <c r="A944" s="35"/>
      <c r="B944" s="151"/>
      <c r="C944" s="152"/>
      <c r="D944" s="176" t="s">
        <v>93</v>
      </c>
      <c r="E944" s="154"/>
      <c r="F944" s="154"/>
      <c r="G944" s="154"/>
      <c r="H944" s="154"/>
      <c r="I944" s="154"/>
      <c r="J944" s="154"/>
      <c r="K944" s="116">
        <f>'[1]Hist&amp;Budget_WC'!DH$173</f>
        <v>0</v>
      </c>
      <c r="L944" s="116">
        <f>'[1]Hist&amp;Budget_WC'!DI$173</f>
        <v>0</v>
      </c>
      <c r="M944" s="116">
        <f>'[1]Hist&amp;Budget_WC'!DJ$173</f>
        <v>0</v>
      </c>
      <c r="N944" s="117">
        <f>[1]Calcs_OthBiz!N$159</f>
        <v>0</v>
      </c>
      <c r="O944" s="117">
        <f>[1]Calcs_OthBiz!O$159</f>
        <v>0</v>
      </c>
      <c r="P944" s="117">
        <f>[1]Calcs_OthBiz!P$159</f>
        <v>0</v>
      </c>
      <c r="Q944" s="117">
        <f>[1]Calcs_OthBiz!Q$159</f>
        <v>0</v>
      </c>
      <c r="R944" s="117">
        <f>[1]Calcs_OthBiz!R$159</f>
        <v>0</v>
      </c>
      <c r="S944" s="117">
        <f>[1]Calcs_OthBiz!S$159</f>
        <v>0</v>
      </c>
      <c r="T944" s="117">
        <f>[1]Calcs_OthBiz!T$159</f>
        <v>0</v>
      </c>
      <c r="U944" s="117">
        <f>[1]Calcs_OthBiz!U$159</f>
        <v>0</v>
      </c>
      <c r="V944" s="117">
        <f>[1]Calcs_OthBiz!V$159</f>
        <v>0</v>
      </c>
      <c r="W944" s="117">
        <f>[1]Calcs_OthBiz!W$159</f>
        <v>0</v>
      </c>
      <c r="X944" s="117">
        <f>[1]Calcs_OthBiz!X$159</f>
        <v>0</v>
      </c>
      <c r="Y944" s="117">
        <f>[1]Calcs_OthBiz!Y$159</f>
        <v>0</v>
      </c>
      <c r="Z944" s="117">
        <f>[1]Calcs_OthBiz!Z$159</f>
        <v>0</v>
      </c>
      <c r="AA944" s="117">
        <f>[1]Calcs_OthBiz!AA$159</f>
        <v>0</v>
      </c>
      <c r="AB944" s="117">
        <f>[1]Calcs_OthBiz!AB$159</f>
        <v>0</v>
      </c>
      <c r="AC944" s="117">
        <f>[1]Calcs_OthBiz!AC$159</f>
        <v>0</v>
      </c>
      <c r="AD944" s="117">
        <f>[1]Calcs_OthBiz!AD$159</f>
        <v>0</v>
      </c>
      <c r="AE944" s="117">
        <f>[1]Calcs_OthBiz!AE$159</f>
        <v>0</v>
      </c>
      <c r="AF944" s="117">
        <f>[1]Calcs_OthBiz!AF$159</f>
        <v>0</v>
      </c>
      <c r="AG944" s="117">
        <f>[1]Calcs_OthBiz!AG$159</f>
        <v>0</v>
      </c>
      <c r="AH944" s="118">
        <f>[1]Calcs_OthBiz!AH$159</f>
        <v>0</v>
      </c>
      <c r="AM944" s="53" cm="1">
        <f t="array" ref="AM944">IF(SUM(ABS(K944:AH944)),1,0)</f>
        <v>0</v>
      </c>
      <c r="AN944" s="53">
        <f>IF(OR(SUBTOTAL(102,AM944)=1,AM944=0),0,1)</f>
        <v>0</v>
      </c>
    </row>
    <row r="945" spans="1:40" ht="12.75" hidden="1" customHeight="1" outlineLevel="2" x14ac:dyDescent="0.2">
      <c r="A945" s="35"/>
      <c r="B945" s="151"/>
      <c r="C945" s="152"/>
      <c r="D945" s="176" t="s">
        <v>94</v>
      </c>
      <c r="E945" s="154"/>
      <c r="F945" s="154"/>
      <c r="G945" s="154"/>
      <c r="H945" s="154"/>
      <c r="I945" s="154"/>
      <c r="J945" s="154"/>
      <c r="K945" s="116">
        <f>'[1]Hist&amp;Budget_WC'!DH$174</f>
        <v>0</v>
      </c>
      <c r="L945" s="116">
        <f>'[1]Hist&amp;Budget_WC'!DI$174</f>
        <v>0</v>
      </c>
      <c r="M945" s="116">
        <f>'[1]Hist&amp;Budget_WC'!DJ$174</f>
        <v>0</v>
      </c>
      <c r="N945" s="117">
        <f>[1]Calcs_OthBiz!N$160</f>
        <v>0</v>
      </c>
      <c r="O945" s="117">
        <f>[1]Calcs_OthBiz!O$160</f>
        <v>0</v>
      </c>
      <c r="P945" s="117">
        <f>[1]Calcs_OthBiz!P$160</f>
        <v>0</v>
      </c>
      <c r="Q945" s="117">
        <f>[1]Calcs_OthBiz!Q$160</f>
        <v>0</v>
      </c>
      <c r="R945" s="117">
        <f>[1]Calcs_OthBiz!R$160</f>
        <v>0</v>
      </c>
      <c r="S945" s="117">
        <f>[1]Calcs_OthBiz!S$160</f>
        <v>0</v>
      </c>
      <c r="T945" s="117">
        <f>[1]Calcs_OthBiz!T$160</f>
        <v>0</v>
      </c>
      <c r="U945" s="117">
        <f>[1]Calcs_OthBiz!U$160</f>
        <v>0</v>
      </c>
      <c r="V945" s="117">
        <f>[1]Calcs_OthBiz!V$160</f>
        <v>0</v>
      </c>
      <c r="W945" s="117">
        <f>[1]Calcs_OthBiz!W$160</f>
        <v>0</v>
      </c>
      <c r="X945" s="117">
        <f>[1]Calcs_OthBiz!X$160</f>
        <v>0</v>
      </c>
      <c r="Y945" s="117">
        <f>[1]Calcs_OthBiz!Y$160</f>
        <v>0</v>
      </c>
      <c r="Z945" s="117">
        <f>[1]Calcs_OthBiz!Z$160</f>
        <v>0</v>
      </c>
      <c r="AA945" s="117">
        <f>[1]Calcs_OthBiz!AA$160</f>
        <v>0</v>
      </c>
      <c r="AB945" s="117">
        <f>[1]Calcs_OthBiz!AB$160</f>
        <v>0</v>
      </c>
      <c r="AC945" s="117">
        <f>[1]Calcs_OthBiz!AC$160</f>
        <v>0</v>
      </c>
      <c r="AD945" s="117">
        <f>[1]Calcs_OthBiz!AD$160</f>
        <v>0</v>
      </c>
      <c r="AE945" s="117">
        <f>[1]Calcs_OthBiz!AE$160</f>
        <v>0</v>
      </c>
      <c r="AF945" s="117">
        <f>[1]Calcs_OthBiz!AF$160</f>
        <v>0</v>
      </c>
      <c r="AG945" s="117">
        <f>[1]Calcs_OthBiz!AG$160</f>
        <v>0</v>
      </c>
      <c r="AH945" s="118">
        <f>[1]Calcs_OthBiz!AH$160</f>
        <v>0</v>
      </c>
      <c r="AM945" s="53" cm="1">
        <f t="array" ref="AM945">IF(SUM(ABS(K945:AH945)),1,0)</f>
        <v>0</v>
      </c>
      <c r="AN945" s="53">
        <f>IF(OR(SUBTOTAL(102,AM945)=1,AM945=0),0,1)</f>
        <v>0</v>
      </c>
    </row>
    <row r="946" spans="1:40" ht="12.75" hidden="1" customHeight="1" outlineLevel="2" x14ac:dyDescent="0.2">
      <c r="A946" s="35"/>
      <c r="B946" s="151"/>
      <c r="C946" s="152"/>
      <c r="D946" s="245" t="s">
        <v>98</v>
      </c>
      <c r="E946" s="154"/>
      <c r="F946" s="154"/>
      <c r="G946" s="154"/>
      <c r="H946" s="154"/>
      <c r="I946" s="154"/>
      <c r="J946" s="154"/>
      <c r="K946" s="116">
        <f>'[1]Hist&amp;Budget_WC'!DH$172</f>
        <v>0</v>
      </c>
      <c r="L946" s="116">
        <f>'[1]Hist&amp;Budget_WC'!DI$172</f>
        <v>0</v>
      </c>
      <c r="M946" s="116">
        <f>'[1]Hist&amp;Budget_WC'!DJ$172</f>
        <v>0</v>
      </c>
      <c r="N946" s="117">
        <f>[1]Calcs_OthBiz!N$158</f>
        <v>0</v>
      </c>
      <c r="O946" s="117">
        <f>[1]Calcs_OthBiz!O$158</f>
        <v>0</v>
      </c>
      <c r="P946" s="117">
        <f>[1]Calcs_OthBiz!P$158</f>
        <v>0</v>
      </c>
      <c r="Q946" s="117">
        <f>[1]Calcs_OthBiz!Q$158</f>
        <v>0</v>
      </c>
      <c r="R946" s="117">
        <f>[1]Calcs_OthBiz!R$158</f>
        <v>0</v>
      </c>
      <c r="S946" s="117">
        <f>[1]Calcs_OthBiz!S$158</f>
        <v>0</v>
      </c>
      <c r="T946" s="117">
        <f>[1]Calcs_OthBiz!T$158</f>
        <v>0</v>
      </c>
      <c r="U946" s="117">
        <f>[1]Calcs_OthBiz!U$158</f>
        <v>0</v>
      </c>
      <c r="V946" s="117">
        <f>[1]Calcs_OthBiz!V$158</f>
        <v>0</v>
      </c>
      <c r="W946" s="117">
        <f>[1]Calcs_OthBiz!W$158</f>
        <v>0</v>
      </c>
      <c r="X946" s="117">
        <f>[1]Calcs_OthBiz!X$158</f>
        <v>0</v>
      </c>
      <c r="Y946" s="117">
        <f>[1]Calcs_OthBiz!Y$158</f>
        <v>0</v>
      </c>
      <c r="Z946" s="117">
        <f>[1]Calcs_OthBiz!Z$158</f>
        <v>0</v>
      </c>
      <c r="AA946" s="117">
        <f>[1]Calcs_OthBiz!AA$158</f>
        <v>0</v>
      </c>
      <c r="AB946" s="117">
        <f>[1]Calcs_OthBiz!AB$158</f>
        <v>0</v>
      </c>
      <c r="AC946" s="117">
        <f>[1]Calcs_OthBiz!AC$158</f>
        <v>0</v>
      </c>
      <c r="AD946" s="117">
        <f>[1]Calcs_OthBiz!AD$158</f>
        <v>0</v>
      </c>
      <c r="AE946" s="117">
        <f>[1]Calcs_OthBiz!AE$158</f>
        <v>0</v>
      </c>
      <c r="AF946" s="117">
        <f>[1]Calcs_OthBiz!AF$158</f>
        <v>0</v>
      </c>
      <c r="AG946" s="117">
        <f>[1]Calcs_OthBiz!AG$158</f>
        <v>0</v>
      </c>
      <c r="AH946" s="118">
        <f>[1]Calcs_OthBiz!AH$158</f>
        <v>0</v>
      </c>
      <c r="AM946" s="53" cm="1">
        <f t="array" ref="AM946">IF(SUM(ABS(K946:AH946)),1,0)</f>
        <v>0</v>
      </c>
      <c r="AN946" s="53">
        <f>IF(OR(SUBTOTAL(102,AM946)=1,AM946=0),0,1)</f>
        <v>0</v>
      </c>
    </row>
    <row r="947" spans="1:40" ht="12.75" hidden="1" customHeight="1" outlineLevel="2" collapsed="1" x14ac:dyDescent="0.2">
      <c r="A947" s="35"/>
      <c r="B947" s="151"/>
      <c r="C947" s="152"/>
      <c r="D947" s="246" t="s">
        <v>88</v>
      </c>
      <c r="E947" s="154"/>
      <c r="F947" s="154"/>
      <c r="G947" s="154"/>
      <c r="H947" s="154"/>
      <c r="I947" s="154"/>
      <c r="J947" s="154"/>
      <c r="K947" s="116">
        <f>'[1]Hist&amp;Budget_WC'!DH$171</f>
        <v>0</v>
      </c>
      <c r="L947" s="116">
        <f>'[1]Hist&amp;Budget_WC'!DI$171</f>
        <v>0</v>
      </c>
      <c r="M947" s="116">
        <f>'[1]Hist&amp;Budget_WC'!DJ$171</f>
        <v>0</v>
      </c>
      <c r="N947" s="117">
        <f>[1]Calcs_OthBiz!N$157</f>
        <v>0</v>
      </c>
      <c r="O947" s="117">
        <f>[1]Calcs_OthBiz!O$157</f>
        <v>0</v>
      </c>
      <c r="P947" s="117">
        <f>[1]Calcs_OthBiz!P$157</f>
        <v>0</v>
      </c>
      <c r="Q947" s="117">
        <f>[1]Calcs_OthBiz!Q$157</f>
        <v>0</v>
      </c>
      <c r="R947" s="117">
        <f>[1]Calcs_OthBiz!R$157</f>
        <v>0</v>
      </c>
      <c r="S947" s="117">
        <f>[1]Calcs_OthBiz!S$157</f>
        <v>0</v>
      </c>
      <c r="T947" s="117">
        <f>[1]Calcs_OthBiz!T$157</f>
        <v>0</v>
      </c>
      <c r="U947" s="117">
        <f>[1]Calcs_OthBiz!U$157</f>
        <v>0</v>
      </c>
      <c r="V947" s="117">
        <f>[1]Calcs_OthBiz!V$157</f>
        <v>0</v>
      </c>
      <c r="W947" s="117">
        <f>[1]Calcs_OthBiz!W$157</f>
        <v>0</v>
      </c>
      <c r="X947" s="117">
        <f>[1]Calcs_OthBiz!X$157</f>
        <v>0</v>
      </c>
      <c r="Y947" s="117">
        <f>[1]Calcs_OthBiz!Y$157</f>
        <v>0</v>
      </c>
      <c r="Z947" s="117">
        <f>[1]Calcs_OthBiz!Z$157</f>
        <v>0</v>
      </c>
      <c r="AA947" s="117">
        <f>[1]Calcs_OthBiz!AA$157</f>
        <v>0</v>
      </c>
      <c r="AB947" s="117">
        <f>[1]Calcs_OthBiz!AB$157</f>
        <v>0</v>
      </c>
      <c r="AC947" s="117">
        <f>[1]Calcs_OthBiz!AC$157</f>
        <v>0</v>
      </c>
      <c r="AD947" s="117">
        <f>[1]Calcs_OthBiz!AD$157</f>
        <v>0</v>
      </c>
      <c r="AE947" s="117">
        <f>[1]Calcs_OthBiz!AE$157</f>
        <v>0</v>
      </c>
      <c r="AF947" s="117">
        <f>[1]Calcs_OthBiz!AF$157</f>
        <v>0</v>
      </c>
      <c r="AG947" s="117">
        <f>[1]Calcs_OthBiz!AG$157</f>
        <v>0</v>
      </c>
      <c r="AH947" s="118">
        <f>[1]Calcs_OthBiz!AH$157</f>
        <v>0</v>
      </c>
    </row>
    <row r="948" spans="1:40" ht="12.75" hidden="1" customHeight="1" outlineLevel="2" x14ac:dyDescent="0.2">
      <c r="A948" s="35"/>
      <c r="B948" s="151"/>
      <c r="C948" s="152"/>
      <c r="D948" s="153" t="s">
        <v>99</v>
      </c>
      <c r="E948" s="157"/>
      <c r="F948" s="157"/>
      <c r="G948" s="157"/>
      <c r="H948" s="157"/>
      <c r="I948" s="157"/>
      <c r="J948" s="157"/>
      <c r="K948" s="121">
        <f t="shared" ref="K948:AH948" si="183">SUM(K943:K947)</f>
        <v>0</v>
      </c>
      <c r="L948" s="121">
        <f t="shared" si="183"/>
        <v>0</v>
      </c>
      <c r="M948" s="121">
        <f t="shared" si="183"/>
        <v>0</v>
      </c>
      <c r="N948" s="122">
        <f t="shared" si="183"/>
        <v>0</v>
      </c>
      <c r="O948" s="122">
        <f t="shared" si="183"/>
        <v>0</v>
      </c>
      <c r="P948" s="122">
        <f t="shared" si="183"/>
        <v>0</v>
      </c>
      <c r="Q948" s="122">
        <f t="shared" si="183"/>
        <v>0</v>
      </c>
      <c r="R948" s="122">
        <f t="shared" si="183"/>
        <v>0</v>
      </c>
      <c r="S948" s="122">
        <f t="shared" si="183"/>
        <v>0</v>
      </c>
      <c r="T948" s="122">
        <f t="shared" si="183"/>
        <v>0</v>
      </c>
      <c r="U948" s="122">
        <f t="shared" si="183"/>
        <v>0</v>
      </c>
      <c r="V948" s="122">
        <f t="shared" si="183"/>
        <v>0</v>
      </c>
      <c r="W948" s="122">
        <f t="shared" si="183"/>
        <v>0</v>
      </c>
      <c r="X948" s="122">
        <f t="shared" si="183"/>
        <v>0</v>
      </c>
      <c r="Y948" s="122">
        <f t="shared" si="183"/>
        <v>0</v>
      </c>
      <c r="Z948" s="122">
        <f t="shared" si="183"/>
        <v>0</v>
      </c>
      <c r="AA948" s="122">
        <f t="shared" si="183"/>
        <v>0</v>
      </c>
      <c r="AB948" s="122">
        <f t="shared" si="183"/>
        <v>0</v>
      </c>
      <c r="AC948" s="122">
        <f t="shared" si="183"/>
        <v>0</v>
      </c>
      <c r="AD948" s="122">
        <f t="shared" si="183"/>
        <v>0</v>
      </c>
      <c r="AE948" s="122">
        <f t="shared" si="183"/>
        <v>0</v>
      </c>
      <c r="AF948" s="122">
        <f t="shared" si="183"/>
        <v>0</v>
      </c>
      <c r="AG948" s="122">
        <f t="shared" si="183"/>
        <v>0</v>
      </c>
      <c r="AH948" s="123">
        <f t="shared" si="183"/>
        <v>0</v>
      </c>
    </row>
    <row r="949" spans="1:40" ht="12.75" hidden="1" customHeight="1" outlineLevel="2" thickBot="1" x14ac:dyDescent="0.25">
      <c r="A949" s="35"/>
      <c r="B949" s="151"/>
      <c r="C949" s="152"/>
      <c r="D949" s="158" t="s">
        <v>100</v>
      </c>
      <c r="E949" s="159"/>
      <c r="F949" s="159"/>
      <c r="G949" s="159"/>
      <c r="H949" s="159"/>
      <c r="I949" s="159"/>
      <c r="J949" s="159"/>
      <c r="K949" s="160">
        <f t="shared" ref="K949:AH949" si="184">SUM(K940,K948)</f>
        <v>0</v>
      </c>
      <c r="L949" s="160">
        <f t="shared" si="184"/>
        <v>0</v>
      </c>
      <c r="M949" s="160">
        <f t="shared" si="184"/>
        <v>0</v>
      </c>
      <c r="N949" s="161">
        <f t="shared" si="184"/>
        <v>0</v>
      </c>
      <c r="O949" s="161">
        <f t="shared" si="184"/>
        <v>0</v>
      </c>
      <c r="P949" s="161">
        <f t="shared" si="184"/>
        <v>0</v>
      </c>
      <c r="Q949" s="161">
        <f t="shared" si="184"/>
        <v>0</v>
      </c>
      <c r="R949" s="161">
        <f t="shared" si="184"/>
        <v>0</v>
      </c>
      <c r="S949" s="161">
        <f t="shared" si="184"/>
        <v>0</v>
      </c>
      <c r="T949" s="161">
        <f t="shared" si="184"/>
        <v>0</v>
      </c>
      <c r="U949" s="161">
        <f t="shared" si="184"/>
        <v>0</v>
      </c>
      <c r="V949" s="161">
        <f t="shared" si="184"/>
        <v>0</v>
      </c>
      <c r="W949" s="161">
        <f t="shared" si="184"/>
        <v>0</v>
      </c>
      <c r="X949" s="161">
        <f t="shared" si="184"/>
        <v>0</v>
      </c>
      <c r="Y949" s="161">
        <f t="shared" si="184"/>
        <v>0</v>
      </c>
      <c r="Z949" s="161">
        <f t="shared" si="184"/>
        <v>0</v>
      </c>
      <c r="AA949" s="161">
        <f t="shared" si="184"/>
        <v>0</v>
      </c>
      <c r="AB949" s="161">
        <f t="shared" si="184"/>
        <v>0</v>
      </c>
      <c r="AC949" s="161">
        <f t="shared" si="184"/>
        <v>0</v>
      </c>
      <c r="AD949" s="161">
        <f t="shared" si="184"/>
        <v>0</v>
      </c>
      <c r="AE949" s="161">
        <f t="shared" si="184"/>
        <v>0</v>
      </c>
      <c r="AF949" s="161">
        <f t="shared" si="184"/>
        <v>0</v>
      </c>
      <c r="AG949" s="161">
        <f t="shared" si="184"/>
        <v>0</v>
      </c>
      <c r="AH949" s="162">
        <f t="shared" si="184"/>
        <v>0</v>
      </c>
    </row>
    <row r="950" spans="1:40" ht="12.75" hidden="1" customHeight="1" outlineLevel="2" thickTop="1" x14ac:dyDescent="0.2">
      <c r="A950" s="35"/>
      <c r="B950" s="151"/>
      <c r="C950" s="152"/>
      <c r="D950" s="153"/>
      <c r="E950" s="154"/>
      <c r="F950" s="154"/>
      <c r="G950" s="154"/>
      <c r="H950" s="154"/>
      <c r="I950" s="154"/>
      <c r="J950" s="154"/>
      <c r="K950" s="116"/>
      <c r="L950" s="116"/>
      <c r="M950" s="116"/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  <c r="AA950" s="155"/>
      <c r="AB950" s="155"/>
      <c r="AC950" s="155"/>
      <c r="AD950" s="155"/>
      <c r="AE950" s="155"/>
      <c r="AF950" s="155"/>
      <c r="AG950" s="155"/>
      <c r="AH950" s="156"/>
    </row>
    <row r="951" spans="1:40" ht="12.75" hidden="1" customHeight="1" outlineLevel="2" thickBot="1" x14ac:dyDescent="0.25">
      <c r="A951" s="35"/>
      <c r="B951" s="151"/>
      <c r="C951" s="152"/>
      <c r="D951" s="163" t="s">
        <v>101</v>
      </c>
      <c r="E951" s="164"/>
      <c r="F951" s="164"/>
      <c r="G951" s="164"/>
      <c r="H951" s="164"/>
      <c r="I951" s="164"/>
      <c r="J951" s="164"/>
      <c r="K951" s="165">
        <f>K932-K949</f>
        <v>0</v>
      </c>
      <c r="L951" s="165">
        <f>L932-L949</f>
        <v>0</v>
      </c>
      <c r="M951" s="165">
        <f>M932-M949</f>
        <v>0</v>
      </c>
      <c r="N951" s="166">
        <f>N932-N949</f>
        <v>0</v>
      </c>
      <c r="O951" s="166">
        <f t="shared" ref="O951:AH951" si="185">O932-O949</f>
        <v>0</v>
      </c>
      <c r="P951" s="166">
        <f t="shared" si="185"/>
        <v>0</v>
      </c>
      <c r="Q951" s="166">
        <f t="shared" si="185"/>
        <v>0</v>
      </c>
      <c r="R951" s="166">
        <f t="shared" si="185"/>
        <v>0</v>
      </c>
      <c r="S951" s="166">
        <f t="shared" si="185"/>
        <v>0</v>
      </c>
      <c r="T951" s="166">
        <f t="shared" si="185"/>
        <v>0</v>
      </c>
      <c r="U951" s="166">
        <f t="shared" si="185"/>
        <v>0</v>
      </c>
      <c r="V951" s="166">
        <f t="shared" si="185"/>
        <v>0</v>
      </c>
      <c r="W951" s="166">
        <f t="shared" si="185"/>
        <v>0</v>
      </c>
      <c r="X951" s="166">
        <f t="shared" si="185"/>
        <v>0</v>
      </c>
      <c r="Y951" s="166">
        <f t="shared" si="185"/>
        <v>0</v>
      </c>
      <c r="Z951" s="166">
        <f t="shared" si="185"/>
        <v>0</v>
      </c>
      <c r="AA951" s="166">
        <f t="shared" si="185"/>
        <v>0</v>
      </c>
      <c r="AB951" s="166">
        <f t="shared" si="185"/>
        <v>0</v>
      </c>
      <c r="AC951" s="166">
        <f t="shared" si="185"/>
        <v>0</v>
      </c>
      <c r="AD951" s="166">
        <f t="shared" si="185"/>
        <v>0</v>
      </c>
      <c r="AE951" s="166">
        <f t="shared" si="185"/>
        <v>0</v>
      </c>
      <c r="AF951" s="166">
        <f t="shared" si="185"/>
        <v>0</v>
      </c>
      <c r="AG951" s="166">
        <f t="shared" si="185"/>
        <v>0</v>
      </c>
      <c r="AH951" s="167">
        <f t="shared" si="185"/>
        <v>0</v>
      </c>
    </row>
    <row r="952" spans="1:40" ht="12.75" hidden="1" customHeight="1" outlineLevel="2" x14ac:dyDescent="0.2">
      <c r="A952" s="35"/>
      <c r="B952" s="151"/>
      <c r="C952" s="152"/>
      <c r="D952" s="153"/>
      <c r="E952" s="154"/>
      <c r="F952" s="154"/>
      <c r="G952" s="154"/>
      <c r="H952" s="154"/>
      <c r="I952" s="154"/>
      <c r="J952" s="154"/>
      <c r="K952" s="116"/>
      <c r="L952" s="116"/>
      <c r="M952" s="116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55"/>
      <c r="Z952" s="155"/>
      <c r="AA952" s="155"/>
      <c r="AB952" s="155"/>
      <c r="AC952" s="155"/>
      <c r="AD952" s="155"/>
      <c r="AE952" s="155"/>
      <c r="AF952" s="155"/>
      <c r="AG952" s="155"/>
      <c r="AH952" s="156"/>
    </row>
    <row r="953" spans="1:40" ht="12.75" hidden="1" customHeight="1" outlineLevel="2" x14ac:dyDescent="0.2">
      <c r="A953" s="35"/>
      <c r="B953" s="151"/>
      <c r="C953" s="152"/>
      <c r="D953" s="153" t="s">
        <v>102</v>
      </c>
      <c r="E953" s="154"/>
      <c r="F953" s="154"/>
      <c r="G953" s="154"/>
      <c r="H953" s="154"/>
      <c r="I953" s="154"/>
      <c r="J953" s="154"/>
      <c r="K953" s="116"/>
      <c r="L953" s="116"/>
      <c r="M953" s="116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55"/>
      <c r="Z953" s="155"/>
      <c r="AA953" s="155"/>
      <c r="AB953" s="155"/>
      <c r="AC953" s="155"/>
      <c r="AD953" s="155"/>
      <c r="AE953" s="155"/>
      <c r="AF953" s="155"/>
      <c r="AG953" s="155"/>
      <c r="AH953" s="156"/>
    </row>
    <row r="954" spans="1:40" ht="12.75" hidden="1" customHeight="1" outlineLevel="2" x14ac:dyDescent="0.2">
      <c r="A954" s="35"/>
      <c r="B954" s="151"/>
      <c r="C954" s="152"/>
      <c r="D954" s="176" t="s">
        <v>103</v>
      </c>
      <c r="E954" s="154"/>
      <c r="F954" s="154"/>
      <c r="G954" s="154"/>
      <c r="H954" s="154"/>
      <c r="I954" s="154"/>
      <c r="J954" s="154"/>
      <c r="K954" s="116">
        <f>'[1]Hist&amp;Budget_WC'!DH$184</f>
        <v>0</v>
      </c>
      <c r="L954" s="116">
        <f>'[1]Hist&amp;Budget_WC'!DI$184</f>
        <v>0</v>
      </c>
      <c r="M954" s="116">
        <f>'[1]Hist&amp;Budget_WC'!DJ$184</f>
        <v>0</v>
      </c>
      <c r="N954" s="117">
        <f>[1]Calcs_OthBiz!N$169</f>
        <v>0</v>
      </c>
      <c r="O954" s="117">
        <f>[1]Calcs_OthBiz!O$169</f>
        <v>0</v>
      </c>
      <c r="P954" s="117">
        <f>[1]Calcs_OthBiz!P$169</f>
        <v>0</v>
      </c>
      <c r="Q954" s="117">
        <f>[1]Calcs_OthBiz!Q$169</f>
        <v>0</v>
      </c>
      <c r="R954" s="117">
        <f>[1]Calcs_OthBiz!R$169</f>
        <v>0</v>
      </c>
      <c r="S954" s="117">
        <f>[1]Calcs_OthBiz!S$169</f>
        <v>0</v>
      </c>
      <c r="T954" s="117">
        <f>[1]Calcs_OthBiz!T$169</f>
        <v>0</v>
      </c>
      <c r="U954" s="117">
        <f>[1]Calcs_OthBiz!U$169</f>
        <v>0</v>
      </c>
      <c r="V954" s="117">
        <f>[1]Calcs_OthBiz!V$169</f>
        <v>0</v>
      </c>
      <c r="W954" s="117">
        <f>[1]Calcs_OthBiz!W$169</f>
        <v>0</v>
      </c>
      <c r="X954" s="117">
        <f>[1]Calcs_OthBiz!X$169</f>
        <v>0</v>
      </c>
      <c r="Y954" s="117">
        <f>[1]Calcs_OthBiz!Y$169</f>
        <v>0</v>
      </c>
      <c r="Z954" s="117">
        <f>[1]Calcs_OthBiz!Z$169</f>
        <v>0</v>
      </c>
      <c r="AA954" s="117">
        <f>[1]Calcs_OthBiz!AA$169</f>
        <v>0</v>
      </c>
      <c r="AB954" s="117">
        <f>[1]Calcs_OthBiz!AB$169</f>
        <v>0</v>
      </c>
      <c r="AC954" s="117">
        <f>[1]Calcs_OthBiz!AC$169</f>
        <v>0</v>
      </c>
      <c r="AD954" s="117">
        <f>[1]Calcs_OthBiz!AD$169</f>
        <v>0</v>
      </c>
      <c r="AE954" s="117">
        <f>[1]Calcs_OthBiz!AE$169</f>
        <v>0</v>
      </c>
      <c r="AF954" s="117">
        <f>[1]Calcs_OthBiz!AF$169</f>
        <v>0</v>
      </c>
      <c r="AG954" s="117">
        <f>[1]Calcs_OthBiz!AG$169</f>
        <v>0</v>
      </c>
      <c r="AH954" s="118">
        <f>[1]Calcs_OthBiz!AH$169</f>
        <v>0</v>
      </c>
      <c r="AM954" s="53" cm="1">
        <f t="array" ref="AM954">IF(SUM(ABS(K954:AH954)),1,0)</f>
        <v>0</v>
      </c>
      <c r="AN954" s="53">
        <f>IF(OR(SUBTOTAL(102,AM954)=1,AM954=0),0,1)</f>
        <v>0</v>
      </c>
    </row>
    <row r="955" spans="1:40" ht="12.75" hidden="1" customHeight="1" outlineLevel="2" x14ac:dyDescent="0.2">
      <c r="A955" s="35"/>
      <c r="B955" s="151"/>
      <c r="C955" s="152"/>
      <c r="D955" s="176" t="s">
        <v>104</v>
      </c>
      <c r="E955" s="154"/>
      <c r="F955" s="154"/>
      <c r="G955" s="154"/>
      <c r="H955" s="154"/>
      <c r="I955" s="154"/>
      <c r="J955" s="154"/>
      <c r="K955" s="116">
        <f>'[1]Hist&amp;Budget_WC'!DH$216</f>
        <v>0</v>
      </c>
      <c r="L955" s="116">
        <f>'[1]Hist&amp;Budget_WC'!DI$216</f>
        <v>0</v>
      </c>
      <c r="M955" s="116">
        <f>'[1]Hist&amp;Budget_WC'!DJ$216</f>
        <v>0</v>
      </c>
      <c r="N955" s="117">
        <f>[1]Calcs_OthBiz!N$201</f>
        <v>0</v>
      </c>
      <c r="O955" s="117">
        <f>[1]Calcs_OthBiz!O$201</f>
        <v>0</v>
      </c>
      <c r="P955" s="117">
        <f>[1]Calcs_OthBiz!P$201</f>
        <v>0</v>
      </c>
      <c r="Q955" s="117">
        <f>[1]Calcs_OthBiz!Q$201</f>
        <v>0</v>
      </c>
      <c r="R955" s="117">
        <f>[1]Calcs_OthBiz!R$201</f>
        <v>0</v>
      </c>
      <c r="S955" s="117">
        <f>[1]Calcs_OthBiz!S$201</f>
        <v>0</v>
      </c>
      <c r="T955" s="117">
        <f>[1]Calcs_OthBiz!T$201</f>
        <v>0</v>
      </c>
      <c r="U955" s="117">
        <f>[1]Calcs_OthBiz!U$201</f>
        <v>0</v>
      </c>
      <c r="V955" s="117">
        <f>[1]Calcs_OthBiz!V$201</f>
        <v>0</v>
      </c>
      <c r="W955" s="117">
        <f>[1]Calcs_OthBiz!W$201</f>
        <v>0</v>
      </c>
      <c r="X955" s="117">
        <f>[1]Calcs_OthBiz!X$201</f>
        <v>0</v>
      </c>
      <c r="Y955" s="117">
        <f>[1]Calcs_OthBiz!Y$201</f>
        <v>0</v>
      </c>
      <c r="Z955" s="117">
        <f>[1]Calcs_OthBiz!Z$201</f>
        <v>0</v>
      </c>
      <c r="AA955" s="117">
        <f>[1]Calcs_OthBiz!AA$201</f>
        <v>0</v>
      </c>
      <c r="AB955" s="117">
        <f>[1]Calcs_OthBiz!AB$201</f>
        <v>0</v>
      </c>
      <c r="AC955" s="117">
        <f>[1]Calcs_OthBiz!AC$201</f>
        <v>0</v>
      </c>
      <c r="AD955" s="117">
        <f>[1]Calcs_OthBiz!AD$201</f>
        <v>0</v>
      </c>
      <c r="AE955" s="117">
        <f>[1]Calcs_OthBiz!AE$201</f>
        <v>0</v>
      </c>
      <c r="AF955" s="117">
        <f>[1]Calcs_OthBiz!AF$201</f>
        <v>0</v>
      </c>
      <c r="AG955" s="117">
        <f>[1]Calcs_OthBiz!AG$201</f>
        <v>0</v>
      </c>
      <c r="AH955" s="118">
        <f>[1]Calcs_OthBiz!AH$201</f>
        <v>0</v>
      </c>
      <c r="AM955" s="53" cm="1">
        <f t="array" ref="AM955">IF(SUM(ABS(K955:AH955)),1,0)</f>
        <v>0</v>
      </c>
      <c r="AN955" s="53">
        <f>IF(OR(SUBTOTAL(102,AM955)=1,AM955=0),0,1)</f>
        <v>0</v>
      </c>
    </row>
    <row r="956" spans="1:40" ht="12.75" hidden="1" customHeight="1" outlineLevel="2" x14ac:dyDescent="0.2">
      <c r="A956" s="35"/>
      <c r="B956" s="151"/>
      <c r="C956" s="152"/>
      <c r="D956" s="176" t="s">
        <v>105</v>
      </c>
      <c r="E956" s="154"/>
      <c r="F956" s="154"/>
      <c r="G956" s="154"/>
      <c r="H956" s="154"/>
      <c r="I956" s="154"/>
      <c r="J956" s="154"/>
      <c r="K956" s="116">
        <f>'[1]Hist&amp;Budget_WC'!DH$185</f>
        <v>0</v>
      </c>
      <c r="L956" s="116">
        <f>'[1]Hist&amp;Budget_WC'!DI$185</f>
        <v>0</v>
      </c>
      <c r="M956" s="116">
        <f>'[1]Hist&amp;Budget_WC'!DJ$185</f>
        <v>0</v>
      </c>
      <c r="N956" s="117">
        <f>[1]Calcs_OthBiz!N$170</f>
        <v>0</v>
      </c>
      <c r="O956" s="117">
        <f>[1]Calcs_OthBiz!O$170</f>
        <v>0</v>
      </c>
      <c r="P956" s="117">
        <f>[1]Calcs_OthBiz!P$170</f>
        <v>0</v>
      </c>
      <c r="Q956" s="117">
        <f>[1]Calcs_OthBiz!Q$170</f>
        <v>0</v>
      </c>
      <c r="R956" s="117">
        <f>[1]Calcs_OthBiz!R$170</f>
        <v>0</v>
      </c>
      <c r="S956" s="117">
        <f>[1]Calcs_OthBiz!S$170</f>
        <v>0</v>
      </c>
      <c r="T956" s="117">
        <f>[1]Calcs_OthBiz!T$170</f>
        <v>0</v>
      </c>
      <c r="U956" s="117">
        <f>[1]Calcs_OthBiz!U$170</f>
        <v>0</v>
      </c>
      <c r="V956" s="117">
        <f>[1]Calcs_OthBiz!V$170</f>
        <v>0</v>
      </c>
      <c r="W956" s="117">
        <f>[1]Calcs_OthBiz!W$170</f>
        <v>0</v>
      </c>
      <c r="X956" s="117">
        <f>[1]Calcs_OthBiz!X$170</f>
        <v>0</v>
      </c>
      <c r="Y956" s="117">
        <f>[1]Calcs_OthBiz!Y$170</f>
        <v>0</v>
      </c>
      <c r="Z956" s="117">
        <f>[1]Calcs_OthBiz!Z$170</f>
        <v>0</v>
      </c>
      <c r="AA956" s="117">
        <f>[1]Calcs_OthBiz!AA$170</f>
        <v>0</v>
      </c>
      <c r="AB956" s="117">
        <f>[1]Calcs_OthBiz!AB$170</f>
        <v>0</v>
      </c>
      <c r="AC956" s="117">
        <f>[1]Calcs_OthBiz!AC$170</f>
        <v>0</v>
      </c>
      <c r="AD956" s="117">
        <f>[1]Calcs_OthBiz!AD$170</f>
        <v>0</v>
      </c>
      <c r="AE956" s="117">
        <f>[1]Calcs_OthBiz!AE$170</f>
        <v>0</v>
      </c>
      <c r="AF956" s="117">
        <f>[1]Calcs_OthBiz!AF$170</f>
        <v>0</v>
      </c>
      <c r="AG956" s="117">
        <f>[1]Calcs_OthBiz!AG$170</f>
        <v>0</v>
      </c>
      <c r="AH956" s="118">
        <f>[1]Calcs_OthBiz!AH$170</f>
        <v>0</v>
      </c>
      <c r="AM956" s="53" cm="1">
        <f t="array" ref="AM956">IF(SUM(ABS(K956:AH956)),1,0)</f>
        <v>0</v>
      </c>
      <c r="AN956" s="53">
        <f>IF(OR(SUBTOTAL(102,AM956)=1,AM956=0),0,1)</f>
        <v>0</v>
      </c>
    </row>
    <row r="957" spans="1:40" ht="12.75" hidden="1" customHeight="1" outlineLevel="2" x14ac:dyDescent="0.2">
      <c r="A957" s="35"/>
      <c r="B957" s="151"/>
      <c r="C957" s="152"/>
      <c r="D957" s="176" t="s">
        <v>106</v>
      </c>
      <c r="E957" s="154"/>
      <c r="F957" s="154"/>
      <c r="G957" s="154"/>
      <c r="H957" s="154"/>
      <c r="I957" s="154"/>
      <c r="J957" s="154"/>
      <c r="K957" s="116">
        <f>SUM('[1]Hist&amp;Budget_WC'!DH$186:DH$215)</f>
        <v>0</v>
      </c>
      <c r="L957" s="116">
        <f>SUM('[1]Hist&amp;Budget_WC'!DI$186:DI$215)</f>
        <v>0</v>
      </c>
      <c r="M957" s="116">
        <f>SUM('[1]Hist&amp;Budget_WC'!DJ$186:DJ$215)</f>
        <v>0</v>
      </c>
      <c r="N957" s="117">
        <f>SUM([1]Calcs_OthBiz!N$171:N$200)</f>
        <v>0</v>
      </c>
      <c r="O957" s="117">
        <f>SUM([1]Calcs_OthBiz!O$171:O$200)</f>
        <v>0</v>
      </c>
      <c r="P957" s="117">
        <f>SUM([1]Calcs_OthBiz!P$171:P$200)</f>
        <v>0</v>
      </c>
      <c r="Q957" s="117">
        <f>SUM([1]Calcs_OthBiz!Q$171:Q$200)</f>
        <v>0</v>
      </c>
      <c r="R957" s="117">
        <f>SUM([1]Calcs_OthBiz!R$171:R$200)</f>
        <v>0</v>
      </c>
      <c r="S957" s="117">
        <f>SUM([1]Calcs_OthBiz!S$171:S$200)</f>
        <v>0</v>
      </c>
      <c r="T957" s="117">
        <f>SUM([1]Calcs_OthBiz!T$171:T$200)</f>
        <v>0</v>
      </c>
      <c r="U957" s="117">
        <f>SUM([1]Calcs_OthBiz!U$171:U$200)</f>
        <v>0</v>
      </c>
      <c r="V957" s="117">
        <f>SUM([1]Calcs_OthBiz!V$171:V$200)</f>
        <v>0</v>
      </c>
      <c r="W957" s="117">
        <f>SUM([1]Calcs_OthBiz!W$171:W$200)</f>
        <v>0</v>
      </c>
      <c r="X957" s="117">
        <f>SUM([1]Calcs_OthBiz!X$171:X$200)</f>
        <v>0</v>
      </c>
      <c r="Y957" s="117">
        <f>SUM([1]Calcs_OthBiz!Y$171:Y$200)</f>
        <v>0</v>
      </c>
      <c r="Z957" s="117">
        <f>SUM([1]Calcs_OthBiz!Z$171:Z$200)</f>
        <v>0</v>
      </c>
      <c r="AA957" s="117">
        <f>SUM([1]Calcs_OthBiz!AA$171:AA$200)</f>
        <v>0</v>
      </c>
      <c r="AB957" s="117">
        <f>SUM([1]Calcs_OthBiz!AB$171:AB$200)</f>
        <v>0</v>
      </c>
      <c r="AC957" s="117">
        <f>SUM([1]Calcs_OthBiz!AC$171:AC$200)</f>
        <v>0</v>
      </c>
      <c r="AD957" s="117">
        <f>SUM([1]Calcs_OthBiz!AD$171:AD$200)</f>
        <v>0</v>
      </c>
      <c r="AE957" s="117">
        <f>SUM([1]Calcs_OthBiz!AE$171:AE$200)</f>
        <v>0</v>
      </c>
      <c r="AF957" s="117">
        <f>SUM([1]Calcs_OthBiz!AF$171:AF$200)</f>
        <v>0</v>
      </c>
      <c r="AG957" s="117">
        <f>SUM([1]Calcs_OthBiz!AG$171:AG$200)</f>
        <v>0</v>
      </c>
      <c r="AH957" s="118">
        <f>SUM([1]Calcs_OthBiz!AH$171:AH$200)</f>
        <v>0</v>
      </c>
      <c r="AM957" s="53" cm="1">
        <f t="array" ref="AM957">IF(SUM(ABS(K957:AH957)),1,0)</f>
        <v>0</v>
      </c>
      <c r="AN957" s="53">
        <f>IF(OR(SUBTOTAL(102,AM957)=1,AM957=0),0,1)</f>
        <v>0</v>
      </c>
    </row>
    <row r="958" spans="1:40" ht="12.75" hidden="1" customHeight="1" outlineLevel="2" collapsed="1" thickBot="1" x14ac:dyDescent="0.25">
      <c r="A958" s="35"/>
      <c r="B958" s="151"/>
      <c r="C958" s="152"/>
      <c r="D958" s="163" t="s">
        <v>107</v>
      </c>
      <c r="E958" s="169"/>
      <c r="F958" s="169"/>
      <c r="G958" s="169"/>
      <c r="H958" s="169"/>
      <c r="I958" s="169"/>
      <c r="J958" s="169"/>
      <c r="K958" s="165">
        <f t="shared" ref="K958:AH958" si="186">SUM(K954:K957)</f>
        <v>0</v>
      </c>
      <c r="L958" s="165">
        <f t="shared" si="186"/>
        <v>0</v>
      </c>
      <c r="M958" s="165">
        <f t="shared" si="186"/>
        <v>0</v>
      </c>
      <c r="N958" s="166">
        <f t="shared" si="186"/>
        <v>0</v>
      </c>
      <c r="O958" s="166">
        <f t="shared" si="186"/>
        <v>0</v>
      </c>
      <c r="P958" s="166">
        <f t="shared" si="186"/>
        <v>0</v>
      </c>
      <c r="Q958" s="166">
        <f t="shared" si="186"/>
        <v>0</v>
      </c>
      <c r="R958" s="166">
        <f t="shared" si="186"/>
        <v>0</v>
      </c>
      <c r="S958" s="166">
        <f t="shared" si="186"/>
        <v>0</v>
      </c>
      <c r="T958" s="166">
        <f t="shared" si="186"/>
        <v>0</v>
      </c>
      <c r="U958" s="166">
        <f t="shared" si="186"/>
        <v>0</v>
      </c>
      <c r="V958" s="166">
        <f t="shared" si="186"/>
        <v>0</v>
      </c>
      <c r="W958" s="166">
        <f t="shared" si="186"/>
        <v>0</v>
      </c>
      <c r="X958" s="166">
        <f t="shared" si="186"/>
        <v>0</v>
      </c>
      <c r="Y958" s="166">
        <f t="shared" si="186"/>
        <v>0</v>
      </c>
      <c r="Z958" s="166">
        <f t="shared" si="186"/>
        <v>0</v>
      </c>
      <c r="AA958" s="166">
        <f t="shared" si="186"/>
        <v>0</v>
      </c>
      <c r="AB958" s="166">
        <f t="shared" si="186"/>
        <v>0</v>
      </c>
      <c r="AC958" s="166">
        <f t="shared" si="186"/>
        <v>0</v>
      </c>
      <c r="AD958" s="166">
        <f t="shared" si="186"/>
        <v>0</v>
      </c>
      <c r="AE958" s="166">
        <f t="shared" si="186"/>
        <v>0</v>
      </c>
      <c r="AF958" s="166">
        <f t="shared" si="186"/>
        <v>0</v>
      </c>
      <c r="AG958" s="166">
        <f t="shared" si="186"/>
        <v>0</v>
      </c>
      <c r="AH958" s="167">
        <f t="shared" si="186"/>
        <v>0</v>
      </c>
    </row>
    <row r="959" spans="1:40" ht="12.75" hidden="1" customHeight="1" outlineLevel="2" x14ac:dyDescent="0.2">
      <c r="A959" s="35"/>
      <c r="B959" s="151"/>
      <c r="C959" s="152"/>
    </row>
    <row r="960" spans="1:40" ht="12.75" hidden="1" customHeight="1" outlineLevel="3" x14ac:dyDescent="0.2">
      <c r="A960" s="35"/>
      <c r="B960" s="151"/>
      <c r="C960" s="152"/>
      <c r="D960" s="141" t="s">
        <v>76</v>
      </c>
    </row>
    <row r="961" spans="1:40" s="38" customFormat="1" ht="10.199999999999999" hidden="1" outlineLevel="3" x14ac:dyDescent="0.2">
      <c r="A961" s="35"/>
      <c r="B961" s="108"/>
      <c r="C961" s="136"/>
      <c r="D961" s="37" t="s">
        <v>108</v>
      </c>
      <c r="E961" s="142">
        <f>SUM(K961:AH961)</f>
        <v>0</v>
      </c>
      <c r="F961" s="25"/>
      <c r="G961" s="25"/>
      <c r="H961" s="25"/>
      <c r="I961" s="25"/>
      <c r="J961" s="25"/>
      <c r="K961" s="143">
        <f>IF(ROUND(K951-K958,0)&lt;&gt;0,1,0)</f>
        <v>0</v>
      </c>
      <c r="L961" s="143">
        <f>IF(ROUND(L951-L958,0)&lt;&gt;0,1,0)</f>
        <v>0</v>
      </c>
      <c r="M961" s="143">
        <f>IF(ROUND(M951-M958,0)&lt;&gt;0,1,0)</f>
        <v>0</v>
      </c>
      <c r="N961" s="143">
        <f>IF(ROUND(N951-N958,0)&lt;&gt;0,1,0)</f>
        <v>0</v>
      </c>
      <c r="O961" s="143">
        <f t="shared" ref="O961:AH961" si="187">IF(ROUND(O951-O958,0)&lt;&gt;0,1,0)</f>
        <v>0</v>
      </c>
      <c r="P961" s="143">
        <f t="shared" si="187"/>
        <v>0</v>
      </c>
      <c r="Q961" s="143">
        <f t="shared" si="187"/>
        <v>0</v>
      </c>
      <c r="R961" s="143">
        <f t="shared" si="187"/>
        <v>0</v>
      </c>
      <c r="S961" s="143">
        <f t="shared" si="187"/>
        <v>0</v>
      </c>
      <c r="T961" s="143">
        <f t="shared" si="187"/>
        <v>0</v>
      </c>
      <c r="U961" s="143">
        <f t="shared" si="187"/>
        <v>0</v>
      </c>
      <c r="V961" s="143">
        <f t="shared" si="187"/>
        <v>0</v>
      </c>
      <c r="W961" s="143">
        <f t="shared" si="187"/>
        <v>0</v>
      </c>
      <c r="X961" s="143">
        <f t="shared" si="187"/>
        <v>0</v>
      </c>
      <c r="Y961" s="143">
        <f t="shared" si="187"/>
        <v>0</v>
      </c>
      <c r="Z961" s="143">
        <f t="shared" si="187"/>
        <v>0</v>
      </c>
      <c r="AA961" s="143">
        <f t="shared" si="187"/>
        <v>0</v>
      </c>
      <c r="AB961" s="143">
        <f t="shared" si="187"/>
        <v>0</v>
      </c>
      <c r="AC961" s="143">
        <f t="shared" si="187"/>
        <v>0</v>
      </c>
      <c r="AD961" s="143">
        <f t="shared" si="187"/>
        <v>0</v>
      </c>
      <c r="AE961" s="143">
        <f t="shared" si="187"/>
        <v>0</v>
      </c>
      <c r="AF961" s="143">
        <f t="shared" si="187"/>
        <v>0</v>
      </c>
      <c r="AG961" s="143">
        <f t="shared" si="187"/>
        <v>0</v>
      </c>
      <c r="AH961" s="143">
        <f t="shared" si="187"/>
        <v>0</v>
      </c>
      <c r="AM961" s="26"/>
      <c r="AN961" s="26"/>
    </row>
    <row r="962" spans="1:40" ht="12.75" hidden="1" customHeight="1" outlineLevel="3" x14ac:dyDescent="0.2">
      <c r="A962" s="35"/>
      <c r="B962" s="151"/>
      <c r="C962" s="152"/>
      <c r="D962" s="37" t="s">
        <v>155</v>
      </c>
      <c r="E962" s="142">
        <f>SUM(K962:AH962)</f>
        <v>0</v>
      </c>
      <c r="K962" s="143">
        <f>IF(ROUND(K951-'[1]Hist&amp;Budget_WC'!DH$181,0)&lt;&gt;0,1,0)</f>
        <v>0</v>
      </c>
      <c r="L962" s="143">
        <f>IF(ROUND(L951-'[1]Hist&amp;Budget_WC'!DI$181,0)&lt;&gt;0,1,0)</f>
        <v>0</v>
      </c>
      <c r="M962" s="143">
        <f>IF(ROUND(M951-'[1]Hist&amp;Budget_WC'!DJ$181,0)&lt;&gt;0,1,0)</f>
        <v>0</v>
      </c>
      <c r="N962" s="143">
        <f>IF(ROUND(N951-[1]Calcs_OthBiz!N$166,0)&lt;&gt;0,1,0)</f>
        <v>0</v>
      </c>
      <c r="O962" s="143">
        <f>IF(ROUND(O951-[1]Calcs_OthBiz!O$166,0)&lt;&gt;0,1,0)</f>
        <v>0</v>
      </c>
      <c r="P962" s="143">
        <f>IF(ROUND(P951-[1]Calcs_OthBiz!P$166,0)&lt;&gt;0,1,0)</f>
        <v>0</v>
      </c>
      <c r="Q962" s="143">
        <f>IF(ROUND(Q951-[1]Calcs_OthBiz!Q$166,0)&lt;&gt;0,1,0)</f>
        <v>0</v>
      </c>
      <c r="R962" s="143">
        <f>IF(ROUND(R951-[1]Calcs_OthBiz!R$166,0)&lt;&gt;0,1,0)</f>
        <v>0</v>
      </c>
      <c r="S962" s="143">
        <f>IF(ROUND(S951-[1]Calcs_OthBiz!S$166,0)&lt;&gt;0,1,0)</f>
        <v>0</v>
      </c>
      <c r="T962" s="143">
        <f>IF(ROUND(T951-[1]Calcs_OthBiz!T$166,0)&lt;&gt;0,1,0)</f>
        <v>0</v>
      </c>
      <c r="U962" s="143">
        <f>IF(ROUND(U951-[1]Calcs_OthBiz!U$166,0)&lt;&gt;0,1,0)</f>
        <v>0</v>
      </c>
      <c r="V962" s="143">
        <f>IF(ROUND(V951-[1]Calcs_OthBiz!V$166,0)&lt;&gt;0,1,0)</f>
        <v>0</v>
      </c>
      <c r="W962" s="143">
        <f>IF(ROUND(W951-[1]Calcs_OthBiz!W$166,0)&lt;&gt;0,1,0)</f>
        <v>0</v>
      </c>
      <c r="X962" s="143">
        <f>IF(ROUND(X951-[1]Calcs_OthBiz!X$166,0)&lt;&gt;0,1,0)</f>
        <v>0</v>
      </c>
      <c r="Y962" s="143">
        <f>IF(ROUND(Y951-[1]Calcs_OthBiz!Y$166,0)&lt;&gt;0,1,0)</f>
        <v>0</v>
      </c>
      <c r="Z962" s="143">
        <f>IF(ROUND(Z951-[1]Calcs_OthBiz!Z$166,0)&lt;&gt;0,1,0)</f>
        <v>0</v>
      </c>
      <c r="AA962" s="143">
        <f>IF(ROUND(AA951-[1]Calcs_OthBiz!AA$166,0)&lt;&gt;0,1,0)</f>
        <v>0</v>
      </c>
      <c r="AB962" s="143">
        <f>IF(ROUND(AB951-[1]Calcs_OthBiz!AB$166,0)&lt;&gt;0,1,0)</f>
        <v>0</v>
      </c>
      <c r="AC962" s="143">
        <f>IF(ROUND(AC951-[1]Calcs_OthBiz!AC$166,0)&lt;&gt;0,1,0)</f>
        <v>0</v>
      </c>
      <c r="AD962" s="143">
        <f>IF(ROUND(AD951-[1]Calcs_OthBiz!AD$166,0)&lt;&gt;0,1,0)</f>
        <v>0</v>
      </c>
      <c r="AE962" s="143">
        <f>IF(ROUND(AE951-[1]Calcs_OthBiz!AE$166,0)&lt;&gt;0,1,0)</f>
        <v>0</v>
      </c>
      <c r="AF962" s="143">
        <f>IF(ROUND(AF951-[1]Calcs_OthBiz!AF$166,0)&lt;&gt;0,1,0)</f>
        <v>0</v>
      </c>
      <c r="AG962" s="143">
        <f>IF(ROUND(AG951-[1]Calcs_OthBiz!AG$166,0)&lt;&gt;0,1,0)</f>
        <v>0</v>
      </c>
      <c r="AH962" s="143">
        <f>IF(ROUND(AH951-[1]Calcs_OthBiz!AH$166,0)&lt;&gt;0,1,0)</f>
        <v>0</v>
      </c>
    </row>
    <row r="963" spans="1:40" ht="12.75" hidden="1" customHeight="1" outlineLevel="2" collapsed="1" x14ac:dyDescent="0.2">
      <c r="A963" s="35"/>
      <c r="AM963" s="38"/>
      <c r="AN963" s="38"/>
    </row>
    <row r="964" spans="1:40" ht="12.75" hidden="1" customHeight="1" outlineLevel="1" x14ac:dyDescent="0.2">
      <c r="A964" s="35"/>
    </row>
    <row r="965" spans="1:40" s="38" customFormat="1" ht="12" hidden="1" outlineLevel="2" x14ac:dyDescent="0.2">
      <c r="A965" s="35"/>
      <c r="B965" s="40">
        <f ca="1">MAX($A$7:B964)+Sbsxn</f>
        <v>2308.0300000000007</v>
      </c>
      <c r="C965" s="41" t="str">
        <f>CFC</f>
        <v>Cash Flow Statement</v>
      </c>
      <c r="D965" s="56"/>
      <c r="E965" s="25"/>
      <c r="F965" s="25"/>
      <c r="G965" s="25"/>
      <c r="H965" s="25"/>
      <c r="I965" s="25"/>
      <c r="J965" s="25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M965" s="26"/>
      <c r="AN965" s="26"/>
    </row>
    <row r="966" spans="1:40" s="38" customFormat="1" ht="12.6" hidden="1" outlineLevel="2" thickBot="1" x14ac:dyDescent="0.3">
      <c r="A966" s="35"/>
      <c r="B966" s="40"/>
      <c r="C966" s="54"/>
      <c r="D966" s="56"/>
      <c r="E966" s="25"/>
      <c r="F966" s="25"/>
      <c r="G966" s="25"/>
      <c r="H966" s="25"/>
      <c r="I966" s="25"/>
      <c r="J966" s="25"/>
      <c r="L966" s="57"/>
      <c r="M966" s="57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  <c r="AD966" s="140"/>
      <c r="AE966" s="140"/>
      <c r="AF966" s="140"/>
      <c r="AG966" s="140"/>
      <c r="AH966" s="140"/>
      <c r="AM966" s="26"/>
      <c r="AN966" s="26"/>
    </row>
    <row r="967" spans="1:40" s="80" customFormat="1" ht="13.35" hidden="1" customHeight="1" outlineLevel="2" x14ac:dyDescent="0.25">
      <c r="A967" s="76"/>
      <c r="B967" s="40"/>
      <c r="C967" s="54"/>
      <c r="D967" s="77" t="str">
        <f>MdlClient&amp;" Long Term Financial Plan "&amp;$E$39</f>
        <v>Federation Council Long Term Financial Plan 2023/24 - 2033/34</v>
      </c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9"/>
      <c r="AM967" s="38"/>
      <c r="AN967" s="38"/>
    </row>
    <row r="968" spans="1:40" s="80" customFormat="1" ht="13.35" hidden="1" customHeight="1" outlineLevel="2" thickBot="1" x14ac:dyDescent="0.3">
      <c r="A968" s="76"/>
      <c r="B968" s="40"/>
      <c r="C968" s="54"/>
      <c r="D968" s="81" t="str">
        <f>B866&amp;" - Cash Flow Statement Projections"</f>
        <v>Other Business - Cash Flow Statement Projections</v>
      </c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3"/>
      <c r="AM968" s="38"/>
      <c r="AN968" s="38"/>
    </row>
    <row r="969" spans="1:40" s="80" customFormat="1" ht="12.6" hidden="1" outlineLevel="2" thickBot="1" x14ac:dyDescent="0.3">
      <c r="A969" s="76"/>
      <c r="B969" s="40"/>
      <c r="C969" s="54"/>
      <c r="D969" s="84"/>
      <c r="E969" s="85"/>
      <c r="F969" s="85"/>
      <c r="G969" s="85"/>
      <c r="H969" s="85"/>
      <c r="I969" s="85"/>
      <c r="J969" s="85"/>
      <c r="K969" s="86" t="s">
        <v>45</v>
      </c>
      <c r="L969" s="86" t="s">
        <v>45</v>
      </c>
      <c r="M969" s="86" t="s">
        <v>45</v>
      </c>
      <c r="N969" s="87" t="s">
        <v>46</v>
      </c>
      <c r="O969" s="88" t="s">
        <v>47</v>
      </c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89"/>
      <c r="AD969" s="89"/>
      <c r="AE969" s="89"/>
      <c r="AF969" s="89"/>
      <c r="AG969" s="89"/>
      <c r="AH969" s="90"/>
    </row>
    <row r="970" spans="1:40" s="80" customFormat="1" ht="12" hidden="1" outlineLevel="2" x14ac:dyDescent="0.25">
      <c r="A970" s="76"/>
      <c r="B970" s="40"/>
      <c r="C970" s="54"/>
      <c r="D970" s="91" t="s">
        <v>48</v>
      </c>
      <c r="E970" s="92"/>
      <c r="F970" s="92"/>
      <c r="G970" s="92"/>
      <c r="H970" s="92"/>
      <c r="I970" s="92"/>
      <c r="J970" s="93"/>
      <c r="K970" s="95">
        <f>YEAR(K$29)</f>
        <v>2021</v>
      </c>
      <c r="L970" s="95">
        <f t="shared" ref="L970:AH970" si="188">YEAR(L$29)</f>
        <v>2022</v>
      </c>
      <c r="M970" s="95">
        <f t="shared" si="188"/>
        <v>2023</v>
      </c>
      <c r="N970" s="96">
        <f t="shared" si="188"/>
        <v>2024</v>
      </c>
      <c r="O970" s="97">
        <f t="shared" si="188"/>
        <v>2025</v>
      </c>
      <c r="P970" s="98">
        <f t="shared" si="188"/>
        <v>2026</v>
      </c>
      <c r="Q970" s="98">
        <f t="shared" si="188"/>
        <v>2027</v>
      </c>
      <c r="R970" s="98">
        <f t="shared" si="188"/>
        <v>2028</v>
      </c>
      <c r="S970" s="98">
        <f t="shared" si="188"/>
        <v>2029</v>
      </c>
      <c r="T970" s="98">
        <f t="shared" si="188"/>
        <v>2030</v>
      </c>
      <c r="U970" s="98">
        <f t="shared" si="188"/>
        <v>2031</v>
      </c>
      <c r="V970" s="98">
        <f t="shared" si="188"/>
        <v>2032</v>
      </c>
      <c r="W970" s="98">
        <f t="shared" si="188"/>
        <v>2033</v>
      </c>
      <c r="X970" s="98">
        <f t="shared" si="188"/>
        <v>2034</v>
      </c>
      <c r="Y970" s="98">
        <f t="shared" si="188"/>
        <v>2035</v>
      </c>
      <c r="Z970" s="98">
        <f t="shared" si="188"/>
        <v>2036</v>
      </c>
      <c r="AA970" s="98">
        <f t="shared" si="188"/>
        <v>2037</v>
      </c>
      <c r="AB970" s="98">
        <f t="shared" si="188"/>
        <v>2038</v>
      </c>
      <c r="AC970" s="98">
        <f t="shared" si="188"/>
        <v>2039</v>
      </c>
      <c r="AD970" s="98">
        <f t="shared" si="188"/>
        <v>2040</v>
      </c>
      <c r="AE970" s="98">
        <f t="shared" si="188"/>
        <v>2041</v>
      </c>
      <c r="AF970" s="98">
        <f t="shared" si="188"/>
        <v>2042</v>
      </c>
      <c r="AG970" s="98">
        <f t="shared" si="188"/>
        <v>2043</v>
      </c>
      <c r="AH970" s="99">
        <f t="shared" si="188"/>
        <v>2044</v>
      </c>
    </row>
    <row r="971" spans="1:40" s="80" customFormat="1" ht="12.6" hidden="1" outlineLevel="2" thickBot="1" x14ac:dyDescent="0.3">
      <c r="A971" s="76"/>
      <c r="B971" s="40"/>
      <c r="C971" s="54"/>
      <c r="D971" s="145"/>
      <c r="E971" s="101"/>
      <c r="F971" s="101"/>
      <c r="G971" s="101"/>
      <c r="H971" s="101"/>
      <c r="I971" s="101"/>
      <c r="J971" s="102"/>
      <c r="K971" s="103" t="s">
        <v>49</v>
      </c>
      <c r="L971" s="103" t="str">
        <f>$K$62</f>
        <v>$000s</v>
      </c>
      <c r="M971" s="103" t="str">
        <f t="shared" ref="M971:AH971" si="189">$K$62</f>
        <v>$000s</v>
      </c>
      <c r="N971" s="104" t="str">
        <f t="shared" si="189"/>
        <v>$000s</v>
      </c>
      <c r="O971" s="105" t="str">
        <f t="shared" si="189"/>
        <v>$000s</v>
      </c>
      <c r="P971" s="106" t="str">
        <f t="shared" si="189"/>
        <v>$000s</v>
      </c>
      <c r="Q971" s="106" t="str">
        <f t="shared" si="189"/>
        <v>$000s</v>
      </c>
      <c r="R971" s="106" t="str">
        <f t="shared" si="189"/>
        <v>$000s</v>
      </c>
      <c r="S971" s="106" t="str">
        <f t="shared" si="189"/>
        <v>$000s</v>
      </c>
      <c r="T971" s="106" t="str">
        <f t="shared" si="189"/>
        <v>$000s</v>
      </c>
      <c r="U971" s="106" t="str">
        <f t="shared" si="189"/>
        <v>$000s</v>
      </c>
      <c r="V971" s="106" t="str">
        <f t="shared" si="189"/>
        <v>$000s</v>
      </c>
      <c r="W971" s="106" t="str">
        <f t="shared" si="189"/>
        <v>$000s</v>
      </c>
      <c r="X971" s="106" t="str">
        <f t="shared" si="189"/>
        <v>$000s</v>
      </c>
      <c r="Y971" s="106" t="str">
        <f t="shared" si="189"/>
        <v>$000s</v>
      </c>
      <c r="Z971" s="106" t="str">
        <f t="shared" si="189"/>
        <v>$000s</v>
      </c>
      <c r="AA971" s="106" t="str">
        <f t="shared" si="189"/>
        <v>$000s</v>
      </c>
      <c r="AB971" s="106" t="str">
        <f t="shared" si="189"/>
        <v>$000s</v>
      </c>
      <c r="AC971" s="106" t="str">
        <f t="shared" si="189"/>
        <v>$000s</v>
      </c>
      <c r="AD971" s="106" t="str">
        <f t="shared" si="189"/>
        <v>$000s</v>
      </c>
      <c r="AE971" s="106" t="str">
        <f t="shared" si="189"/>
        <v>$000s</v>
      </c>
      <c r="AF971" s="106" t="str">
        <f t="shared" si="189"/>
        <v>$000s</v>
      </c>
      <c r="AG971" s="106" t="str">
        <f t="shared" si="189"/>
        <v>$000s</v>
      </c>
      <c r="AH971" s="107" t="str">
        <f t="shared" si="189"/>
        <v>$000s</v>
      </c>
    </row>
    <row r="972" spans="1:40" s="38" customFormat="1" ht="12" hidden="1" outlineLevel="2" x14ac:dyDescent="0.25">
      <c r="A972" s="35"/>
      <c r="B972" s="108"/>
      <c r="C972" s="109"/>
      <c r="D972" s="110"/>
      <c r="E972" s="25"/>
      <c r="F972" s="25"/>
      <c r="G972" s="25"/>
      <c r="H972" s="25"/>
      <c r="I972" s="25"/>
      <c r="J972" s="25"/>
      <c r="K972" s="111"/>
      <c r="L972" s="112"/>
      <c r="M972" s="112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113"/>
      <c r="AM972" s="80"/>
      <c r="AN972" s="80"/>
    </row>
    <row r="973" spans="1:40" s="38" customFormat="1" ht="12" hidden="1" outlineLevel="2" x14ac:dyDescent="0.25">
      <c r="A973" s="35"/>
      <c r="B973" s="108"/>
      <c r="C973" s="109"/>
      <c r="D973" s="153" t="s">
        <v>111</v>
      </c>
      <c r="E973" s="25"/>
      <c r="F973" s="25"/>
      <c r="G973" s="25"/>
      <c r="H973" s="25"/>
      <c r="I973" s="25"/>
      <c r="J973" s="25"/>
      <c r="K973" s="111"/>
      <c r="L973" s="112"/>
      <c r="M973" s="112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113"/>
      <c r="AM973" s="80"/>
      <c r="AN973" s="80"/>
    </row>
    <row r="974" spans="1:40" s="38" customFormat="1" ht="10.199999999999999" hidden="1" outlineLevel="2" x14ac:dyDescent="0.2">
      <c r="A974" s="35"/>
      <c r="B974" s="108"/>
      <c r="C974" s="109"/>
      <c r="D974" s="176" t="s">
        <v>112</v>
      </c>
      <c r="E974" s="25"/>
      <c r="F974" s="25"/>
      <c r="G974" s="25"/>
      <c r="H974" s="25"/>
      <c r="I974" s="25"/>
      <c r="J974" s="25"/>
      <c r="K974" s="177">
        <f>SUM('[1]Hist&amp;Budget_WC'!DH$232:DH$238)</f>
        <v>0</v>
      </c>
      <c r="L974" s="177">
        <f>SUM('[1]Hist&amp;Budget_WC'!DI$232:DI$238)</f>
        <v>0</v>
      </c>
      <c r="M974" s="177">
        <f>SUM('[1]Hist&amp;Budget_WC'!DJ$232:DJ$238)</f>
        <v>0</v>
      </c>
      <c r="N974" s="178">
        <f>SUM('[1]Hist&amp;Budget_WC'!DK$232:DK$238)</f>
        <v>0</v>
      </c>
      <c r="O974" s="178">
        <f>SUM([1]Calcs_OthBiz!O$210:O$216)</f>
        <v>0</v>
      </c>
      <c r="P974" s="178">
        <f>SUM([1]Calcs_OthBiz!P$210:P$216)</f>
        <v>0</v>
      </c>
      <c r="Q974" s="178">
        <f>SUM([1]Calcs_OthBiz!Q$210:Q$216)</f>
        <v>0</v>
      </c>
      <c r="R974" s="178">
        <f>SUM([1]Calcs_OthBiz!R$210:R$216)</f>
        <v>0</v>
      </c>
      <c r="S974" s="178">
        <f>SUM([1]Calcs_OthBiz!S$210:S$216)</f>
        <v>0</v>
      </c>
      <c r="T974" s="178">
        <f>SUM([1]Calcs_OthBiz!T$210:T$216)</f>
        <v>0</v>
      </c>
      <c r="U974" s="178">
        <f>SUM([1]Calcs_OthBiz!U$210:U$216)</f>
        <v>0</v>
      </c>
      <c r="V974" s="178">
        <f>SUM([1]Calcs_OthBiz!V$210:V$216)</f>
        <v>0</v>
      </c>
      <c r="W974" s="178">
        <f>SUM([1]Calcs_OthBiz!W$210:W$216)</f>
        <v>0</v>
      </c>
      <c r="X974" s="178">
        <f>SUM([1]Calcs_OthBiz!X$210:X$216)</f>
        <v>0</v>
      </c>
      <c r="Y974" s="178">
        <f>SUM([1]Calcs_OthBiz!Y$210:Y$216)</f>
        <v>0</v>
      </c>
      <c r="Z974" s="178">
        <f>SUM([1]Calcs_OthBiz!Z$210:Z$216)</f>
        <v>0</v>
      </c>
      <c r="AA974" s="178">
        <f>SUM([1]Calcs_OthBiz!AA$210:AA$216)</f>
        <v>0</v>
      </c>
      <c r="AB974" s="178">
        <f>SUM([1]Calcs_OthBiz!AB$210:AB$216)</f>
        <v>0</v>
      </c>
      <c r="AC974" s="178">
        <f>SUM([1]Calcs_OthBiz!AC$210:AC$216)</f>
        <v>0</v>
      </c>
      <c r="AD974" s="178">
        <f>SUM([1]Calcs_OthBiz!AD$210:AD$216)</f>
        <v>0</v>
      </c>
      <c r="AE974" s="178">
        <f>SUM([1]Calcs_OthBiz!AE$210:AE$216)</f>
        <v>0</v>
      </c>
      <c r="AF974" s="178">
        <f>SUM([1]Calcs_OthBiz!AF$210:AF$216)</f>
        <v>0</v>
      </c>
      <c r="AG974" s="178">
        <f>SUM([1]Calcs_OthBiz!AG$210:AG$216)</f>
        <v>0</v>
      </c>
      <c r="AH974" s="179">
        <f>SUM([1]Calcs_OthBiz!AH$210:AH$216)</f>
        <v>0</v>
      </c>
      <c r="AM974" s="53" cm="1">
        <f t="array" ref="AM974">IF(SUM(ABS(K974:AH974)),1,0)</f>
        <v>0</v>
      </c>
      <c r="AN974" s="53">
        <f>IF(OR(SUBTOTAL(102,AM974)=1,AM974=0),0,1)</f>
        <v>0</v>
      </c>
    </row>
    <row r="975" spans="1:40" ht="12.75" hidden="1" customHeight="1" outlineLevel="2" x14ac:dyDescent="0.2">
      <c r="A975" s="35"/>
      <c r="B975" s="151"/>
      <c r="C975" s="152"/>
      <c r="D975" s="176" t="s">
        <v>113</v>
      </c>
      <c r="E975" s="154"/>
      <c r="F975" s="154"/>
      <c r="G975" s="154"/>
      <c r="H975" s="154"/>
      <c r="I975" s="154"/>
      <c r="J975" s="154"/>
      <c r="K975" s="177">
        <f>SUM('[1]Hist&amp;Budget_WC'!DH$239:DH$243)+SUM('[1]Hist&amp;Budget_WC'!DH$262:DH$265)*$I$43</f>
        <v>0</v>
      </c>
      <c r="L975" s="177">
        <f>SUM('[1]Hist&amp;Budget_WC'!DI$239:DI$243)+SUM('[1]Hist&amp;Budget_WC'!DI$262:DI$265)*$I$43</f>
        <v>0</v>
      </c>
      <c r="M975" s="177">
        <f>SUM('[1]Hist&amp;Budget_WC'!DJ$239:DJ$243)+SUM('[1]Hist&amp;Budget_WC'!DJ$262:DJ$265)*$I$43</f>
        <v>0</v>
      </c>
      <c r="N975" s="178">
        <f>SUM('[1]Hist&amp;Budget_WC'!DK$239:DK$243)+SUM('[1]Hist&amp;Budget_WC'!DK$262:DK$265)*$I$43</f>
        <v>0</v>
      </c>
      <c r="O975" s="178">
        <f>SUM([1]Calcs_OthBiz!O$217:O$222)+SUM([1]Calcs_OthBiz!O$239:O$242)*$I$43</f>
        <v>0</v>
      </c>
      <c r="P975" s="178">
        <f>SUM([1]Calcs_OthBiz!P$217:P$222)+SUM([1]Calcs_OthBiz!P$239:P$242)*$I$43</f>
        <v>0</v>
      </c>
      <c r="Q975" s="178">
        <f>SUM([1]Calcs_OthBiz!Q$217:Q$222)+SUM([1]Calcs_OthBiz!Q$239:Q$242)*$I$43</f>
        <v>0</v>
      </c>
      <c r="R975" s="178">
        <f>SUM([1]Calcs_OthBiz!R$217:R$222)+SUM([1]Calcs_OthBiz!R$239:R$242)*$I$43</f>
        <v>0</v>
      </c>
      <c r="S975" s="178">
        <f>SUM([1]Calcs_OthBiz!S$217:S$222)+SUM([1]Calcs_OthBiz!S$239:S$242)*$I$43</f>
        <v>0</v>
      </c>
      <c r="T975" s="178">
        <f>SUM([1]Calcs_OthBiz!T$217:T$222)+SUM([1]Calcs_OthBiz!T$239:T$242)*$I$43</f>
        <v>0</v>
      </c>
      <c r="U975" s="178">
        <f>SUM([1]Calcs_OthBiz!U$217:U$222)+SUM([1]Calcs_OthBiz!U$239:U$242)*$I$43</f>
        <v>0</v>
      </c>
      <c r="V975" s="178">
        <f>SUM([1]Calcs_OthBiz!V$217:V$222)+SUM([1]Calcs_OthBiz!V$239:V$242)*$I$43</f>
        <v>0</v>
      </c>
      <c r="W975" s="178">
        <f>SUM([1]Calcs_OthBiz!W$217:W$222)+SUM([1]Calcs_OthBiz!W$239:W$242)*$I$43</f>
        <v>0</v>
      </c>
      <c r="X975" s="178">
        <f>SUM([1]Calcs_OthBiz!X$217:X$222)+SUM([1]Calcs_OthBiz!X$239:X$242)*$I$43</f>
        <v>0</v>
      </c>
      <c r="Y975" s="178">
        <f>SUM([1]Calcs_OthBiz!Y$217:Y$222)+SUM([1]Calcs_OthBiz!Y$239:Y$242)*$I$43</f>
        <v>0</v>
      </c>
      <c r="Z975" s="178">
        <f>SUM([1]Calcs_OthBiz!Z$217:Z$222)+SUM([1]Calcs_OthBiz!Z$239:Z$242)*$I$43</f>
        <v>0</v>
      </c>
      <c r="AA975" s="178">
        <f>SUM([1]Calcs_OthBiz!AA$217:AA$222)+SUM([1]Calcs_OthBiz!AA$239:AA$242)*$I$43</f>
        <v>0</v>
      </c>
      <c r="AB975" s="178">
        <f>SUM([1]Calcs_OthBiz!AB$217:AB$222)+SUM([1]Calcs_OthBiz!AB$239:AB$242)*$I$43</f>
        <v>0</v>
      </c>
      <c r="AC975" s="178">
        <f>SUM([1]Calcs_OthBiz!AC$217:AC$222)+SUM([1]Calcs_OthBiz!AC$239:AC$242)*$I$43</f>
        <v>0</v>
      </c>
      <c r="AD975" s="178">
        <f>SUM([1]Calcs_OthBiz!AD$217:AD$222)+SUM([1]Calcs_OthBiz!AD$239:AD$242)*$I$43</f>
        <v>0</v>
      </c>
      <c r="AE975" s="178">
        <f>SUM([1]Calcs_OthBiz!AE$217:AE$222)+SUM([1]Calcs_OthBiz!AE$239:AE$242)*$I$43</f>
        <v>0</v>
      </c>
      <c r="AF975" s="178">
        <f>SUM([1]Calcs_OthBiz!AF$217:AF$222)+SUM([1]Calcs_OthBiz!AF$239:AF$242)*$I$43</f>
        <v>0</v>
      </c>
      <c r="AG975" s="178">
        <f>SUM([1]Calcs_OthBiz!AG$217:AG$222)+SUM([1]Calcs_OthBiz!AG$239:AG$242)*$I$43</f>
        <v>0</v>
      </c>
      <c r="AH975" s="179">
        <f>SUM([1]Calcs_OthBiz!AH$217:AH$222)+SUM([1]Calcs_OthBiz!AH$239:AH$242)*$I$43</f>
        <v>0</v>
      </c>
      <c r="AM975" s="53" cm="1">
        <f t="array" ref="AM975">IF(SUM(ABS(K975:AH975)),1,0)</f>
        <v>0</v>
      </c>
      <c r="AN975" s="53">
        <f>IF(OR(SUBTOTAL(102,AM975)=1,AM975=0),0,1)</f>
        <v>0</v>
      </c>
    </row>
    <row r="976" spans="1:40" ht="12.75" hidden="1" customHeight="1" outlineLevel="2" collapsed="1" x14ac:dyDescent="0.2">
      <c r="A976" s="35"/>
      <c r="B976" s="151"/>
      <c r="C976" s="152"/>
      <c r="D976" s="180" t="s">
        <v>114</v>
      </c>
      <c r="E976" s="181"/>
      <c r="F976" s="181"/>
      <c r="G976" s="181"/>
      <c r="H976" s="181"/>
      <c r="I976" s="181"/>
      <c r="J976" s="181"/>
      <c r="K976" s="182">
        <f t="shared" ref="K976:AH976" si="190">SUM(K974:K975)</f>
        <v>0</v>
      </c>
      <c r="L976" s="182">
        <f t="shared" si="190"/>
        <v>0</v>
      </c>
      <c r="M976" s="182">
        <f t="shared" si="190"/>
        <v>0</v>
      </c>
      <c r="N976" s="183">
        <f t="shared" si="190"/>
        <v>0</v>
      </c>
      <c r="O976" s="183">
        <f t="shared" si="190"/>
        <v>0</v>
      </c>
      <c r="P976" s="183">
        <f t="shared" si="190"/>
        <v>0</v>
      </c>
      <c r="Q976" s="183">
        <f t="shared" si="190"/>
        <v>0</v>
      </c>
      <c r="R976" s="183">
        <f t="shared" si="190"/>
        <v>0</v>
      </c>
      <c r="S976" s="183">
        <f t="shared" si="190"/>
        <v>0</v>
      </c>
      <c r="T976" s="183">
        <f t="shared" si="190"/>
        <v>0</v>
      </c>
      <c r="U976" s="183">
        <f t="shared" si="190"/>
        <v>0</v>
      </c>
      <c r="V976" s="183">
        <f t="shared" si="190"/>
        <v>0</v>
      </c>
      <c r="W976" s="183">
        <f t="shared" si="190"/>
        <v>0</v>
      </c>
      <c r="X976" s="183">
        <f t="shared" si="190"/>
        <v>0</v>
      </c>
      <c r="Y976" s="183">
        <f t="shared" si="190"/>
        <v>0</v>
      </c>
      <c r="Z976" s="183">
        <f t="shared" si="190"/>
        <v>0</v>
      </c>
      <c r="AA976" s="183">
        <f t="shared" si="190"/>
        <v>0</v>
      </c>
      <c r="AB976" s="183">
        <f t="shared" si="190"/>
        <v>0</v>
      </c>
      <c r="AC976" s="183">
        <f t="shared" si="190"/>
        <v>0</v>
      </c>
      <c r="AD976" s="183">
        <f t="shared" si="190"/>
        <v>0</v>
      </c>
      <c r="AE976" s="183">
        <f t="shared" si="190"/>
        <v>0</v>
      </c>
      <c r="AF976" s="183">
        <f t="shared" si="190"/>
        <v>0</v>
      </c>
      <c r="AG976" s="183">
        <f t="shared" si="190"/>
        <v>0</v>
      </c>
      <c r="AH976" s="184">
        <f t="shared" si="190"/>
        <v>0</v>
      </c>
    </row>
    <row r="977" spans="1:40" ht="12.75" hidden="1" customHeight="1" outlineLevel="2" x14ac:dyDescent="0.2">
      <c r="A977" s="35"/>
      <c r="B977" s="151"/>
      <c r="C977" s="152"/>
      <c r="D977" s="153"/>
      <c r="E977" s="154"/>
      <c r="F977" s="154"/>
      <c r="G977" s="154"/>
      <c r="H977" s="154"/>
      <c r="I977" s="154"/>
      <c r="J977" s="154"/>
      <c r="K977" s="185"/>
      <c r="L977" s="185"/>
      <c r="M977" s="185"/>
      <c r="N977" s="186"/>
      <c r="O977" s="186"/>
      <c r="P977" s="186"/>
      <c r="Q977" s="186"/>
      <c r="R977" s="186"/>
      <c r="S977" s="186"/>
      <c r="T977" s="186"/>
      <c r="U977" s="186"/>
      <c r="V977" s="186"/>
      <c r="W977" s="186"/>
      <c r="X977" s="186"/>
      <c r="Y977" s="186"/>
      <c r="Z977" s="186"/>
      <c r="AA977" s="186"/>
      <c r="AB977" s="186"/>
      <c r="AC977" s="186"/>
      <c r="AD977" s="186"/>
      <c r="AE977" s="186"/>
      <c r="AF977" s="186"/>
      <c r="AG977" s="186"/>
      <c r="AH977" s="187"/>
    </row>
    <row r="978" spans="1:40" ht="12.75" hidden="1" customHeight="1" outlineLevel="2" x14ac:dyDescent="0.2">
      <c r="A978" s="35"/>
      <c r="B978" s="151"/>
      <c r="C978" s="152"/>
      <c r="D978" s="153" t="s">
        <v>115</v>
      </c>
      <c r="E978" s="154"/>
      <c r="F978" s="154"/>
      <c r="G978" s="154"/>
      <c r="H978" s="154"/>
      <c r="I978" s="154"/>
      <c r="J978" s="154"/>
      <c r="K978" s="185"/>
      <c r="L978" s="185"/>
      <c r="M978" s="185"/>
      <c r="N978" s="186"/>
      <c r="O978" s="186"/>
      <c r="P978" s="186"/>
      <c r="Q978" s="186"/>
      <c r="R978" s="186"/>
      <c r="S978" s="186"/>
      <c r="T978" s="186"/>
      <c r="U978" s="186"/>
      <c r="V978" s="186"/>
      <c r="W978" s="186"/>
      <c r="X978" s="186"/>
      <c r="Y978" s="186"/>
      <c r="Z978" s="186"/>
      <c r="AA978" s="186"/>
      <c r="AB978" s="186"/>
      <c r="AC978" s="186"/>
      <c r="AD978" s="186"/>
      <c r="AE978" s="186"/>
      <c r="AF978" s="186"/>
      <c r="AG978" s="186"/>
      <c r="AH978" s="187"/>
    </row>
    <row r="979" spans="1:40" ht="12.75" hidden="1" customHeight="1" outlineLevel="2" x14ac:dyDescent="0.2">
      <c r="A979" s="35"/>
      <c r="B979" s="151"/>
      <c r="C979" s="152"/>
      <c r="D979" s="176" t="s">
        <v>116</v>
      </c>
      <c r="E979" s="154"/>
      <c r="F979" s="154"/>
      <c r="G979" s="154"/>
      <c r="H979" s="154"/>
      <c r="I979" s="154"/>
      <c r="J979" s="154"/>
      <c r="K979" s="177">
        <f>'[1]Hist&amp;Budget_WC'!DH$251</f>
        <v>0</v>
      </c>
      <c r="L979" s="177">
        <f>'[1]Hist&amp;Budget_WC'!DI$251</f>
        <v>0</v>
      </c>
      <c r="M979" s="177">
        <f>'[1]Hist&amp;Budget_WC'!DJ$251</f>
        <v>0</v>
      </c>
      <c r="N979" s="186">
        <f>'[1]Hist&amp;Budget_WC'!DK$251</f>
        <v>0</v>
      </c>
      <c r="O979" s="178">
        <f>[1]Calcs_OthBiz!O$228</f>
        <v>0</v>
      </c>
      <c r="P979" s="178">
        <f>[1]Calcs_OthBiz!P$228</f>
        <v>0</v>
      </c>
      <c r="Q979" s="178">
        <f>[1]Calcs_OthBiz!Q$228</f>
        <v>0</v>
      </c>
      <c r="R979" s="178">
        <f>[1]Calcs_OthBiz!R$228</f>
        <v>0</v>
      </c>
      <c r="S979" s="178">
        <f>[1]Calcs_OthBiz!S$228</f>
        <v>0</v>
      </c>
      <c r="T979" s="178">
        <f>[1]Calcs_OthBiz!T$228</f>
        <v>0</v>
      </c>
      <c r="U979" s="178">
        <f>[1]Calcs_OthBiz!U$228</f>
        <v>0</v>
      </c>
      <c r="V979" s="178">
        <f>[1]Calcs_OthBiz!V$228</f>
        <v>0</v>
      </c>
      <c r="W979" s="178">
        <f>[1]Calcs_OthBiz!W$228</f>
        <v>0</v>
      </c>
      <c r="X979" s="178">
        <f>[1]Calcs_OthBiz!X$228</f>
        <v>0</v>
      </c>
      <c r="Y979" s="178">
        <f>[1]Calcs_OthBiz!Y$228</f>
        <v>0</v>
      </c>
      <c r="Z979" s="178">
        <f>[1]Calcs_OthBiz!Z$228</f>
        <v>0</v>
      </c>
      <c r="AA979" s="178">
        <f>[1]Calcs_OthBiz!AA$228</f>
        <v>0</v>
      </c>
      <c r="AB979" s="178">
        <f>[1]Calcs_OthBiz!AB$228</f>
        <v>0</v>
      </c>
      <c r="AC979" s="178">
        <f>[1]Calcs_OthBiz!AC$228</f>
        <v>0</v>
      </c>
      <c r="AD979" s="178">
        <f>[1]Calcs_OthBiz!AD$228</f>
        <v>0</v>
      </c>
      <c r="AE979" s="178">
        <f>[1]Calcs_OthBiz!AE$228</f>
        <v>0</v>
      </c>
      <c r="AF979" s="178">
        <f>[1]Calcs_OthBiz!AF$228</f>
        <v>0</v>
      </c>
      <c r="AG979" s="178">
        <f>[1]Calcs_OthBiz!AG$228</f>
        <v>0</v>
      </c>
      <c r="AH979" s="179">
        <f>[1]Calcs_OthBiz!AH$228</f>
        <v>0</v>
      </c>
      <c r="AM979" s="53" cm="1">
        <f t="array" ref="AM979">IF(SUM(ABS(K979:AH979)),1,0)</f>
        <v>0</v>
      </c>
      <c r="AN979" s="53">
        <f>IF(OR(SUBTOTAL(102,AM979)=1,AM979=0),0,1)</f>
        <v>0</v>
      </c>
    </row>
    <row r="980" spans="1:40" ht="12.75" hidden="1" customHeight="1" outlineLevel="2" x14ac:dyDescent="0.2">
      <c r="A980" s="35"/>
      <c r="B980" s="151"/>
      <c r="C980" s="152"/>
      <c r="D980" s="176" t="s">
        <v>117</v>
      </c>
      <c r="E980" s="154"/>
      <c r="F980" s="154"/>
      <c r="G980" s="154"/>
      <c r="H980" s="154"/>
      <c r="I980" s="154"/>
      <c r="J980" s="154"/>
      <c r="K980" s="177">
        <f>'[1]Hist&amp;Budget_WC'!DH$250</f>
        <v>0</v>
      </c>
      <c r="L980" s="177">
        <f>'[1]Hist&amp;Budget_WC'!DI$250</f>
        <v>0</v>
      </c>
      <c r="M980" s="177">
        <f>'[1]Hist&amp;Budget_WC'!DJ$250</f>
        <v>0</v>
      </c>
      <c r="N980" s="186">
        <f>'[1]Hist&amp;Budget_WC'!DK$250</f>
        <v>0</v>
      </c>
      <c r="O980" s="178">
        <f>[1]Calcs_OthBiz!O$227</f>
        <v>0</v>
      </c>
      <c r="P980" s="178">
        <f>[1]Calcs_OthBiz!P$227</f>
        <v>0</v>
      </c>
      <c r="Q980" s="178">
        <f>[1]Calcs_OthBiz!Q$227</f>
        <v>0</v>
      </c>
      <c r="R980" s="178">
        <f>[1]Calcs_OthBiz!R$227</f>
        <v>0</v>
      </c>
      <c r="S980" s="178">
        <f>[1]Calcs_OthBiz!S$227</f>
        <v>0</v>
      </c>
      <c r="T980" s="178">
        <f>[1]Calcs_OthBiz!T$227</f>
        <v>0</v>
      </c>
      <c r="U980" s="178">
        <f>[1]Calcs_OthBiz!U$227</f>
        <v>0</v>
      </c>
      <c r="V980" s="178">
        <f>[1]Calcs_OthBiz!V$227</f>
        <v>0</v>
      </c>
      <c r="W980" s="178">
        <f>[1]Calcs_OthBiz!W$227</f>
        <v>0</v>
      </c>
      <c r="X980" s="178">
        <f>[1]Calcs_OthBiz!X$227</f>
        <v>0</v>
      </c>
      <c r="Y980" s="178">
        <f>[1]Calcs_OthBiz!Y$227</f>
        <v>0</v>
      </c>
      <c r="Z980" s="178">
        <f>[1]Calcs_OthBiz!Z$227</f>
        <v>0</v>
      </c>
      <c r="AA980" s="178">
        <f>[1]Calcs_OthBiz!AA$227</f>
        <v>0</v>
      </c>
      <c r="AB980" s="178">
        <f>[1]Calcs_OthBiz!AB$227</f>
        <v>0</v>
      </c>
      <c r="AC980" s="178">
        <f>[1]Calcs_OthBiz!AC$227</f>
        <v>0</v>
      </c>
      <c r="AD980" s="178">
        <f>[1]Calcs_OthBiz!AD$227</f>
        <v>0</v>
      </c>
      <c r="AE980" s="178">
        <f>[1]Calcs_OthBiz!AE$227</f>
        <v>0</v>
      </c>
      <c r="AF980" s="178">
        <f>[1]Calcs_OthBiz!AF$227</f>
        <v>0</v>
      </c>
      <c r="AG980" s="178">
        <f>[1]Calcs_OthBiz!AG$227</f>
        <v>0</v>
      </c>
      <c r="AH980" s="179">
        <f>[1]Calcs_OthBiz!AH$227</f>
        <v>0</v>
      </c>
      <c r="AM980" s="53" cm="1">
        <f t="array" ref="AM980">IF(SUM(ABS(K980:AH980)),1,0)</f>
        <v>0</v>
      </c>
      <c r="AN980" s="53">
        <f>IF(OR(SUBTOTAL(102,AM980)=1,AM980=0),0,1)</f>
        <v>0</v>
      </c>
    </row>
    <row r="981" spans="1:40" ht="12.75" hidden="1" customHeight="1" outlineLevel="2" x14ac:dyDescent="0.2">
      <c r="A981" s="35"/>
      <c r="B981" s="151"/>
      <c r="C981" s="152"/>
      <c r="D981" s="176" t="s">
        <v>118</v>
      </c>
      <c r="E981" s="154"/>
      <c r="F981" s="154"/>
      <c r="G981" s="154"/>
      <c r="H981" s="154"/>
      <c r="I981" s="154"/>
      <c r="J981" s="154"/>
      <c r="K981" s="177">
        <f>SUM('[1]Hist&amp;Budget_WC'!DH$252:DH$255)</f>
        <v>0</v>
      </c>
      <c r="L981" s="177">
        <f>SUM('[1]Hist&amp;Budget_WC'!DI$252:DI$255)</f>
        <v>0</v>
      </c>
      <c r="M981" s="177">
        <f>SUM('[1]Hist&amp;Budget_WC'!DJ$252:DJ$255)</f>
        <v>0</v>
      </c>
      <c r="N981" s="186">
        <f>SUM('[1]Hist&amp;Budget_WC'!DK$252:DK$255)</f>
        <v>0</v>
      </c>
      <c r="O981" s="178">
        <f>SUM([1]Calcs_OthBiz!O$229:O$232)</f>
        <v>0</v>
      </c>
      <c r="P981" s="178">
        <f>SUM([1]Calcs_OthBiz!P$229:P$232)</f>
        <v>0</v>
      </c>
      <c r="Q981" s="178">
        <f>SUM([1]Calcs_OthBiz!Q$229:Q$232)</f>
        <v>0</v>
      </c>
      <c r="R981" s="178">
        <f>SUM([1]Calcs_OthBiz!R$229:R$232)</f>
        <v>0</v>
      </c>
      <c r="S981" s="178">
        <f>SUM([1]Calcs_OthBiz!S$229:S$232)</f>
        <v>0</v>
      </c>
      <c r="T981" s="178">
        <f>SUM([1]Calcs_OthBiz!T$229:T$232)</f>
        <v>0</v>
      </c>
      <c r="U981" s="178">
        <f>SUM([1]Calcs_OthBiz!U$229:U$232)</f>
        <v>0</v>
      </c>
      <c r="V981" s="178">
        <f>SUM([1]Calcs_OthBiz!V$229:V$232)</f>
        <v>0</v>
      </c>
      <c r="W981" s="178">
        <f>SUM([1]Calcs_OthBiz!W$229:W$232)</f>
        <v>0</v>
      </c>
      <c r="X981" s="178">
        <f>SUM([1]Calcs_OthBiz!X$229:X$232)</f>
        <v>0</v>
      </c>
      <c r="Y981" s="178">
        <f>SUM([1]Calcs_OthBiz!Y$229:Y$232)</f>
        <v>0</v>
      </c>
      <c r="Z981" s="178">
        <f>SUM([1]Calcs_OthBiz!Z$229:Z$232)</f>
        <v>0</v>
      </c>
      <c r="AA981" s="178">
        <f>SUM([1]Calcs_OthBiz!AA$229:AA$232)</f>
        <v>0</v>
      </c>
      <c r="AB981" s="178">
        <f>SUM([1]Calcs_OthBiz!AB$229:AB$232)</f>
        <v>0</v>
      </c>
      <c r="AC981" s="178">
        <f>SUM([1]Calcs_OthBiz!AC$229:AC$232)</f>
        <v>0</v>
      </c>
      <c r="AD981" s="178">
        <f>SUM([1]Calcs_OthBiz!AD$229:AD$232)</f>
        <v>0</v>
      </c>
      <c r="AE981" s="178">
        <f>SUM([1]Calcs_OthBiz!AE$229:AE$232)</f>
        <v>0</v>
      </c>
      <c r="AF981" s="178">
        <f>SUM([1]Calcs_OthBiz!AF$229:AF$232)</f>
        <v>0</v>
      </c>
      <c r="AG981" s="178">
        <f>SUM([1]Calcs_OthBiz!AG$229:AG$232)</f>
        <v>0</v>
      </c>
      <c r="AH981" s="179">
        <f>SUM([1]Calcs_OthBiz!AH$229:AH$232)</f>
        <v>0</v>
      </c>
      <c r="AM981" s="53" cm="1">
        <f t="array" ref="AM981">IF(SUM(ABS(K981:AH981)),1,0)</f>
        <v>0</v>
      </c>
      <c r="AN981" s="53">
        <f>IF(OR(SUBTOTAL(102,AM981)=1,AM981=0),0,1)</f>
        <v>0</v>
      </c>
    </row>
    <row r="982" spans="1:40" ht="12.75" hidden="1" customHeight="1" outlineLevel="2" collapsed="1" x14ac:dyDescent="0.2">
      <c r="A982" s="35"/>
      <c r="B982" s="151"/>
      <c r="C982" s="152"/>
      <c r="D982" s="180" t="s">
        <v>119</v>
      </c>
      <c r="E982" s="181"/>
      <c r="F982" s="181"/>
      <c r="G982" s="181"/>
      <c r="H982" s="181"/>
      <c r="I982" s="181"/>
      <c r="J982" s="181"/>
      <c r="K982" s="182">
        <f t="shared" ref="K982:AH982" si="191">SUM(K979:K981)</f>
        <v>0</v>
      </c>
      <c r="L982" s="182">
        <f t="shared" si="191"/>
        <v>0</v>
      </c>
      <c r="M982" s="182">
        <f t="shared" si="191"/>
        <v>0</v>
      </c>
      <c r="N982" s="183">
        <f t="shared" si="191"/>
        <v>0</v>
      </c>
      <c r="O982" s="183">
        <f t="shared" si="191"/>
        <v>0</v>
      </c>
      <c r="P982" s="183">
        <f t="shared" si="191"/>
        <v>0</v>
      </c>
      <c r="Q982" s="183">
        <f t="shared" si="191"/>
        <v>0</v>
      </c>
      <c r="R982" s="183">
        <f t="shared" si="191"/>
        <v>0</v>
      </c>
      <c r="S982" s="183">
        <f t="shared" si="191"/>
        <v>0</v>
      </c>
      <c r="T982" s="183">
        <f t="shared" si="191"/>
        <v>0</v>
      </c>
      <c r="U982" s="183">
        <f t="shared" si="191"/>
        <v>0</v>
      </c>
      <c r="V982" s="183">
        <f t="shared" si="191"/>
        <v>0</v>
      </c>
      <c r="W982" s="183">
        <f t="shared" si="191"/>
        <v>0</v>
      </c>
      <c r="X982" s="183">
        <f t="shared" si="191"/>
        <v>0</v>
      </c>
      <c r="Y982" s="183">
        <f t="shared" si="191"/>
        <v>0</v>
      </c>
      <c r="Z982" s="183">
        <f t="shared" si="191"/>
        <v>0</v>
      </c>
      <c r="AA982" s="183">
        <f t="shared" si="191"/>
        <v>0</v>
      </c>
      <c r="AB982" s="183">
        <f t="shared" si="191"/>
        <v>0</v>
      </c>
      <c r="AC982" s="183">
        <f t="shared" si="191"/>
        <v>0</v>
      </c>
      <c r="AD982" s="183">
        <f t="shared" si="191"/>
        <v>0</v>
      </c>
      <c r="AE982" s="183">
        <f t="shared" si="191"/>
        <v>0</v>
      </c>
      <c r="AF982" s="183">
        <f t="shared" si="191"/>
        <v>0</v>
      </c>
      <c r="AG982" s="183">
        <f t="shared" si="191"/>
        <v>0</v>
      </c>
      <c r="AH982" s="184">
        <f t="shared" si="191"/>
        <v>0</v>
      </c>
    </row>
    <row r="983" spans="1:40" ht="12.75" hidden="1" customHeight="1" outlineLevel="2" x14ac:dyDescent="0.2">
      <c r="A983" s="35"/>
      <c r="B983" s="151"/>
      <c r="C983" s="152"/>
      <c r="D983" s="153"/>
      <c r="E983" s="154"/>
      <c r="F983" s="154"/>
      <c r="G983" s="154"/>
      <c r="H983" s="154"/>
      <c r="I983" s="154"/>
      <c r="J983" s="154"/>
      <c r="K983" s="185"/>
      <c r="L983" s="185"/>
      <c r="M983" s="185"/>
      <c r="N983" s="186"/>
      <c r="O983" s="186"/>
      <c r="P983" s="186"/>
      <c r="Q983" s="186"/>
      <c r="R983" s="186"/>
      <c r="S983" s="186"/>
      <c r="T983" s="186"/>
      <c r="U983" s="186"/>
      <c r="V983" s="186"/>
      <c r="W983" s="186"/>
      <c r="X983" s="186"/>
      <c r="Y983" s="186"/>
      <c r="Z983" s="186"/>
      <c r="AA983" s="186"/>
      <c r="AB983" s="186"/>
      <c r="AC983" s="186"/>
      <c r="AD983" s="186"/>
      <c r="AE983" s="186"/>
      <c r="AF983" s="186"/>
      <c r="AG983" s="186"/>
      <c r="AH983" s="187"/>
    </row>
    <row r="984" spans="1:40" ht="12.75" hidden="1" customHeight="1" outlineLevel="2" x14ac:dyDescent="0.2">
      <c r="A984" s="35"/>
      <c r="B984" s="151"/>
      <c r="C984" s="152"/>
      <c r="D984" s="153" t="s">
        <v>120</v>
      </c>
      <c r="E984" s="154"/>
      <c r="F984" s="154"/>
      <c r="G984" s="154"/>
      <c r="H984" s="154"/>
      <c r="I984" s="154"/>
      <c r="J984" s="154"/>
      <c r="K984" s="185"/>
      <c r="L984" s="185"/>
      <c r="M984" s="185"/>
      <c r="N984" s="186"/>
      <c r="O984" s="186"/>
      <c r="P984" s="186"/>
      <c r="Q984" s="186"/>
      <c r="R984" s="186"/>
      <c r="S984" s="186"/>
      <c r="T984" s="186"/>
      <c r="U984" s="186"/>
      <c r="V984" s="186"/>
      <c r="W984" s="186"/>
      <c r="X984" s="186"/>
      <c r="Y984" s="186"/>
      <c r="Z984" s="186"/>
      <c r="AA984" s="186"/>
      <c r="AB984" s="186"/>
      <c r="AC984" s="186"/>
      <c r="AD984" s="186"/>
      <c r="AE984" s="186"/>
      <c r="AF984" s="186"/>
      <c r="AG984" s="186"/>
      <c r="AH984" s="187"/>
    </row>
    <row r="985" spans="1:40" ht="12.75" hidden="1" customHeight="1" outlineLevel="2" x14ac:dyDescent="0.2">
      <c r="A985" s="35"/>
      <c r="B985" s="151"/>
      <c r="C985" s="152"/>
      <c r="D985" s="176" t="s">
        <v>121</v>
      </c>
      <c r="E985" s="154"/>
      <c r="F985" s="154"/>
      <c r="G985" s="154"/>
      <c r="H985" s="154"/>
      <c r="I985" s="154"/>
      <c r="J985" s="154"/>
      <c r="K985" s="177">
        <f>'[1]Hist&amp;Budget_WC'!DH$260</f>
        <v>0</v>
      </c>
      <c r="L985" s="185">
        <f>'[1]Hist&amp;Budget_WC'!DI$260</f>
        <v>0</v>
      </c>
      <c r="M985" s="185">
        <f>'[1]Hist&amp;Budget_WC'!DJ$260</f>
        <v>0</v>
      </c>
      <c r="N985" s="186">
        <f>'[1]Hist&amp;Budget_WC'!DK$260</f>
        <v>0</v>
      </c>
      <c r="O985" s="178">
        <f>[1]Calcs_OthBiz!O$237</f>
        <v>0</v>
      </c>
      <c r="P985" s="186">
        <f>[1]Calcs_OthBiz!P$237</f>
        <v>0</v>
      </c>
      <c r="Q985" s="186">
        <f>[1]Calcs_OthBiz!Q$237</f>
        <v>0</v>
      </c>
      <c r="R985" s="186">
        <f>[1]Calcs_OthBiz!R$237</f>
        <v>0</v>
      </c>
      <c r="S985" s="186">
        <f>[1]Calcs_OthBiz!S$237</f>
        <v>0</v>
      </c>
      <c r="T985" s="186">
        <f>[1]Calcs_OthBiz!T$237</f>
        <v>0</v>
      </c>
      <c r="U985" s="186">
        <f>[1]Calcs_OthBiz!U$237</f>
        <v>0</v>
      </c>
      <c r="V985" s="186">
        <f>[1]Calcs_OthBiz!V$237</f>
        <v>0</v>
      </c>
      <c r="W985" s="186">
        <f>[1]Calcs_OthBiz!W$237</f>
        <v>0</v>
      </c>
      <c r="X985" s="186">
        <f>[1]Calcs_OthBiz!X$237</f>
        <v>0</v>
      </c>
      <c r="Y985" s="186">
        <f>[1]Calcs_OthBiz!Y$237</f>
        <v>0</v>
      </c>
      <c r="Z985" s="186">
        <f>[1]Calcs_OthBiz!Z$237</f>
        <v>0</v>
      </c>
      <c r="AA985" s="186">
        <f>[1]Calcs_OthBiz!AA$237</f>
        <v>0</v>
      </c>
      <c r="AB985" s="186">
        <f>[1]Calcs_OthBiz!AB$237</f>
        <v>0</v>
      </c>
      <c r="AC985" s="186">
        <f>[1]Calcs_OthBiz!AC$237</f>
        <v>0</v>
      </c>
      <c r="AD985" s="186">
        <f>[1]Calcs_OthBiz!AD$237</f>
        <v>0</v>
      </c>
      <c r="AE985" s="186">
        <f>[1]Calcs_OthBiz!AE$237</f>
        <v>0</v>
      </c>
      <c r="AF985" s="186">
        <f>[1]Calcs_OthBiz!AF$237</f>
        <v>0</v>
      </c>
      <c r="AG985" s="186">
        <f>[1]Calcs_OthBiz!AG$237</f>
        <v>0</v>
      </c>
      <c r="AH985" s="187">
        <f>[1]Calcs_OthBiz!AH$237</f>
        <v>0</v>
      </c>
      <c r="AM985" s="53" cm="1">
        <f t="array" ref="AM985">IF(SUM(ABS(K985:AH985)),1,0)</f>
        <v>0</v>
      </c>
      <c r="AN985" s="53">
        <f>IF(OR(SUBTOTAL(102,AM985)=1,AM985=0),0,1)</f>
        <v>0</v>
      </c>
    </row>
    <row r="986" spans="1:40" ht="12.75" hidden="1" customHeight="1" outlineLevel="2" x14ac:dyDescent="0.2">
      <c r="A986" s="35"/>
      <c r="B986" s="151"/>
      <c r="C986" s="152"/>
      <c r="D986" s="176" t="s">
        <v>122</v>
      </c>
      <c r="E986" s="154"/>
      <c r="F986" s="154"/>
      <c r="G986" s="154"/>
      <c r="H986" s="154"/>
      <c r="I986" s="154"/>
      <c r="J986" s="154"/>
      <c r="K986" s="177">
        <f>'[1]Hist&amp;Budget_WC'!DH$261</f>
        <v>0</v>
      </c>
      <c r="L986" s="185">
        <f>'[1]Hist&amp;Budget_WC'!DI$261</f>
        <v>0</v>
      </c>
      <c r="M986" s="185">
        <f>'[1]Hist&amp;Budget_WC'!DJ$261</f>
        <v>0</v>
      </c>
      <c r="N986" s="186">
        <f>'[1]Hist&amp;Budget_WC'!DK$261</f>
        <v>0</v>
      </c>
      <c r="O986" s="186">
        <f>[1]Calcs_OthBiz!O$238</f>
        <v>0</v>
      </c>
      <c r="P986" s="186">
        <f>[1]Calcs_OthBiz!P$238</f>
        <v>0</v>
      </c>
      <c r="Q986" s="186">
        <f>[1]Calcs_OthBiz!Q$238</f>
        <v>0</v>
      </c>
      <c r="R986" s="186">
        <f>[1]Calcs_OthBiz!R$238</f>
        <v>0</v>
      </c>
      <c r="S986" s="186">
        <f>[1]Calcs_OthBiz!S$238</f>
        <v>0</v>
      </c>
      <c r="T986" s="186">
        <f>[1]Calcs_OthBiz!T$238</f>
        <v>0</v>
      </c>
      <c r="U986" s="186">
        <f>[1]Calcs_OthBiz!U$238</f>
        <v>0</v>
      </c>
      <c r="V986" s="186">
        <f>[1]Calcs_OthBiz!V$238</f>
        <v>0</v>
      </c>
      <c r="W986" s="186">
        <f>[1]Calcs_OthBiz!W$238</f>
        <v>0</v>
      </c>
      <c r="X986" s="186">
        <f>[1]Calcs_OthBiz!X$238</f>
        <v>0</v>
      </c>
      <c r="Y986" s="186">
        <f>[1]Calcs_OthBiz!Y$238</f>
        <v>0</v>
      </c>
      <c r="Z986" s="186">
        <f>[1]Calcs_OthBiz!Z$238</f>
        <v>0</v>
      </c>
      <c r="AA986" s="186">
        <f>[1]Calcs_OthBiz!AA$238</f>
        <v>0</v>
      </c>
      <c r="AB986" s="186">
        <f>[1]Calcs_OthBiz!AB$238</f>
        <v>0</v>
      </c>
      <c r="AC986" s="186">
        <f>[1]Calcs_OthBiz!AC$238</f>
        <v>0</v>
      </c>
      <c r="AD986" s="186">
        <f>[1]Calcs_OthBiz!AD$238</f>
        <v>0</v>
      </c>
      <c r="AE986" s="186">
        <f>[1]Calcs_OthBiz!AE$238</f>
        <v>0</v>
      </c>
      <c r="AF986" s="186">
        <f>[1]Calcs_OthBiz!AF$238</f>
        <v>0</v>
      </c>
      <c r="AG986" s="186">
        <f>[1]Calcs_OthBiz!AG$238</f>
        <v>0</v>
      </c>
      <c r="AH986" s="187">
        <f>[1]Calcs_OthBiz!AH$238</f>
        <v>0</v>
      </c>
      <c r="AM986" s="53" cm="1">
        <f t="array" ref="AM986">IF(SUM(ABS(K986:AH986)),1,0)</f>
        <v>0</v>
      </c>
      <c r="AN986" s="53">
        <f>IF(OR(SUBTOTAL(102,AM986)=1,AM986=0),0,1)</f>
        <v>0</v>
      </c>
    </row>
    <row r="987" spans="1:40" ht="12.75" hidden="1" customHeight="1" outlineLevel="2" collapsed="1" x14ac:dyDescent="0.2">
      <c r="A987" s="35"/>
      <c r="B987" s="151"/>
      <c r="C987" s="152"/>
      <c r="D987" s="176" t="s">
        <v>123</v>
      </c>
      <c r="E987" s="154"/>
      <c r="F987" s="154"/>
      <c r="G987" s="154"/>
      <c r="H987" s="154"/>
      <c r="I987" s="154"/>
      <c r="J987" s="154"/>
      <c r="K987" s="177">
        <f>SUM('[1]Hist&amp;Budget_WC'!DH$262:DH$265)*(1-$I$43)</f>
        <v>0</v>
      </c>
      <c r="L987" s="185">
        <f>SUM('[1]Hist&amp;Budget_WC'!DI$262:DI$265)*(1-$I$43)</f>
        <v>0</v>
      </c>
      <c r="M987" s="185">
        <f>SUM('[1]Hist&amp;Budget_WC'!DJ$262:DJ$265)*(1-$I$43)</f>
        <v>0</v>
      </c>
      <c r="N987" s="186">
        <f>SUM('[1]Hist&amp;Budget_WC'!DK$262:DK$265)*(1-$I$43)</f>
        <v>0</v>
      </c>
      <c r="O987" s="178">
        <f>SUM([1]Calcs_OthBiz!O$239:O$242)*(1-$I$43)</f>
        <v>0</v>
      </c>
      <c r="P987" s="178">
        <f>SUM([1]Calcs_OthBiz!P$239:P$242)*(1-$I$43)</f>
        <v>0</v>
      </c>
      <c r="Q987" s="178">
        <f>SUM([1]Calcs_OthBiz!Q$239:Q$242)*(1-$I$43)</f>
        <v>0</v>
      </c>
      <c r="R987" s="178">
        <f>SUM([1]Calcs_OthBiz!R$239:R$242)*(1-$I$43)</f>
        <v>0</v>
      </c>
      <c r="S987" s="178">
        <f>SUM([1]Calcs_OthBiz!S$239:S$242)*(1-$I$43)</f>
        <v>0</v>
      </c>
      <c r="T987" s="178">
        <f>SUM([1]Calcs_OthBiz!T$239:T$242)*(1-$I$43)</f>
        <v>0</v>
      </c>
      <c r="U987" s="178">
        <f>SUM([1]Calcs_OthBiz!U$239:U$242)*(1-$I$43)</f>
        <v>0</v>
      </c>
      <c r="V987" s="178">
        <f>SUM([1]Calcs_OthBiz!V$239:V$242)*(1-$I$43)</f>
        <v>0</v>
      </c>
      <c r="W987" s="178">
        <f>SUM([1]Calcs_OthBiz!W$239:W$242)*(1-$I$43)</f>
        <v>0</v>
      </c>
      <c r="X987" s="178">
        <f>SUM([1]Calcs_OthBiz!X$239:X$242)*(1-$I$43)</f>
        <v>0</v>
      </c>
      <c r="Y987" s="178">
        <f>SUM([1]Calcs_OthBiz!Y$239:Y$242)*(1-$I$43)</f>
        <v>0</v>
      </c>
      <c r="Z987" s="178">
        <f>SUM([1]Calcs_OthBiz!Z$239:Z$242)*(1-$I$43)</f>
        <v>0</v>
      </c>
      <c r="AA987" s="178">
        <f>SUM([1]Calcs_OthBiz!AA$239:AA$242)*(1-$I$43)</f>
        <v>0</v>
      </c>
      <c r="AB987" s="178">
        <f>SUM([1]Calcs_OthBiz!AB$239:AB$242)*(1-$I$43)</f>
        <v>0</v>
      </c>
      <c r="AC987" s="178">
        <f>SUM([1]Calcs_OthBiz!AC$239:AC$242)*(1-$I$43)</f>
        <v>0</v>
      </c>
      <c r="AD987" s="178">
        <f>SUM([1]Calcs_OthBiz!AD$239:AD$242)*(1-$I$43)</f>
        <v>0</v>
      </c>
      <c r="AE987" s="178">
        <f>SUM([1]Calcs_OthBiz!AE$239:AE$242)*(1-$I$43)</f>
        <v>0</v>
      </c>
      <c r="AF987" s="178">
        <f>SUM([1]Calcs_OthBiz!AF$239:AF$242)*(1-$I$43)</f>
        <v>0</v>
      </c>
      <c r="AG987" s="178">
        <f>SUM([1]Calcs_OthBiz!AG$239:AG$242)*(1-$I$43)</f>
        <v>0</v>
      </c>
      <c r="AH987" s="179">
        <f>SUM([1]Calcs_OthBiz!AH$239:AH$242)*(1-$I$43)</f>
        <v>0</v>
      </c>
    </row>
    <row r="988" spans="1:40" ht="12.75" hidden="1" customHeight="1" outlineLevel="2" x14ac:dyDescent="0.2">
      <c r="A988" s="35"/>
      <c r="B988" s="151"/>
      <c r="C988" s="152"/>
      <c r="D988" s="176" t="s">
        <v>124</v>
      </c>
      <c r="E988" s="154"/>
      <c r="F988" s="154"/>
      <c r="G988" s="154"/>
      <c r="H988" s="154"/>
      <c r="I988" s="154"/>
      <c r="J988" s="154"/>
      <c r="K988" s="177">
        <f>'[1]Hist&amp;Budget_WC'!DH$266</f>
        <v>0</v>
      </c>
      <c r="L988" s="185">
        <f>'[1]Hist&amp;Budget_WC'!DI$266</f>
        <v>0</v>
      </c>
      <c r="M988" s="185">
        <f>'[1]Hist&amp;Budget_WC'!DJ$266</f>
        <v>0</v>
      </c>
      <c r="N988" s="186">
        <f>'[1]Hist&amp;Budget_WC'!DK$266</f>
        <v>0</v>
      </c>
      <c r="O988" s="178">
        <f>[1]Calcs_OthBiz!O$243</f>
        <v>0</v>
      </c>
      <c r="P988" s="186">
        <f>[1]Calcs_OthBiz!P$243</f>
        <v>0</v>
      </c>
      <c r="Q988" s="186">
        <f>[1]Calcs_OthBiz!Q$243</f>
        <v>0</v>
      </c>
      <c r="R988" s="186">
        <f>[1]Calcs_OthBiz!R$243</f>
        <v>0</v>
      </c>
      <c r="S988" s="186">
        <f>[1]Calcs_OthBiz!S$243</f>
        <v>0</v>
      </c>
      <c r="T988" s="186">
        <f>[1]Calcs_OthBiz!T$243</f>
        <v>0</v>
      </c>
      <c r="U988" s="186">
        <f>[1]Calcs_OthBiz!U$243</f>
        <v>0</v>
      </c>
      <c r="V988" s="186">
        <f>[1]Calcs_OthBiz!V$243</f>
        <v>0</v>
      </c>
      <c r="W988" s="186">
        <f>[1]Calcs_OthBiz!W$243</f>
        <v>0</v>
      </c>
      <c r="X988" s="186">
        <f>[1]Calcs_OthBiz!X$243</f>
        <v>0</v>
      </c>
      <c r="Y988" s="186">
        <f>[1]Calcs_OthBiz!Y$243</f>
        <v>0</v>
      </c>
      <c r="Z988" s="186">
        <f>[1]Calcs_OthBiz!Z$243</f>
        <v>0</v>
      </c>
      <c r="AA988" s="186">
        <f>[1]Calcs_OthBiz!AA$243</f>
        <v>0</v>
      </c>
      <c r="AB988" s="186">
        <f>[1]Calcs_OthBiz!AB$243</f>
        <v>0</v>
      </c>
      <c r="AC988" s="186">
        <f>[1]Calcs_OthBiz!AC$243</f>
        <v>0</v>
      </c>
      <c r="AD988" s="186">
        <f>[1]Calcs_OthBiz!AD$243</f>
        <v>0</v>
      </c>
      <c r="AE988" s="186">
        <f>[1]Calcs_OthBiz!AE$243</f>
        <v>0</v>
      </c>
      <c r="AF988" s="186">
        <f>[1]Calcs_OthBiz!AF$243</f>
        <v>0</v>
      </c>
      <c r="AG988" s="186">
        <f>[1]Calcs_OthBiz!AG$243</f>
        <v>0</v>
      </c>
      <c r="AH988" s="187">
        <f>[1]Calcs_OthBiz!AH$243</f>
        <v>0</v>
      </c>
    </row>
    <row r="989" spans="1:40" ht="12.75" hidden="1" customHeight="1" outlineLevel="2" x14ac:dyDescent="0.2">
      <c r="A989" s="35"/>
      <c r="B989" s="151"/>
      <c r="C989" s="152"/>
      <c r="D989" s="180" t="s">
        <v>125</v>
      </c>
      <c r="E989" s="181"/>
      <c r="F989" s="181"/>
      <c r="G989" s="181"/>
      <c r="H989" s="181"/>
      <c r="I989" s="181"/>
      <c r="J989" s="181"/>
      <c r="K989" s="182">
        <f>SUM(K985:K988)</f>
        <v>0</v>
      </c>
      <c r="L989" s="182">
        <f>SUM(L985:L988)</f>
        <v>0</v>
      </c>
      <c r="M989" s="182">
        <f>SUM(M985:M988)</f>
        <v>0</v>
      </c>
      <c r="N989" s="183">
        <f>SUM(N985:N988)</f>
        <v>0</v>
      </c>
      <c r="O989" s="183">
        <f>SUM(O985:O988)</f>
        <v>0</v>
      </c>
      <c r="P989" s="183">
        <f t="shared" ref="P989:AH989" si="192">SUM(P985:P988)</f>
        <v>0</v>
      </c>
      <c r="Q989" s="183">
        <f t="shared" si="192"/>
        <v>0</v>
      </c>
      <c r="R989" s="183">
        <f t="shared" si="192"/>
        <v>0</v>
      </c>
      <c r="S989" s="183">
        <f t="shared" si="192"/>
        <v>0</v>
      </c>
      <c r="T989" s="183">
        <f t="shared" si="192"/>
        <v>0</v>
      </c>
      <c r="U989" s="183">
        <f t="shared" si="192"/>
        <v>0</v>
      </c>
      <c r="V989" s="183">
        <f t="shared" si="192"/>
        <v>0</v>
      </c>
      <c r="W989" s="183">
        <f t="shared" si="192"/>
        <v>0</v>
      </c>
      <c r="X989" s="183">
        <f t="shared" si="192"/>
        <v>0</v>
      </c>
      <c r="Y989" s="183">
        <f t="shared" si="192"/>
        <v>0</v>
      </c>
      <c r="Z989" s="183">
        <f t="shared" si="192"/>
        <v>0</v>
      </c>
      <c r="AA989" s="183">
        <f t="shared" si="192"/>
        <v>0</v>
      </c>
      <c r="AB989" s="183">
        <f t="shared" si="192"/>
        <v>0</v>
      </c>
      <c r="AC989" s="183">
        <f t="shared" si="192"/>
        <v>0</v>
      </c>
      <c r="AD989" s="183">
        <f t="shared" si="192"/>
        <v>0</v>
      </c>
      <c r="AE989" s="183">
        <f t="shared" si="192"/>
        <v>0</v>
      </c>
      <c r="AF989" s="183">
        <f t="shared" si="192"/>
        <v>0</v>
      </c>
      <c r="AG989" s="183">
        <f t="shared" si="192"/>
        <v>0</v>
      </c>
      <c r="AH989" s="184">
        <f t="shared" si="192"/>
        <v>0</v>
      </c>
    </row>
    <row r="990" spans="1:40" ht="12.75" hidden="1" customHeight="1" outlineLevel="2" x14ac:dyDescent="0.2">
      <c r="A990" s="35"/>
      <c r="B990" s="151"/>
      <c r="C990" s="152"/>
      <c r="D990" s="176"/>
      <c r="E990" s="154"/>
      <c r="F990" s="154"/>
      <c r="G990" s="154"/>
      <c r="H990" s="154"/>
      <c r="I990" s="154"/>
      <c r="J990" s="154"/>
      <c r="K990" s="188"/>
      <c r="L990" s="188"/>
      <c r="M990" s="188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  <c r="AA990" s="189"/>
      <c r="AB990" s="189"/>
      <c r="AC990" s="189"/>
      <c r="AD990" s="189"/>
      <c r="AE990" s="189"/>
      <c r="AF990" s="189"/>
      <c r="AG990" s="189"/>
      <c r="AH990" s="190"/>
    </row>
    <row r="991" spans="1:40" ht="12.75" hidden="1" customHeight="1" outlineLevel="2" thickBot="1" x14ac:dyDescent="0.25">
      <c r="A991" s="35"/>
      <c r="B991" s="151"/>
      <c r="C991" s="152"/>
      <c r="D991" s="158" t="s">
        <v>126</v>
      </c>
      <c r="E991" s="159"/>
      <c r="F991" s="159"/>
      <c r="G991" s="159"/>
      <c r="H991" s="159"/>
      <c r="I991" s="159"/>
      <c r="J991" s="159"/>
      <c r="K991" s="191">
        <f>SUM(K976,K982,K989)</f>
        <v>0</v>
      </c>
      <c r="L991" s="191">
        <f>SUM(L976,L982,L989)</f>
        <v>0</v>
      </c>
      <c r="M991" s="191">
        <f>SUM(M976,M982,M989)</f>
        <v>0</v>
      </c>
      <c r="N991" s="192">
        <f>SUM(N976,N982,N989)</f>
        <v>0</v>
      </c>
      <c r="O991" s="193">
        <f>SUM(O976,O982,O989)</f>
        <v>0</v>
      </c>
      <c r="P991" s="192">
        <f t="shared" ref="P991:AH991" si="193">SUM(P976,P982,P989)</f>
        <v>0</v>
      </c>
      <c r="Q991" s="192">
        <f t="shared" si="193"/>
        <v>0</v>
      </c>
      <c r="R991" s="192">
        <f t="shared" si="193"/>
        <v>0</v>
      </c>
      <c r="S991" s="192">
        <f t="shared" si="193"/>
        <v>0</v>
      </c>
      <c r="T991" s="192">
        <f t="shared" si="193"/>
        <v>0</v>
      </c>
      <c r="U991" s="192">
        <f t="shared" si="193"/>
        <v>0</v>
      </c>
      <c r="V991" s="192">
        <f t="shared" si="193"/>
        <v>0</v>
      </c>
      <c r="W991" s="192">
        <f t="shared" si="193"/>
        <v>0</v>
      </c>
      <c r="X991" s="192">
        <f t="shared" si="193"/>
        <v>0</v>
      </c>
      <c r="Y991" s="192">
        <f t="shared" si="193"/>
        <v>0</v>
      </c>
      <c r="Z991" s="192">
        <f t="shared" si="193"/>
        <v>0</v>
      </c>
      <c r="AA991" s="192">
        <f t="shared" si="193"/>
        <v>0</v>
      </c>
      <c r="AB991" s="192">
        <f t="shared" si="193"/>
        <v>0</v>
      </c>
      <c r="AC991" s="192">
        <f t="shared" si="193"/>
        <v>0</v>
      </c>
      <c r="AD991" s="192">
        <f t="shared" si="193"/>
        <v>0</v>
      </c>
      <c r="AE991" s="192">
        <f t="shared" si="193"/>
        <v>0</v>
      </c>
      <c r="AF991" s="192">
        <f t="shared" si="193"/>
        <v>0</v>
      </c>
      <c r="AG991" s="192">
        <f t="shared" si="193"/>
        <v>0</v>
      </c>
      <c r="AH991" s="194">
        <f t="shared" si="193"/>
        <v>0</v>
      </c>
    </row>
    <row r="992" spans="1:40" ht="12.75" hidden="1" customHeight="1" outlineLevel="2" thickTop="1" x14ac:dyDescent="0.2">
      <c r="A992" s="35"/>
      <c r="B992" s="151"/>
      <c r="C992" s="152"/>
      <c r="D992" s="153"/>
      <c r="E992" s="154"/>
      <c r="F992" s="154"/>
      <c r="G992" s="154"/>
      <c r="H992" s="154"/>
      <c r="I992" s="154"/>
      <c r="J992" s="154"/>
      <c r="K992" s="188"/>
      <c r="L992" s="188"/>
      <c r="M992" s="188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  <c r="AA992" s="189"/>
      <c r="AB992" s="189"/>
      <c r="AC992" s="189"/>
      <c r="AD992" s="189"/>
      <c r="AE992" s="189"/>
      <c r="AF992" s="189"/>
      <c r="AG992" s="189"/>
      <c r="AH992" s="190"/>
    </row>
    <row r="993" spans="1:40" ht="10.199999999999999" hidden="1" outlineLevel="2" x14ac:dyDescent="0.2">
      <c r="B993" s="151"/>
      <c r="C993" s="152"/>
      <c r="D993" s="195" t="s">
        <v>127</v>
      </c>
      <c r="E993" s="154"/>
      <c r="F993" s="154"/>
      <c r="G993" s="154"/>
      <c r="H993" s="154"/>
      <c r="I993" s="154"/>
      <c r="J993" s="154"/>
      <c r="K993" s="196">
        <f>'[1]Hist&amp;Budget_WC'!DH$271</f>
        <v>0</v>
      </c>
      <c r="L993" s="185">
        <f>K995</f>
        <v>0</v>
      </c>
      <c r="M993" s="185">
        <f>L995</f>
        <v>0</v>
      </c>
      <c r="N993" s="186">
        <f>'[1]Hist&amp;Budget_WC'!DK271</f>
        <v>0</v>
      </c>
      <c r="O993" s="186">
        <f>N995</f>
        <v>0</v>
      </c>
      <c r="P993" s="186">
        <f t="shared" ref="P993:AH993" si="194">O995</f>
        <v>0</v>
      </c>
      <c r="Q993" s="186">
        <f t="shared" si="194"/>
        <v>0</v>
      </c>
      <c r="R993" s="186">
        <f t="shared" si="194"/>
        <v>0</v>
      </c>
      <c r="S993" s="186">
        <f t="shared" si="194"/>
        <v>0</v>
      </c>
      <c r="T993" s="186">
        <f t="shared" si="194"/>
        <v>0</v>
      </c>
      <c r="U993" s="186">
        <f t="shared" si="194"/>
        <v>0</v>
      </c>
      <c r="V993" s="186">
        <f t="shared" si="194"/>
        <v>0</v>
      </c>
      <c r="W993" s="186">
        <f t="shared" si="194"/>
        <v>0</v>
      </c>
      <c r="X993" s="186">
        <f t="shared" si="194"/>
        <v>0</v>
      </c>
      <c r="Y993" s="186">
        <f t="shared" si="194"/>
        <v>0</v>
      </c>
      <c r="Z993" s="186">
        <f t="shared" si="194"/>
        <v>0</v>
      </c>
      <c r="AA993" s="186">
        <f t="shared" si="194"/>
        <v>0</v>
      </c>
      <c r="AB993" s="186">
        <f t="shared" si="194"/>
        <v>0</v>
      </c>
      <c r="AC993" s="186">
        <f t="shared" si="194"/>
        <v>0</v>
      </c>
      <c r="AD993" s="186">
        <f t="shared" si="194"/>
        <v>0</v>
      </c>
      <c r="AE993" s="186">
        <f t="shared" si="194"/>
        <v>0</v>
      </c>
      <c r="AF993" s="186">
        <f t="shared" si="194"/>
        <v>0</v>
      </c>
      <c r="AG993" s="186">
        <f t="shared" si="194"/>
        <v>0</v>
      </c>
      <c r="AH993" s="187">
        <f t="shared" si="194"/>
        <v>0</v>
      </c>
    </row>
    <row r="994" spans="1:40" ht="12.75" hidden="1" customHeight="1" outlineLevel="2" x14ac:dyDescent="0.2">
      <c r="B994" s="151"/>
      <c r="C994" s="152"/>
      <c r="D994" s="195"/>
      <c r="E994" s="154"/>
      <c r="F994" s="154"/>
      <c r="G994" s="154"/>
      <c r="H994" s="154"/>
      <c r="I994" s="154"/>
      <c r="J994" s="154"/>
      <c r="K994" s="188"/>
      <c r="L994" s="188"/>
      <c r="M994" s="188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  <c r="AA994" s="189"/>
      <c r="AB994" s="189"/>
      <c r="AC994" s="189"/>
      <c r="AD994" s="189"/>
      <c r="AE994" s="189"/>
      <c r="AF994" s="189"/>
      <c r="AG994" s="189"/>
      <c r="AH994" s="190"/>
    </row>
    <row r="995" spans="1:40" s="206" customFormat="1" ht="25.35" hidden="1" customHeight="1" outlineLevel="2" x14ac:dyDescent="0.2">
      <c r="A995" s="197"/>
      <c r="B995" s="198"/>
      <c r="C995" s="199"/>
      <c r="D995" s="200" t="s">
        <v>128</v>
      </c>
      <c r="E995" s="201"/>
      <c r="F995" s="201"/>
      <c r="G995" s="201"/>
      <c r="H995" s="201"/>
      <c r="I995" s="201"/>
      <c r="J995" s="201"/>
      <c r="K995" s="202">
        <f>SUM(K991,K993)</f>
        <v>0</v>
      </c>
      <c r="L995" s="202">
        <f>SUM(L991,L993)</f>
        <v>0</v>
      </c>
      <c r="M995" s="202">
        <f>SUM(M991,M993)</f>
        <v>0</v>
      </c>
      <c r="N995" s="203">
        <f>SUM(N991,N993)</f>
        <v>0</v>
      </c>
      <c r="O995" s="204">
        <f>SUM(O991,O993)</f>
        <v>0</v>
      </c>
      <c r="P995" s="203">
        <f t="shared" ref="P995:AH995" si="195">SUM(P991,P993)</f>
        <v>0</v>
      </c>
      <c r="Q995" s="203">
        <f t="shared" si="195"/>
        <v>0</v>
      </c>
      <c r="R995" s="203">
        <f t="shared" si="195"/>
        <v>0</v>
      </c>
      <c r="S995" s="203">
        <f t="shared" si="195"/>
        <v>0</v>
      </c>
      <c r="T995" s="203">
        <f t="shared" si="195"/>
        <v>0</v>
      </c>
      <c r="U995" s="203">
        <f t="shared" si="195"/>
        <v>0</v>
      </c>
      <c r="V995" s="203">
        <f t="shared" si="195"/>
        <v>0</v>
      </c>
      <c r="W995" s="203">
        <f t="shared" si="195"/>
        <v>0</v>
      </c>
      <c r="X995" s="203">
        <f t="shared" si="195"/>
        <v>0</v>
      </c>
      <c r="Y995" s="203">
        <f t="shared" si="195"/>
        <v>0</v>
      </c>
      <c r="Z995" s="203">
        <f t="shared" si="195"/>
        <v>0</v>
      </c>
      <c r="AA995" s="203">
        <f t="shared" si="195"/>
        <v>0</v>
      </c>
      <c r="AB995" s="203">
        <f t="shared" si="195"/>
        <v>0</v>
      </c>
      <c r="AC995" s="203">
        <f t="shared" si="195"/>
        <v>0</v>
      </c>
      <c r="AD995" s="203">
        <f t="shared" si="195"/>
        <v>0</v>
      </c>
      <c r="AE995" s="203">
        <f t="shared" si="195"/>
        <v>0</v>
      </c>
      <c r="AF995" s="203">
        <f t="shared" si="195"/>
        <v>0</v>
      </c>
      <c r="AG995" s="203">
        <f t="shared" si="195"/>
        <v>0</v>
      </c>
      <c r="AH995" s="205">
        <f t="shared" si="195"/>
        <v>0</v>
      </c>
    </row>
    <row r="996" spans="1:40" ht="12.75" hidden="1" customHeight="1" outlineLevel="2" x14ac:dyDescent="0.2">
      <c r="B996" s="151"/>
      <c r="C996" s="152"/>
      <c r="D996" s="207" t="s">
        <v>129</v>
      </c>
      <c r="E996" s="154"/>
      <c r="F996" s="154"/>
      <c r="G996" s="154"/>
      <c r="H996" s="154"/>
      <c r="I996" s="154"/>
      <c r="J996" s="154"/>
      <c r="K996" s="196">
        <f t="shared" ref="K996:AH996" si="196">SUM(K918,K926)</f>
        <v>0</v>
      </c>
      <c r="L996" s="185">
        <f t="shared" si="196"/>
        <v>0</v>
      </c>
      <c r="M996" s="185">
        <f t="shared" si="196"/>
        <v>0</v>
      </c>
      <c r="N996" s="186">
        <f t="shared" si="196"/>
        <v>0</v>
      </c>
      <c r="O996" s="186">
        <f t="shared" si="196"/>
        <v>0</v>
      </c>
      <c r="P996" s="186">
        <f t="shared" si="196"/>
        <v>0</v>
      </c>
      <c r="Q996" s="186">
        <f t="shared" si="196"/>
        <v>0</v>
      </c>
      <c r="R996" s="186">
        <f t="shared" si="196"/>
        <v>0</v>
      </c>
      <c r="S996" s="186">
        <f t="shared" si="196"/>
        <v>0</v>
      </c>
      <c r="T996" s="186">
        <f t="shared" si="196"/>
        <v>0</v>
      </c>
      <c r="U996" s="186">
        <f t="shared" si="196"/>
        <v>0</v>
      </c>
      <c r="V996" s="186">
        <f t="shared" si="196"/>
        <v>0</v>
      </c>
      <c r="W996" s="186">
        <f t="shared" si="196"/>
        <v>0</v>
      </c>
      <c r="X996" s="186">
        <f t="shared" si="196"/>
        <v>0</v>
      </c>
      <c r="Y996" s="186">
        <f t="shared" si="196"/>
        <v>0</v>
      </c>
      <c r="Z996" s="186">
        <f t="shared" si="196"/>
        <v>0</v>
      </c>
      <c r="AA996" s="186">
        <f t="shared" si="196"/>
        <v>0</v>
      </c>
      <c r="AB996" s="186">
        <f t="shared" si="196"/>
        <v>0</v>
      </c>
      <c r="AC996" s="186">
        <f t="shared" si="196"/>
        <v>0</v>
      </c>
      <c r="AD996" s="186">
        <f t="shared" si="196"/>
        <v>0</v>
      </c>
      <c r="AE996" s="186">
        <f t="shared" si="196"/>
        <v>0</v>
      </c>
      <c r="AF996" s="186">
        <f t="shared" si="196"/>
        <v>0</v>
      </c>
      <c r="AG996" s="186">
        <f t="shared" si="196"/>
        <v>0</v>
      </c>
      <c r="AH996" s="187">
        <f t="shared" si="196"/>
        <v>0</v>
      </c>
      <c r="AM996" s="53" cm="1">
        <f t="array" ref="AM996">IF(SUM(ABS(K996:AH996)),1,0)</f>
        <v>0</v>
      </c>
      <c r="AN996" s="53">
        <f>IF(OR(SUBTOTAL(102,AM996)=1,AM996=0),0,1)</f>
        <v>0</v>
      </c>
    </row>
    <row r="997" spans="1:40" ht="12.75" hidden="1" customHeight="1" outlineLevel="2" collapsed="1" x14ac:dyDescent="0.2">
      <c r="B997" s="151"/>
      <c r="C997" s="152"/>
      <c r="D997" s="195"/>
      <c r="E997" s="154"/>
      <c r="F997" s="154"/>
      <c r="G997" s="154"/>
      <c r="H997" s="154"/>
      <c r="I997" s="154"/>
      <c r="J997" s="154"/>
      <c r="K997" s="188"/>
      <c r="L997" s="188"/>
      <c r="M997" s="188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90"/>
    </row>
    <row r="998" spans="1:40" ht="29.4" hidden="1" customHeight="1" outlineLevel="2" thickBot="1" x14ac:dyDescent="0.25">
      <c r="B998" s="151"/>
      <c r="C998" s="152"/>
      <c r="D998" s="208" t="s">
        <v>130</v>
      </c>
      <c r="E998" s="209"/>
      <c r="F998" s="209"/>
      <c r="G998" s="209"/>
      <c r="H998" s="209"/>
      <c r="I998" s="209"/>
      <c r="J998" s="209"/>
      <c r="K998" s="210">
        <f>SUM(K995:K997)</f>
        <v>0</v>
      </c>
      <c r="L998" s="210">
        <f t="shared" ref="L998:AH998" si="197">SUM(L995:L997)</f>
        <v>0</v>
      </c>
      <c r="M998" s="210">
        <f t="shared" si="197"/>
        <v>0</v>
      </c>
      <c r="N998" s="211">
        <f t="shared" si="197"/>
        <v>0</v>
      </c>
      <c r="O998" s="212">
        <f t="shared" si="197"/>
        <v>0</v>
      </c>
      <c r="P998" s="211">
        <f t="shared" si="197"/>
        <v>0</v>
      </c>
      <c r="Q998" s="211">
        <f t="shared" si="197"/>
        <v>0</v>
      </c>
      <c r="R998" s="211">
        <f t="shared" si="197"/>
        <v>0</v>
      </c>
      <c r="S998" s="211">
        <f t="shared" si="197"/>
        <v>0</v>
      </c>
      <c r="T998" s="211">
        <f t="shared" si="197"/>
        <v>0</v>
      </c>
      <c r="U998" s="211">
        <f t="shared" si="197"/>
        <v>0</v>
      </c>
      <c r="V998" s="211">
        <f t="shared" si="197"/>
        <v>0</v>
      </c>
      <c r="W998" s="211">
        <f t="shared" si="197"/>
        <v>0</v>
      </c>
      <c r="X998" s="211">
        <f t="shared" si="197"/>
        <v>0</v>
      </c>
      <c r="Y998" s="211">
        <f t="shared" si="197"/>
        <v>0</v>
      </c>
      <c r="Z998" s="211">
        <f t="shared" si="197"/>
        <v>0</v>
      </c>
      <c r="AA998" s="211">
        <f t="shared" si="197"/>
        <v>0</v>
      </c>
      <c r="AB998" s="211">
        <f t="shared" si="197"/>
        <v>0</v>
      </c>
      <c r="AC998" s="211">
        <f t="shared" si="197"/>
        <v>0</v>
      </c>
      <c r="AD998" s="211">
        <f t="shared" si="197"/>
        <v>0</v>
      </c>
      <c r="AE998" s="211">
        <f t="shared" si="197"/>
        <v>0</v>
      </c>
      <c r="AF998" s="211">
        <f t="shared" si="197"/>
        <v>0</v>
      </c>
      <c r="AG998" s="211">
        <f t="shared" si="197"/>
        <v>0</v>
      </c>
      <c r="AH998" s="213">
        <f t="shared" si="197"/>
        <v>0</v>
      </c>
    </row>
    <row r="999" spans="1:40" ht="12.75" hidden="1" customHeight="1" outlineLevel="2" x14ac:dyDescent="0.2">
      <c r="A999" s="35"/>
      <c r="B999" s="151"/>
      <c r="C999" s="152"/>
    </row>
    <row r="1000" spans="1:40" ht="12.75" hidden="1" customHeight="1" outlineLevel="3" x14ac:dyDescent="0.2">
      <c r="A1000" s="35"/>
      <c r="B1000" s="151"/>
      <c r="C1000" s="152"/>
      <c r="D1000" s="141" t="s">
        <v>76</v>
      </c>
    </row>
    <row r="1001" spans="1:40" s="38" customFormat="1" ht="10.199999999999999" hidden="1" outlineLevel="3" x14ac:dyDescent="0.2">
      <c r="A1001" s="35"/>
      <c r="B1001" s="108"/>
      <c r="C1001" s="136"/>
      <c r="D1001" s="37" t="s">
        <v>131</v>
      </c>
      <c r="E1001" s="142">
        <f>SUM(K1001:AH1001)</f>
        <v>0</v>
      </c>
      <c r="F1001" s="214"/>
      <c r="G1001" s="25"/>
      <c r="H1001" s="25"/>
      <c r="I1001" s="25"/>
      <c r="J1001" s="25"/>
      <c r="K1001" s="143">
        <f>IF(ROUND(K995-SUM(K917,K925),0)&lt;&gt;0,1,0)</f>
        <v>0</v>
      </c>
      <c r="L1001" s="143">
        <f>IF(ROUND(L995-SUM(L917,L925),0)&lt;&gt;0,1,0)</f>
        <v>0</v>
      </c>
      <c r="M1001" s="143">
        <f>IF(ROUND(M995-SUM(M917,M925),0)&lt;&gt;0,1,0)</f>
        <v>0</v>
      </c>
      <c r="N1001" s="143">
        <f>IF(ROUND(N995-SUM(N917,N925),0)&lt;&gt;0,1,0)</f>
        <v>0</v>
      </c>
      <c r="O1001" s="143">
        <f>IF(ROUND(O995-SUM(O917,O925),0)&lt;&gt;0,1,0)</f>
        <v>0</v>
      </c>
      <c r="P1001" s="143">
        <f t="shared" ref="P1001:AH1001" si="198">IF(ROUND(P995-SUM(P917,P925),0)&lt;&gt;0,1,0)</f>
        <v>0</v>
      </c>
      <c r="Q1001" s="143">
        <f t="shared" si="198"/>
        <v>0</v>
      </c>
      <c r="R1001" s="143">
        <f t="shared" si="198"/>
        <v>0</v>
      </c>
      <c r="S1001" s="143">
        <f t="shared" si="198"/>
        <v>0</v>
      </c>
      <c r="T1001" s="143">
        <f t="shared" si="198"/>
        <v>0</v>
      </c>
      <c r="U1001" s="143">
        <f t="shared" si="198"/>
        <v>0</v>
      </c>
      <c r="V1001" s="143">
        <f t="shared" si="198"/>
        <v>0</v>
      </c>
      <c r="W1001" s="143">
        <f t="shared" si="198"/>
        <v>0</v>
      </c>
      <c r="X1001" s="143">
        <f t="shared" si="198"/>
        <v>0</v>
      </c>
      <c r="Y1001" s="143">
        <f t="shared" si="198"/>
        <v>0</v>
      </c>
      <c r="Z1001" s="143">
        <f t="shared" si="198"/>
        <v>0</v>
      </c>
      <c r="AA1001" s="143">
        <f t="shared" si="198"/>
        <v>0</v>
      </c>
      <c r="AB1001" s="143">
        <f t="shared" si="198"/>
        <v>0</v>
      </c>
      <c r="AC1001" s="143">
        <f t="shared" si="198"/>
        <v>0</v>
      </c>
      <c r="AD1001" s="143">
        <f t="shared" si="198"/>
        <v>0</v>
      </c>
      <c r="AE1001" s="143">
        <f t="shared" si="198"/>
        <v>0</v>
      </c>
      <c r="AF1001" s="143">
        <f t="shared" si="198"/>
        <v>0</v>
      </c>
      <c r="AG1001" s="143">
        <f t="shared" si="198"/>
        <v>0</v>
      </c>
      <c r="AH1001" s="143">
        <f t="shared" si="198"/>
        <v>0</v>
      </c>
    </row>
    <row r="1002" spans="1:40" ht="12.75" hidden="1" customHeight="1" outlineLevel="3" x14ac:dyDescent="0.2">
      <c r="A1002" s="35"/>
      <c r="B1002" s="151"/>
      <c r="C1002" s="152"/>
      <c r="D1002" s="37" t="s">
        <v>155</v>
      </c>
      <c r="E1002" s="142">
        <f>SUM(K1002:AH1002)</f>
        <v>0</v>
      </c>
      <c r="K1002" s="143">
        <f>IF(ROUND(K991-'[1]Hist&amp;Budget_WC'!DH$269,0)&lt;&gt;0,1,0)</f>
        <v>0</v>
      </c>
      <c r="L1002" s="143">
        <f>IF(ROUND(L991-'[1]Hist&amp;Budget_WC'!DI$269,0)&lt;&gt;0,1,0)</f>
        <v>0</v>
      </c>
      <c r="M1002" s="143">
        <f>IF(ROUND(M991-'[1]Hist&amp;Budget_WC'!DJ$269,0)&lt;&gt;0,1,0)</f>
        <v>0</v>
      </c>
      <c r="N1002" s="143">
        <f>IF(ROUND(N991-'[1]Hist&amp;Budget_WC'!DK$269,0)&lt;&gt;0,1,0)</f>
        <v>0</v>
      </c>
      <c r="O1002" s="143">
        <f>IF(ROUND(O991-[1]Calcs_OthBiz!O$246,0)&lt;&gt;0,1,0)</f>
        <v>0</v>
      </c>
      <c r="P1002" s="143">
        <f>IF(ROUND(P991-[1]Calcs_OthBiz!P$246,0)&lt;&gt;0,1,0)</f>
        <v>0</v>
      </c>
      <c r="Q1002" s="143">
        <f>IF(ROUND(Q991-[1]Calcs_OthBiz!Q$246,0)&lt;&gt;0,1,0)</f>
        <v>0</v>
      </c>
      <c r="R1002" s="143">
        <f>IF(ROUND(R991-[1]Calcs_OthBiz!R$246,0)&lt;&gt;0,1,0)</f>
        <v>0</v>
      </c>
      <c r="S1002" s="143">
        <f>IF(ROUND(S991-[1]Calcs_OthBiz!S$246,0)&lt;&gt;0,1,0)</f>
        <v>0</v>
      </c>
      <c r="T1002" s="143">
        <f>IF(ROUND(T991-[1]Calcs_OthBiz!T$246,0)&lt;&gt;0,1,0)</f>
        <v>0</v>
      </c>
      <c r="U1002" s="143">
        <f>IF(ROUND(U991-[1]Calcs_OthBiz!U$246,0)&lt;&gt;0,1,0)</f>
        <v>0</v>
      </c>
      <c r="V1002" s="143">
        <f>IF(ROUND(V991-[1]Calcs_OthBiz!V$246,0)&lt;&gt;0,1,0)</f>
        <v>0</v>
      </c>
      <c r="W1002" s="143">
        <f>IF(ROUND(W991-[1]Calcs_OthBiz!W$246,0)&lt;&gt;0,1,0)</f>
        <v>0</v>
      </c>
      <c r="X1002" s="143">
        <f>IF(ROUND(X991-[1]Calcs_OthBiz!X$246,0)&lt;&gt;0,1,0)</f>
        <v>0</v>
      </c>
      <c r="Y1002" s="143">
        <f>IF(ROUND(Y991-[1]Calcs_OthBiz!Y$246,0)&lt;&gt;0,1,0)</f>
        <v>0</v>
      </c>
      <c r="Z1002" s="143">
        <f>IF(ROUND(Z991-[1]Calcs_OthBiz!Z$246,0)&lt;&gt;0,1,0)</f>
        <v>0</v>
      </c>
      <c r="AA1002" s="143">
        <f>IF(ROUND(AA991-[1]Calcs_OthBiz!AA$246,0)&lt;&gt;0,1,0)</f>
        <v>0</v>
      </c>
      <c r="AB1002" s="143">
        <f>IF(ROUND(AB991-[1]Calcs_OthBiz!AB$246,0)&lt;&gt;0,1,0)</f>
        <v>0</v>
      </c>
      <c r="AC1002" s="143">
        <f>IF(ROUND(AC991-[1]Calcs_OthBiz!AC$246,0)&lt;&gt;0,1,0)</f>
        <v>0</v>
      </c>
      <c r="AD1002" s="143">
        <f>IF(ROUND(AD991-[1]Calcs_OthBiz!AD$246,0)&lt;&gt;0,1,0)</f>
        <v>0</v>
      </c>
      <c r="AE1002" s="143">
        <f>IF(ROUND(AE991-[1]Calcs_OthBiz!AE$246,0)&lt;&gt;0,1,0)</f>
        <v>0</v>
      </c>
      <c r="AF1002" s="143">
        <f>IF(ROUND(AF991-[1]Calcs_OthBiz!AF$246,0)&lt;&gt;0,1,0)</f>
        <v>0</v>
      </c>
      <c r="AG1002" s="143">
        <f>IF(ROUND(AG991-[1]Calcs_OthBiz!AG$246,0)&lt;&gt;0,1,0)</f>
        <v>0</v>
      </c>
      <c r="AH1002" s="143">
        <f>IF(ROUND(AH991-[1]Calcs_OthBiz!AH$246,0)&lt;&gt;0,1,0)</f>
        <v>0</v>
      </c>
    </row>
    <row r="1003" spans="1:40" ht="12.75" hidden="1" customHeight="1" outlineLevel="1" x14ac:dyDescent="0.2">
      <c r="A1003" s="35"/>
    </row>
    <row r="1004" spans="1:40" s="10" customFormat="1" ht="13.8" collapsed="1" x14ac:dyDescent="0.2">
      <c r="A1004" s="33">
        <f ca="1">MAX(MAX($A$2:A1003),$A$2*[1]Tables_A!$F$52)+Sxn</f>
        <v>2309</v>
      </c>
      <c r="B1004" s="55" t="s">
        <v>156</v>
      </c>
      <c r="C1004" s="7"/>
      <c r="D1004" s="7"/>
      <c r="E1004" s="8"/>
      <c r="F1004" s="8"/>
      <c r="G1004" s="8"/>
      <c r="H1004" s="8"/>
      <c r="I1004" s="8"/>
      <c r="J1004" s="8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</row>
    <row r="1005" spans="1:40" ht="12.75" hidden="1" customHeight="1" outlineLevel="1" x14ac:dyDescent="0.2"/>
    <row r="1006" spans="1:40" ht="12.75" hidden="1" customHeight="1" outlineLevel="1" x14ac:dyDescent="0.2">
      <c r="K1006" s="248" t="s">
        <v>157</v>
      </c>
      <c r="L1006" s="248" t="s">
        <v>158</v>
      </c>
      <c r="M1006" s="248" t="s">
        <v>159</v>
      </c>
      <c r="N1006" s="26" t="s">
        <v>160</v>
      </c>
      <c r="O1006" s="26" t="s">
        <v>160</v>
      </c>
      <c r="P1006" s="248" t="s">
        <v>161</v>
      </c>
    </row>
    <row r="1007" spans="1:40" ht="12.75" hidden="1" customHeight="1" outlineLevel="1" x14ac:dyDescent="0.2">
      <c r="K1007" s="248" t="s">
        <v>162</v>
      </c>
      <c r="L1007" s="248" t="s">
        <v>163</v>
      </c>
      <c r="M1007" s="248" t="s">
        <v>164</v>
      </c>
      <c r="N1007" s="248" t="s">
        <v>108</v>
      </c>
      <c r="O1007" s="248" t="s">
        <v>164</v>
      </c>
      <c r="P1007" s="248" t="s">
        <v>162</v>
      </c>
    </row>
    <row r="1008" spans="1:40" ht="12.75" hidden="1" customHeight="1" outlineLevel="1" x14ac:dyDescent="0.2">
      <c r="D1008" s="37" t="str">
        <f>[1]Gen_WC!D48</f>
        <v>Whole Council</v>
      </c>
      <c r="E1008" s="142">
        <f t="shared" ref="E1008:E1013" si="199">SUM(K1008:P1008)</f>
        <v>0</v>
      </c>
      <c r="K1008" s="142">
        <f>$E$95</f>
        <v>0</v>
      </c>
      <c r="L1008" s="142">
        <f>$E$151</f>
        <v>0</v>
      </c>
      <c r="M1008" s="142">
        <f>$E$152</f>
        <v>0</v>
      </c>
      <c r="N1008" s="142">
        <f>$E$191</f>
        <v>0</v>
      </c>
      <c r="O1008" s="142">
        <f>$E$192</f>
        <v>0</v>
      </c>
      <c r="P1008" s="142">
        <f>$E$243</f>
        <v>0</v>
      </c>
    </row>
    <row r="1009" spans="1:35" ht="12.75" hidden="1" customHeight="1" outlineLevel="1" x14ac:dyDescent="0.2">
      <c r="D1009" s="37" t="str">
        <f>[1]Gen_WC!D49</f>
        <v>General Fund</v>
      </c>
      <c r="E1009" s="142">
        <f t="shared" si="199"/>
        <v>0</v>
      </c>
      <c r="K1009" s="142">
        <f>$E$353</f>
        <v>0</v>
      </c>
      <c r="L1009" s="142">
        <f>$E$409</f>
        <v>0</v>
      </c>
      <c r="M1009" s="142">
        <f>$E$410</f>
        <v>0</v>
      </c>
      <c r="N1009" s="142">
        <f>$E$449</f>
        <v>0</v>
      </c>
      <c r="O1009" s="142">
        <f>$E$450</f>
        <v>0</v>
      </c>
    </row>
    <row r="1010" spans="1:35" ht="12.75" hidden="1" customHeight="1" outlineLevel="1" x14ac:dyDescent="0.2">
      <c r="D1010" s="37" t="str">
        <f>[1]Gen_WC!D50</f>
        <v>Water</v>
      </c>
      <c r="E1010" s="142">
        <f t="shared" si="199"/>
        <v>0</v>
      </c>
      <c r="K1010" s="142">
        <f>$E$491</f>
        <v>0</v>
      </c>
      <c r="L1010" s="142">
        <f>$E$547</f>
        <v>0</v>
      </c>
      <c r="M1010" s="142">
        <f>$E$548</f>
        <v>0</v>
      </c>
      <c r="N1010" s="142">
        <f>$E$587</f>
        <v>0</v>
      </c>
      <c r="O1010" s="142">
        <f>$E$588</f>
        <v>0</v>
      </c>
    </row>
    <row r="1011" spans="1:35" ht="12.75" hidden="1" customHeight="1" outlineLevel="1" x14ac:dyDescent="0.2">
      <c r="D1011" s="37" t="str">
        <f>[1]Gen_WC!D51</f>
        <v>Sewerage</v>
      </c>
      <c r="E1011" s="142">
        <f t="shared" si="199"/>
        <v>0</v>
      </c>
      <c r="K1011" s="142">
        <f>$E$629</f>
        <v>0</v>
      </c>
      <c r="L1011" s="142">
        <f>$E$685</f>
        <v>0</v>
      </c>
      <c r="M1011" s="142">
        <f>$E$686</f>
        <v>0</v>
      </c>
      <c r="N1011" s="142">
        <f>$E$725</f>
        <v>0</v>
      </c>
      <c r="O1011" s="142">
        <f>$E$726</f>
        <v>0</v>
      </c>
    </row>
    <row r="1012" spans="1:35" ht="12.75" hidden="1" customHeight="1" outlineLevel="1" x14ac:dyDescent="0.2">
      <c r="D1012" s="37" t="str">
        <f>[1]Gen_WC!D52</f>
        <v>Waste</v>
      </c>
      <c r="E1012" s="142">
        <f t="shared" si="199"/>
        <v>0</v>
      </c>
      <c r="K1012" s="142">
        <f>$E$767</f>
        <v>0</v>
      </c>
      <c r="L1012" s="142">
        <f>$E$823</f>
        <v>0</v>
      </c>
      <c r="M1012" s="142">
        <f>$E$824</f>
        <v>0</v>
      </c>
      <c r="N1012" s="142">
        <f>$E$863</f>
        <v>0</v>
      </c>
      <c r="O1012" s="142">
        <f>$E$864</f>
        <v>0</v>
      </c>
    </row>
    <row r="1013" spans="1:35" ht="12.75" hidden="1" customHeight="1" outlineLevel="1" x14ac:dyDescent="0.2">
      <c r="D1013" s="37" t="str">
        <f>[1]Gen_WC!D53</f>
        <v>Other Business</v>
      </c>
      <c r="E1013" s="142">
        <f t="shared" si="199"/>
        <v>0</v>
      </c>
      <c r="K1013" s="142">
        <f>$E$905</f>
        <v>0</v>
      </c>
      <c r="L1013" s="142">
        <f>$E$961</f>
        <v>0</v>
      </c>
      <c r="M1013" s="142">
        <f>$E$962</f>
        <v>0</v>
      </c>
      <c r="N1013" s="142">
        <f>$E$1001</f>
        <v>0</v>
      </c>
      <c r="O1013" s="142">
        <f>$E$1002</f>
        <v>0</v>
      </c>
    </row>
    <row r="1014" spans="1:35" ht="12.75" hidden="1" customHeight="1" outlineLevel="1" x14ac:dyDescent="0.2"/>
    <row r="1015" spans="1:35" s="10" customFormat="1" ht="13.8" collapsed="1" x14ac:dyDescent="0.2">
      <c r="A1015" s="33">
        <f ca="1">MAX(MAX($A$2:A1014),$A$2*[1]Tables_A!$F$52)+Sxn</f>
        <v>2310</v>
      </c>
      <c r="B1015" s="55" t="s">
        <v>165</v>
      </c>
      <c r="C1015" s="7"/>
      <c r="D1015" s="7"/>
      <c r="E1015" s="8"/>
      <c r="F1015" s="8"/>
      <c r="G1015" s="8"/>
      <c r="H1015" s="8"/>
      <c r="I1015" s="8"/>
      <c r="J1015" s="8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</row>
  </sheetData>
  <sheetProtection algorithmName="SHA-512" hashValue="uK7feWGL2t11XeNonpEBUiVymxRvvmkp/cXTwAkxiVWHvaflqXiI3d3VHBLJsMlRD/QHYmBVNt6DbvgEb/unTA==" saltValue="lUVqlwsVmRtEvBFnHbT4QA==" spinCount="100000" sheet="1" objects="1" scenarios="1" formatColumns="0" formatRows="0"/>
  <mergeCells count="3">
    <mergeCell ref="A5:D5"/>
    <mergeCell ref="E39:H39"/>
    <mergeCell ref="E43:G43"/>
  </mergeCells>
  <conditionalFormatting sqref="E3:E4">
    <cfRule type="cellIs" dxfId="3" priority="1" operator="equal">
      <formula>0</formula>
    </cfRule>
    <cfRule type="cellIs" dxfId="2" priority="2" operator="equal">
      <formula>1</formula>
    </cfRule>
  </conditionalFormatting>
  <dataValidations count="1">
    <dataValidation type="list" allowBlank="1" showInputMessage="1" showErrorMessage="1" sqref="E43:G43" xr:uid="{AB3CF6F1-61D5-46F2-AD05-A3295E2D9A44}">
      <formula1>BCCF</formula1>
    </dataValidation>
  </dataValidations>
  <hyperlinks>
    <hyperlink ref="D47" location="FinStmts_O!Whole_Council" display="FinStmts_O!Whole_Council" xr:uid="{C92C96E4-27E0-44BA-8CF0-A0E37F54BAFA}"/>
    <hyperlink ref="D48" location="FinStmts_O!General_Fund" display="FinStmts_O!General_Fund" xr:uid="{994880E1-271E-4D79-8122-44E7C40EEA7A}"/>
    <hyperlink ref="D49" location="FinStmts_O!Water" display="FinStmts_O!Water" xr:uid="{295BF2E7-D8FC-4C16-8E7B-0908ACEC0A6D}"/>
    <hyperlink ref="D50" location="FinStmts_O!Sewerage" display="FinStmts_O!Sewerage" xr:uid="{D1704B82-B8E7-4501-B79A-B34D4E6A2403}"/>
    <hyperlink ref="D51" location="FinStmts_O!Waste" display="FinStmts_O!Waste" xr:uid="{EB26AEA6-2F7B-4F7F-9FDC-80D8D0A27F6D}"/>
    <hyperlink ref="D52" location="FinStmts_O!Other_Business" display="FinStmts_O!Other_Business" xr:uid="{2F006B94-A9B4-4CCD-B223-64577EB13AA6}"/>
    <hyperlink ref="A3" location="Cover!A1" display="ToC" xr:uid="{61E59D3B-0E5B-449F-876E-214E091E92D6}"/>
  </hyperlinks>
  <pageMargins left="0.39370078740157483" right="0.39370078740157483" top="0.39370078740157483" bottom="0.39370078740157483" header="0" footer="0.19685039370078741"/>
  <pageSetup paperSize="9" scale="61" fitToHeight="0" pageOrder="overThenDown" orientation="landscape" r:id="rId1"/>
  <headerFooter alignWithMargins="0">
    <oddFooter>&amp;R&amp;"Arial,Bold"&amp;7Page &amp;P of &amp;N</oddFooter>
  </headerFooter>
  <rowBreaks count="1" manualBreakCount="1">
    <brk id="148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609600</xdr:colOff>
                    <xdr:row>3</xdr:row>
                    <xdr:rowOff>7620</xdr:rowOff>
                  </from>
                  <to>
                    <xdr:col>3</xdr:col>
                    <xdr:colOff>784860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Update_Rows_Single">
                <anchor>
                  <from>
                    <xdr:col>13</xdr:col>
                    <xdr:colOff>480060</xdr:colOff>
                    <xdr:row>0</xdr:row>
                    <xdr:rowOff>0</xdr:rowOff>
                  </from>
                  <to>
                    <xdr:col>14</xdr:col>
                    <xdr:colOff>716280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Show_All_Single">
                <anchor>
                  <from>
                    <xdr:col>14</xdr:col>
                    <xdr:colOff>716280</xdr:colOff>
                    <xdr:row>0</xdr:row>
                    <xdr:rowOff>0</xdr:rowOff>
                  </from>
                  <to>
                    <xdr:col>16</xdr:col>
                    <xdr:colOff>205740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50C6-1BCB-4C47-8DBC-54858EB1CB0D}">
  <sheetPr codeName="Sheet68">
    <tabColor theme="1"/>
    <pageSetUpPr fitToPage="1"/>
  </sheetPr>
  <dimension ref="A1:AP1015"/>
  <sheetViews>
    <sheetView showGridLines="0" tabSelected="1" zoomScaleNormal="100" zoomScaleSheetLayoutView="85" workbookViewId="0">
      <pane xSplit="4" ySplit="30" topLeftCell="M31" activePane="bottomRight" state="frozen"/>
      <selection activeCell="A2" sqref="A2"/>
      <selection pane="topRight" activeCell="A2" sqref="A2"/>
      <selection pane="bottomLeft" activeCell="A2" sqref="A2"/>
      <selection pane="bottomRight" activeCell="N1" sqref="N1"/>
    </sheetView>
  </sheetViews>
  <sheetFormatPr defaultColWidth="2.28515625" defaultRowHeight="12.75" customHeight="1" outlineLevelRow="4" outlineLevelCol="1" x14ac:dyDescent="0.2"/>
  <cols>
    <col min="1" max="1" width="10.42578125" style="168" hidden="1" customWidth="1"/>
    <col min="2" max="2" width="12.85546875" style="172" hidden="1" customWidth="1"/>
    <col min="3" max="3" width="3.140625" style="173" customWidth="1"/>
    <col min="4" max="4" width="52" style="37" customWidth="1"/>
    <col min="5" max="5" width="9.140625" style="170" hidden="1" customWidth="1" outlineLevel="1"/>
    <col min="6" max="6" width="4.85546875" style="170" hidden="1" customWidth="1" outlineLevel="1"/>
    <col min="7" max="8" width="4.28515625" style="170" hidden="1" customWidth="1" outlineLevel="1"/>
    <col min="9" max="9" width="9" style="170" hidden="1" customWidth="1" outlineLevel="1"/>
    <col min="10" max="10" width="4.28515625" style="170" hidden="1" customWidth="1" outlineLevel="1"/>
    <col min="11" max="11" width="17.7109375" style="171" hidden="1" customWidth="1" outlineLevel="1"/>
    <col min="12" max="12" width="14" style="171" hidden="1" customWidth="1" outlineLevel="1"/>
    <col min="13" max="13" width="14" style="171" customWidth="1" collapsed="1"/>
    <col min="14" max="24" width="14" style="171" customWidth="1"/>
    <col min="25" max="25" width="14" style="171" customWidth="1" outlineLevel="1"/>
    <col min="26" max="34" width="14" style="171" hidden="1" customWidth="1" outlineLevel="1"/>
    <col min="35" max="35" width="9.140625" style="26" hidden="1" customWidth="1"/>
    <col min="36" max="38" width="2.28515625" style="26"/>
    <col min="39" max="40" width="7.85546875" style="26" hidden="1" customWidth="1" outlineLevel="1"/>
    <col min="41" max="41" width="11.85546875" style="26" hidden="1" customWidth="1" outlineLevel="1"/>
    <col min="42" max="42" width="2.28515625" style="26" collapsed="1"/>
    <col min="43" max="16384" width="2.28515625" style="26"/>
  </cols>
  <sheetData>
    <row r="1" spans="1:39" s="5" customFormat="1" ht="15.6" x14ac:dyDescent="0.2">
      <c r="A1" s="1" t="str">
        <f>[2]Gen_WC!$K$10</f>
        <v>Long Term Financial Plan</v>
      </c>
      <c r="B1" s="2"/>
      <c r="C1" s="2"/>
      <c r="D1" s="2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9" s="10" customFormat="1" ht="13.8" hidden="1" x14ac:dyDescent="0.2">
      <c r="A2" s="6">
        <v>23</v>
      </c>
      <c r="B2" s="7" t="s">
        <v>0</v>
      </c>
      <c r="C2" s="7"/>
      <c r="D2" s="7"/>
      <c r="E2" s="8"/>
      <c r="F2" s="8"/>
      <c r="G2" s="8"/>
      <c r="H2" s="8"/>
      <c r="I2" s="8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9" s="19" customFormat="1" ht="13.8" hidden="1" x14ac:dyDescent="0.2">
      <c r="A3" s="11" t="s">
        <v>1</v>
      </c>
      <c r="B3" s="12" t="str">
        <f>[2]Checks!D9</f>
        <v>Error check breaches: 0. Active error alerts: 0</v>
      </c>
      <c r="C3" s="13"/>
      <c r="D3" s="13"/>
      <c r="E3" s="14">
        <f>[2]Checks!E3</f>
        <v>0</v>
      </c>
      <c r="F3" s="15"/>
      <c r="G3" s="15"/>
      <c r="H3" s="15"/>
      <c r="I3" s="16"/>
      <c r="J3" s="8"/>
      <c r="K3" s="17"/>
      <c r="L3" s="17"/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9" s="19" customFormat="1" ht="13.8" hidden="1" x14ac:dyDescent="0.3">
      <c r="A4" s="20" t="str">
        <f ca="1">(RIGHT(CELL("filename",A2),LEN(CELL("filename",A2))-FIND("]",CELL("filename",A2))))</f>
        <v>FinStmts_O (Baseline)</v>
      </c>
      <c r="B4" s="13" t="s">
        <v>2</v>
      </c>
      <c r="C4" s="13"/>
      <c r="D4" s="13"/>
      <c r="E4" s="21">
        <f>[2]Checks!E4</f>
        <v>0</v>
      </c>
      <c r="F4" s="22" t="str">
        <f ca="1">(RIGHT(CELL("filename",F2),LEN(CELL("filename",F2))-FIND("]",CELL("filename",F2))))</f>
        <v>FinStmts_O (Baseline)</v>
      </c>
      <c r="G4" s="15"/>
      <c r="H4" s="15"/>
      <c r="I4" s="15"/>
      <c r="J4" s="8"/>
      <c r="K4" s="17"/>
      <c r="L4" s="17"/>
      <c r="M4" s="17"/>
      <c r="N4" s="17"/>
      <c r="O4" s="17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9" ht="10.199999999999999" hidden="1" x14ac:dyDescent="0.2">
      <c r="A5" s="24"/>
      <c r="B5" s="24"/>
      <c r="C5" s="24"/>
      <c r="D5" s="24"/>
      <c r="E5" s="25"/>
      <c r="F5" s="25"/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9" s="10" customFormat="1" ht="13.8" hidden="1" x14ac:dyDescent="0.2">
      <c r="A6" s="27" t="s">
        <v>3</v>
      </c>
      <c r="B6" s="28"/>
      <c r="C6" s="29"/>
      <c r="E6" s="30"/>
      <c r="F6" s="31"/>
      <c r="G6" s="30"/>
      <c r="H6" s="30"/>
      <c r="I6" s="30"/>
      <c r="J6" s="30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9" s="10" customFormat="1" ht="13.8" hidden="1" x14ac:dyDescent="0.2">
      <c r="A7" s="33">
        <f ca="1">MAX(MAX($A$2:A6),$A$2*[2]Tables_A!$F$52)+Sxn</f>
        <v>2301</v>
      </c>
      <c r="B7" s="34" t="s">
        <v>4</v>
      </c>
      <c r="C7" s="7"/>
      <c r="D7" s="7"/>
      <c r="E7" s="8"/>
      <c r="F7" s="8"/>
      <c r="G7" s="8"/>
      <c r="H7" s="8"/>
      <c r="I7" s="8" t="s">
        <v>5</v>
      </c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9" s="38" customFormat="1" ht="11.25" hidden="1" customHeight="1" x14ac:dyDescent="0.2">
      <c r="A8" s="35"/>
      <c r="B8" s="36"/>
      <c r="C8" s="26"/>
      <c r="D8" s="37"/>
      <c r="E8" s="25"/>
      <c r="F8" s="25"/>
      <c r="G8" s="25"/>
      <c r="H8" s="25"/>
      <c r="I8" s="25"/>
      <c r="J8" s="25"/>
      <c r="AM8" s="38" t="s">
        <v>6</v>
      </c>
    </row>
    <row r="9" spans="1:39" s="251" customFormat="1" ht="12" hidden="1" customHeight="1" outlineLevel="3" x14ac:dyDescent="0.2">
      <c r="A9" s="39"/>
      <c r="B9" s="40"/>
      <c r="C9" s="41"/>
      <c r="D9" s="249" t="s">
        <v>7</v>
      </c>
      <c r="E9" s="250"/>
      <c r="F9" s="250"/>
      <c r="G9" s="250"/>
      <c r="H9" s="250"/>
      <c r="I9" s="250"/>
      <c r="J9" s="250"/>
    </row>
    <row r="10" spans="1:39" s="251" customFormat="1" ht="12" hidden="1" customHeight="1" outlineLevel="3" x14ac:dyDescent="0.2">
      <c r="A10" s="39"/>
      <c r="B10" s="40"/>
      <c r="C10" s="41"/>
      <c r="D10" s="249" t="s">
        <v>8</v>
      </c>
      <c r="E10" s="250"/>
      <c r="F10" s="250"/>
      <c r="G10" s="250"/>
      <c r="H10" s="250"/>
      <c r="I10" s="250"/>
      <c r="J10" s="250"/>
    </row>
    <row r="11" spans="1:39" s="251" customFormat="1" ht="12" hidden="1" customHeight="1" outlineLevel="3" x14ac:dyDescent="0.2">
      <c r="A11" s="39"/>
      <c r="B11" s="40"/>
      <c r="C11" s="41"/>
      <c r="D11" s="249" t="s">
        <v>9</v>
      </c>
      <c r="E11" s="250"/>
      <c r="F11" s="250"/>
      <c r="G11" s="250"/>
      <c r="H11" s="250"/>
      <c r="I11" s="250"/>
      <c r="J11" s="250"/>
    </row>
    <row r="12" spans="1:39" s="251" customFormat="1" ht="12" hidden="1" customHeight="1" outlineLevel="3" x14ac:dyDescent="0.2">
      <c r="A12" s="39"/>
      <c r="B12" s="40"/>
      <c r="C12" s="41"/>
      <c r="D12" s="249" t="s">
        <v>10</v>
      </c>
      <c r="E12" s="250"/>
      <c r="F12" s="250"/>
      <c r="G12" s="250"/>
      <c r="H12" s="250"/>
      <c r="I12" s="250"/>
      <c r="J12" s="250"/>
    </row>
    <row r="13" spans="1:39" s="251" customFormat="1" ht="12" hidden="1" customHeight="1" outlineLevel="3" x14ac:dyDescent="0.2">
      <c r="A13" s="39"/>
      <c r="B13" s="40"/>
      <c r="C13" s="41"/>
      <c r="D13" s="249" t="s">
        <v>11</v>
      </c>
      <c r="E13" s="250"/>
      <c r="F13" s="250"/>
      <c r="G13" s="250"/>
      <c r="H13" s="250"/>
      <c r="I13" s="250"/>
      <c r="J13" s="250"/>
    </row>
    <row r="14" spans="1:39" s="251" customFormat="1" ht="12" hidden="1" customHeight="1" outlineLevel="3" x14ac:dyDescent="0.2">
      <c r="A14" s="39"/>
      <c r="B14" s="40"/>
      <c r="C14" s="41"/>
      <c r="D14" s="249" t="s">
        <v>12</v>
      </c>
      <c r="E14" s="250"/>
      <c r="F14" s="250"/>
      <c r="G14" s="250"/>
      <c r="H14" s="250"/>
      <c r="I14" s="250"/>
      <c r="J14" s="250"/>
    </row>
    <row r="15" spans="1:39" s="251" customFormat="1" ht="12" hidden="1" customHeight="1" outlineLevel="3" x14ac:dyDescent="0.2">
      <c r="A15" s="39"/>
      <c r="B15" s="40"/>
      <c r="C15" s="41"/>
      <c r="D15" s="249" t="s">
        <v>13</v>
      </c>
      <c r="E15" s="250"/>
      <c r="F15" s="250"/>
      <c r="G15" s="250"/>
      <c r="H15" s="250"/>
      <c r="I15" s="250"/>
      <c r="J15" s="250"/>
    </row>
    <row r="16" spans="1:39" s="251" customFormat="1" ht="12" hidden="1" customHeight="1" outlineLevel="3" x14ac:dyDescent="0.2">
      <c r="A16" s="39"/>
      <c r="B16" s="40"/>
      <c r="C16" s="41"/>
      <c r="D16" s="249" t="s">
        <v>14</v>
      </c>
      <c r="E16" s="250"/>
      <c r="F16" s="250"/>
      <c r="G16" s="250"/>
      <c r="H16" s="250"/>
      <c r="I16" s="250"/>
      <c r="J16" s="250"/>
    </row>
    <row r="17" spans="1:42" s="251" customFormat="1" ht="12" hidden="1" customHeight="1" outlineLevel="3" x14ac:dyDescent="0.2">
      <c r="A17" s="39"/>
      <c r="B17" s="40"/>
      <c r="C17" s="41"/>
      <c r="D17" s="249" t="s">
        <v>15</v>
      </c>
      <c r="E17" s="250"/>
      <c r="F17" s="250"/>
      <c r="G17" s="250"/>
      <c r="H17" s="250"/>
      <c r="I17" s="250"/>
      <c r="J17" s="250"/>
      <c r="K17" s="45">
        <f>[2]Forecast_Gen!L17</f>
        <v>0</v>
      </c>
      <c r="L17" s="45">
        <f>[2]Forecast_Gen!M17</f>
        <v>0</v>
      </c>
      <c r="M17" s="45">
        <f>[2]Forecast_Gen!N17</f>
        <v>0</v>
      </c>
      <c r="N17" s="45">
        <f>[2]Forecast_Gen!O17</f>
        <v>0</v>
      </c>
      <c r="O17" s="45">
        <f>[2]Forecast_Gen!P17</f>
        <v>0</v>
      </c>
      <c r="P17" s="45">
        <f>[2]Forecast_Gen!Q17</f>
        <v>0</v>
      </c>
      <c r="Q17" s="45">
        <f>[2]Forecast_Gen!R17</f>
        <v>0</v>
      </c>
      <c r="R17" s="45">
        <f>[2]Forecast_Gen!S17</f>
        <v>0</v>
      </c>
      <c r="S17" s="45">
        <f>[2]Forecast_Gen!T17</f>
        <v>0</v>
      </c>
      <c r="T17" s="45">
        <f>[2]Forecast_Gen!U17</f>
        <v>0</v>
      </c>
      <c r="U17" s="45">
        <f>[2]Forecast_Gen!V17</f>
        <v>0</v>
      </c>
      <c r="V17" s="45">
        <f>[2]Forecast_Gen!W17</f>
        <v>0</v>
      </c>
      <c r="W17" s="45">
        <f>[2]Forecast_Gen!X17</f>
        <v>0</v>
      </c>
      <c r="X17" s="45">
        <f>[2]Forecast_Gen!Y17</f>
        <v>0</v>
      </c>
      <c r="Y17" s="45">
        <f>[2]Forecast_Gen!Z17</f>
        <v>0</v>
      </c>
      <c r="Z17" s="45">
        <f>[2]Forecast_Gen!AA17</f>
        <v>0</v>
      </c>
      <c r="AA17" s="45">
        <f>[2]Forecast_Gen!AB17</f>
        <v>0</v>
      </c>
      <c r="AB17" s="45">
        <f>[2]Forecast_Gen!AC17</f>
        <v>0</v>
      </c>
      <c r="AC17" s="45">
        <f>[2]Forecast_Gen!AD17</f>
        <v>0</v>
      </c>
      <c r="AD17" s="45">
        <f>[2]Forecast_Gen!AE17</f>
        <v>0</v>
      </c>
      <c r="AE17" s="45">
        <f>[2]Forecast_Gen!AF17</f>
        <v>0</v>
      </c>
      <c r="AF17" s="45">
        <f>[2]Forecast_Gen!AG17</f>
        <v>0</v>
      </c>
      <c r="AG17" s="45">
        <f>[2]Forecast_Gen!AH17</f>
        <v>0</v>
      </c>
      <c r="AH17" s="45">
        <f>[2]Forecast_Gen!AI17</f>
        <v>0</v>
      </c>
    </row>
    <row r="18" spans="1:42" s="251" customFormat="1" ht="12" hidden="1" customHeight="1" outlineLevel="3" x14ac:dyDescent="0.2">
      <c r="A18" s="39"/>
      <c r="B18" s="40"/>
      <c r="C18" s="41"/>
      <c r="D18" s="249" t="s">
        <v>16</v>
      </c>
      <c r="E18" s="250"/>
      <c r="F18" s="250"/>
      <c r="G18" s="250"/>
      <c r="H18" s="250"/>
      <c r="I18" s="250"/>
      <c r="J18" s="250"/>
      <c r="K18" s="45">
        <f>[2]Forecast_Gen!L18</f>
        <v>0</v>
      </c>
      <c r="L18" s="45">
        <f>[2]Forecast_Gen!M18</f>
        <v>0</v>
      </c>
      <c r="M18" s="45">
        <f>[2]Forecast_Gen!N18</f>
        <v>0</v>
      </c>
      <c r="N18" s="45">
        <f>[2]Forecast_Gen!O18</f>
        <v>0</v>
      </c>
      <c r="O18" s="45">
        <f>[2]Forecast_Gen!P18</f>
        <v>1</v>
      </c>
      <c r="P18" s="45">
        <f>[2]Forecast_Gen!Q18</f>
        <v>2</v>
      </c>
      <c r="Q18" s="45">
        <f>[2]Forecast_Gen!R18</f>
        <v>3</v>
      </c>
      <c r="R18" s="45">
        <f>[2]Forecast_Gen!S18</f>
        <v>4</v>
      </c>
      <c r="S18" s="45">
        <f>[2]Forecast_Gen!T18</f>
        <v>5</v>
      </c>
      <c r="T18" s="45">
        <f>[2]Forecast_Gen!U18</f>
        <v>6</v>
      </c>
      <c r="U18" s="45">
        <f>[2]Forecast_Gen!V18</f>
        <v>7</v>
      </c>
      <c r="V18" s="45">
        <f>[2]Forecast_Gen!W18</f>
        <v>8</v>
      </c>
      <c r="W18" s="45">
        <f>[2]Forecast_Gen!X18</f>
        <v>9</v>
      </c>
      <c r="X18" s="45">
        <f>[2]Forecast_Gen!Y18</f>
        <v>10</v>
      </c>
      <c r="Y18" s="45">
        <f>[2]Forecast_Gen!Z18</f>
        <v>11</v>
      </c>
      <c r="Z18" s="45">
        <f>[2]Forecast_Gen!AA18</f>
        <v>12</v>
      </c>
      <c r="AA18" s="45">
        <f>[2]Forecast_Gen!AB18</f>
        <v>13</v>
      </c>
      <c r="AB18" s="45">
        <f>[2]Forecast_Gen!AC18</f>
        <v>14</v>
      </c>
      <c r="AC18" s="45">
        <f>[2]Forecast_Gen!AD18</f>
        <v>15</v>
      </c>
      <c r="AD18" s="45">
        <f>[2]Forecast_Gen!AE18</f>
        <v>16</v>
      </c>
      <c r="AE18" s="45">
        <f>[2]Forecast_Gen!AF18</f>
        <v>17</v>
      </c>
      <c r="AF18" s="45">
        <f>[2]Forecast_Gen!AG18</f>
        <v>18</v>
      </c>
      <c r="AG18" s="45">
        <f>[2]Forecast_Gen!AH18</f>
        <v>19</v>
      </c>
      <c r="AH18" s="45">
        <f>[2]Forecast_Gen!AI18</f>
        <v>20</v>
      </c>
    </row>
    <row r="19" spans="1:42" s="251" customFormat="1" ht="12" hidden="1" customHeight="1" outlineLevel="3" x14ac:dyDescent="0.2">
      <c r="A19" s="39"/>
      <c r="B19" s="40"/>
      <c r="C19" s="41"/>
      <c r="D19" s="249" t="s">
        <v>17</v>
      </c>
      <c r="E19" s="250"/>
      <c r="F19" s="250"/>
      <c r="G19" s="250"/>
      <c r="H19" s="250"/>
      <c r="I19" s="250"/>
      <c r="J19" s="250"/>
      <c r="K19" s="45">
        <f>[2]Forecast_Gen!L19</f>
        <v>0</v>
      </c>
      <c r="L19" s="45">
        <f>[2]Forecast_Gen!M19</f>
        <v>0</v>
      </c>
      <c r="M19" s="45">
        <f>[2]Forecast_Gen!N19</f>
        <v>0</v>
      </c>
      <c r="N19" s="45">
        <f>[2]Forecast_Gen!O19</f>
        <v>0</v>
      </c>
      <c r="O19" s="45">
        <f>[2]Forecast_Gen!P19</f>
        <v>12</v>
      </c>
      <c r="P19" s="45">
        <f>[2]Forecast_Gen!Q19</f>
        <v>12</v>
      </c>
      <c r="Q19" s="45">
        <f>[2]Forecast_Gen!R19</f>
        <v>12</v>
      </c>
      <c r="R19" s="45">
        <f>[2]Forecast_Gen!S19</f>
        <v>12</v>
      </c>
      <c r="S19" s="45">
        <f>[2]Forecast_Gen!T19</f>
        <v>12</v>
      </c>
      <c r="T19" s="45">
        <f>[2]Forecast_Gen!U19</f>
        <v>12</v>
      </c>
      <c r="U19" s="45">
        <f>[2]Forecast_Gen!V19</f>
        <v>12</v>
      </c>
      <c r="V19" s="45">
        <f>[2]Forecast_Gen!W19</f>
        <v>12</v>
      </c>
      <c r="W19" s="45">
        <f>[2]Forecast_Gen!X19</f>
        <v>12</v>
      </c>
      <c r="X19" s="45">
        <f>[2]Forecast_Gen!Y19</f>
        <v>12</v>
      </c>
      <c r="Y19" s="45">
        <f>[2]Forecast_Gen!Z19</f>
        <v>12</v>
      </c>
      <c r="Z19" s="45">
        <f>[2]Forecast_Gen!AA19</f>
        <v>12</v>
      </c>
      <c r="AA19" s="45">
        <f>[2]Forecast_Gen!AB19</f>
        <v>12</v>
      </c>
      <c r="AB19" s="45">
        <f>[2]Forecast_Gen!AC19</f>
        <v>12</v>
      </c>
      <c r="AC19" s="45">
        <f>[2]Forecast_Gen!AD19</f>
        <v>12</v>
      </c>
      <c r="AD19" s="45">
        <f>[2]Forecast_Gen!AE19</f>
        <v>12</v>
      </c>
      <c r="AE19" s="45">
        <f>[2]Forecast_Gen!AF19</f>
        <v>12</v>
      </c>
      <c r="AF19" s="45">
        <f>[2]Forecast_Gen!AG19</f>
        <v>12</v>
      </c>
      <c r="AG19" s="45">
        <f>[2]Forecast_Gen!AH19</f>
        <v>12</v>
      </c>
      <c r="AH19" s="45">
        <f>[2]Forecast_Gen!AI19</f>
        <v>12</v>
      </c>
    </row>
    <row r="20" spans="1:42" s="251" customFormat="1" ht="12" hidden="1" customHeight="1" outlineLevel="3" x14ac:dyDescent="0.2">
      <c r="A20" s="39"/>
      <c r="B20" s="40"/>
      <c r="C20" s="41"/>
      <c r="D20" s="249" t="s">
        <v>18</v>
      </c>
      <c r="E20" s="250"/>
      <c r="F20" s="250"/>
      <c r="G20" s="250"/>
      <c r="H20" s="250"/>
      <c r="I20" s="250"/>
      <c r="J20" s="250"/>
      <c r="K20" s="45">
        <f>[2]Forecast_Gen!L20</f>
        <v>365</v>
      </c>
      <c r="L20" s="45">
        <f>[2]Forecast_Gen!M20</f>
        <v>365</v>
      </c>
      <c r="M20" s="45">
        <f>[2]Forecast_Gen!N20</f>
        <v>365</v>
      </c>
      <c r="N20" s="45">
        <f>[2]Forecast_Gen!O20</f>
        <v>366</v>
      </c>
      <c r="O20" s="45">
        <f>[2]Forecast_Gen!P20</f>
        <v>365</v>
      </c>
      <c r="P20" s="45">
        <f>[2]Forecast_Gen!Q20</f>
        <v>365</v>
      </c>
      <c r="Q20" s="45">
        <f>[2]Forecast_Gen!R20</f>
        <v>365</v>
      </c>
      <c r="R20" s="45">
        <f>[2]Forecast_Gen!S20</f>
        <v>366</v>
      </c>
      <c r="S20" s="45">
        <f>[2]Forecast_Gen!T20</f>
        <v>365</v>
      </c>
      <c r="T20" s="45">
        <f>[2]Forecast_Gen!U20</f>
        <v>365</v>
      </c>
      <c r="U20" s="45">
        <f>[2]Forecast_Gen!V20</f>
        <v>365</v>
      </c>
      <c r="V20" s="45">
        <f>[2]Forecast_Gen!W20</f>
        <v>366</v>
      </c>
      <c r="W20" s="45">
        <f>[2]Forecast_Gen!X20</f>
        <v>365</v>
      </c>
      <c r="X20" s="45">
        <f>[2]Forecast_Gen!Y20</f>
        <v>365</v>
      </c>
      <c r="Y20" s="45">
        <f>[2]Forecast_Gen!Z20</f>
        <v>365</v>
      </c>
      <c r="Z20" s="45">
        <f>[2]Forecast_Gen!AA20</f>
        <v>366</v>
      </c>
      <c r="AA20" s="45">
        <f>[2]Forecast_Gen!AB20</f>
        <v>365</v>
      </c>
      <c r="AB20" s="45">
        <f>[2]Forecast_Gen!AC20</f>
        <v>365</v>
      </c>
      <c r="AC20" s="45">
        <f>[2]Forecast_Gen!AD20</f>
        <v>365</v>
      </c>
      <c r="AD20" s="45">
        <f>[2]Forecast_Gen!AE20</f>
        <v>366</v>
      </c>
      <c r="AE20" s="45">
        <f>[2]Forecast_Gen!AF20</f>
        <v>365</v>
      </c>
      <c r="AF20" s="45">
        <f>[2]Forecast_Gen!AG20</f>
        <v>365</v>
      </c>
      <c r="AG20" s="45">
        <f>[2]Forecast_Gen!AH20</f>
        <v>365</v>
      </c>
      <c r="AH20" s="45">
        <f>[2]Forecast_Gen!AI20</f>
        <v>366</v>
      </c>
    </row>
    <row r="21" spans="1:42" s="251" customFormat="1" ht="12" hidden="1" customHeight="1" outlineLevel="3" x14ac:dyDescent="0.2">
      <c r="A21" s="39"/>
      <c r="B21" s="40"/>
      <c r="C21" s="41"/>
      <c r="D21" s="249" t="s">
        <v>19</v>
      </c>
      <c r="E21" s="250"/>
      <c r="F21" s="250"/>
      <c r="G21" s="250"/>
      <c r="H21" s="250"/>
      <c r="I21" s="250"/>
      <c r="J21" s="250"/>
      <c r="K21" s="45">
        <f>[2]Forecast_Gen!L21</f>
        <v>0</v>
      </c>
      <c r="L21" s="45">
        <f>[2]Forecast_Gen!M21</f>
        <v>0</v>
      </c>
      <c r="M21" s="45">
        <f>[2]Forecast_Gen!N21</f>
        <v>0</v>
      </c>
      <c r="N21" s="45">
        <f>[2]Forecast_Gen!O21</f>
        <v>0</v>
      </c>
      <c r="O21" s="45">
        <f>[2]Forecast_Gen!P21</f>
        <v>12</v>
      </c>
      <c r="P21" s="45">
        <f>[2]Forecast_Gen!Q21</f>
        <v>24</v>
      </c>
      <c r="Q21" s="45">
        <f>[2]Forecast_Gen!R21</f>
        <v>36</v>
      </c>
      <c r="R21" s="45">
        <f>[2]Forecast_Gen!S21</f>
        <v>48</v>
      </c>
      <c r="S21" s="45">
        <f>[2]Forecast_Gen!T21</f>
        <v>60</v>
      </c>
      <c r="T21" s="45">
        <f>[2]Forecast_Gen!U21</f>
        <v>72</v>
      </c>
      <c r="U21" s="45">
        <f>[2]Forecast_Gen!V21</f>
        <v>84</v>
      </c>
      <c r="V21" s="45">
        <f>[2]Forecast_Gen!W21</f>
        <v>96</v>
      </c>
      <c r="W21" s="45">
        <f>[2]Forecast_Gen!X21</f>
        <v>108</v>
      </c>
      <c r="X21" s="45">
        <f>[2]Forecast_Gen!Y21</f>
        <v>120</v>
      </c>
      <c r="Y21" s="45">
        <f>[2]Forecast_Gen!Z21</f>
        <v>132</v>
      </c>
      <c r="Z21" s="45">
        <f>[2]Forecast_Gen!AA21</f>
        <v>144</v>
      </c>
      <c r="AA21" s="45">
        <f>[2]Forecast_Gen!AB21</f>
        <v>156</v>
      </c>
      <c r="AB21" s="45">
        <f>[2]Forecast_Gen!AC21</f>
        <v>168</v>
      </c>
      <c r="AC21" s="45">
        <f>[2]Forecast_Gen!AD21</f>
        <v>180</v>
      </c>
      <c r="AD21" s="45">
        <f>[2]Forecast_Gen!AE21</f>
        <v>192</v>
      </c>
      <c r="AE21" s="45">
        <f>[2]Forecast_Gen!AF21</f>
        <v>204</v>
      </c>
      <c r="AF21" s="45">
        <f>[2]Forecast_Gen!AG21</f>
        <v>216</v>
      </c>
      <c r="AG21" s="45">
        <f>[2]Forecast_Gen!AH21</f>
        <v>228</v>
      </c>
      <c r="AH21" s="45">
        <f>[2]Forecast_Gen!AI21</f>
        <v>240</v>
      </c>
    </row>
    <row r="22" spans="1:42" s="251" customFormat="1" ht="12" hidden="1" customHeight="1" outlineLevel="3" x14ac:dyDescent="0.2">
      <c r="A22" s="39"/>
      <c r="B22" s="40"/>
      <c r="C22" s="41"/>
      <c r="D22" s="249" t="s">
        <v>20</v>
      </c>
      <c r="E22" s="250"/>
      <c r="F22" s="250"/>
      <c r="G22" s="250"/>
      <c r="H22" s="250"/>
      <c r="I22" s="250"/>
      <c r="J22" s="250"/>
      <c r="K22" s="45">
        <f>[2]Forecast_Gen!L22</f>
        <v>0</v>
      </c>
      <c r="L22" s="45">
        <f>[2]Forecast_Gen!M22</f>
        <v>0</v>
      </c>
      <c r="M22" s="45">
        <f>[2]Forecast_Gen!N22</f>
        <v>0</v>
      </c>
      <c r="N22" s="45">
        <f>[2]Forecast_Gen!O22</f>
        <v>0</v>
      </c>
      <c r="O22" s="45">
        <f>[2]Forecast_Gen!P22</f>
        <v>1</v>
      </c>
      <c r="P22" s="45">
        <f>[2]Forecast_Gen!Q22</f>
        <v>2</v>
      </c>
      <c r="Q22" s="45">
        <f>[2]Forecast_Gen!R22</f>
        <v>3</v>
      </c>
      <c r="R22" s="45">
        <f>[2]Forecast_Gen!S22</f>
        <v>4</v>
      </c>
      <c r="S22" s="45">
        <f>[2]Forecast_Gen!T22</f>
        <v>5</v>
      </c>
      <c r="T22" s="45">
        <f>[2]Forecast_Gen!U22</f>
        <v>6</v>
      </c>
      <c r="U22" s="45">
        <f>[2]Forecast_Gen!V22</f>
        <v>7</v>
      </c>
      <c r="V22" s="45">
        <f>[2]Forecast_Gen!W22</f>
        <v>8</v>
      </c>
      <c r="W22" s="45">
        <f>[2]Forecast_Gen!X22</f>
        <v>9</v>
      </c>
      <c r="X22" s="45">
        <f>[2]Forecast_Gen!Y22</f>
        <v>10</v>
      </c>
      <c r="Y22" s="45">
        <f>[2]Forecast_Gen!Z22</f>
        <v>11</v>
      </c>
      <c r="Z22" s="45">
        <f>[2]Forecast_Gen!AA22</f>
        <v>12</v>
      </c>
      <c r="AA22" s="45">
        <f>[2]Forecast_Gen!AB22</f>
        <v>13</v>
      </c>
      <c r="AB22" s="45">
        <f>[2]Forecast_Gen!AC22</f>
        <v>14</v>
      </c>
      <c r="AC22" s="45">
        <f>[2]Forecast_Gen!AD22</f>
        <v>15</v>
      </c>
      <c r="AD22" s="45">
        <f>[2]Forecast_Gen!AE22</f>
        <v>16</v>
      </c>
      <c r="AE22" s="45">
        <f>[2]Forecast_Gen!AF22</f>
        <v>17</v>
      </c>
      <c r="AF22" s="45">
        <f>[2]Forecast_Gen!AG22</f>
        <v>18</v>
      </c>
      <c r="AG22" s="45">
        <f>[2]Forecast_Gen!AH22</f>
        <v>19</v>
      </c>
      <c r="AH22" s="45">
        <f>[2]Forecast_Gen!AI22</f>
        <v>20</v>
      </c>
    </row>
    <row r="23" spans="1:42" s="251" customFormat="1" ht="12" hidden="1" customHeight="1" outlineLevel="3" x14ac:dyDescent="0.2">
      <c r="A23" s="39"/>
      <c r="B23" s="40"/>
      <c r="C23" s="41"/>
      <c r="D23" s="249" t="s">
        <v>21</v>
      </c>
      <c r="E23" s="250"/>
      <c r="F23" s="250"/>
      <c r="G23" s="250"/>
      <c r="H23" s="250"/>
      <c r="I23" s="250"/>
      <c r="J23" s="250"/>
      <c r="K23" s="45">
        <f>[2]Forecast_Gen!L23</f>
        <v>0</v>
      </c>
      <c r="L23" s="45">
        <f>[2]Forecast_Gen!M23</f>
        <v>0</v>
      </c>
      <c r="M23" s="45">
        <f>[2]Forecast_Gen!N23</f>
        <v>0</v>
      </c>
      <c r="N23" s="45">
        <f>[2]Forecast_Gen!O23</f>
        <v>0</v>
      </c>
      <c r="O23" s="45">
        <f>[2]Forecast_Gen!P23</f>
        <v>1</v>
      </c>
      <c r="P23" s="45">
        <f>[2]Forecast_Gen!Q23</f>
        <v>1</v>
      </c>
      <c r="Q23" s="45">
        <f>[2]Forecast_Gen!R23</f>
        <v>1</v>
      </c>
      <c r="R23" s="45">
        <f>[2]Forecast_Gen!S23</f>
        <v>1</v>
      </c>
      <c r="S23" s="45">
        <f>[2]Forecast_Gen!T23</f>
        <v>1</v>
      </c>
      <c r="T23" s="45">
        <f>[2]Forecast_Gen!U23</f>
        <v>1</v>
      </c>
      <c r="U23" s="45">
        <f>[2]Forecast_Gen!V23</f>
        <v>1</v>
      </c>
      <c r="V23" s="45">
        <f>[2]Forecast_Gen!W23</f>
        <v>1</v>
      </c>
      <c r="W23" s="45">
        <f>[2]Forecast_Gen!X23</f>
        <v>1</v>
      </c>
      <c r="X23" s="45">
        <f>[2]Forecast_Gen!Y23</f>
        <v>1</v>
      </c>
      <c r="Y23" s="45">
        <f>[2]Forecast_Gen!Z23</f>
        <v>1</v>
      </c>
      <c r="Z23" s="45">
        <f>[2]Forecast_Gen!AA23</f>
        <v>1</v>
      </c>
      <c r="AA23" s="45">
        <f>[2]Forecast_Gen!AB23</f>
        <v>1</v>
      </c>
      <c r="AB23" s="45">
        <f>[2]Forecast_Gen!AC23</f>
        <v>1</v>
      </c>
      <c r="AC23" s="45">
        <f>[2]Forecast_Gen!AD23</f>
        <v>1</v>
      </c>
      <c r="AD23" s="45">
        <f>[2]Forecast_Gen!AE23</f>
        <v>1</v>
      </c>
      <c r="AE23" s="45">
        <f>[2]Forecast_Gen!AF23</f>
        <v>1</v>
      </c>
      <c r="AF23" s="45">
        <f>[2]Forecast_Gen!AG23</f>
        <v>1</v>
      </c>
      <c r="AG23" s="45">
        <f>[2]Forecast_Gen!AH23</f>
        <v>1</v>
      </c>
      <c r="AH23" s="45">
        <f>[2]Forecast_Gen!AI23</f>
        <v>1</v>
      </c>
    </row>
    <row r="24" spans="1:42" s="251" customFormat="1" ht="12" hidden="1" customHeight="1" outlineLevel="3" x14ac:dyDescent="0.2">
      <c r="A24" s="39"/>
      <c r="B24" s="40"/>
      <c r="C24" s="41"/>
      <c r="D24" s="249" t="s">
        <v>22</v>
      </c>
      <c r="E24" s="250"/>
      <c r="F24" s="250"/>
      <c r="G24" s="250"/>
      <c r="H24" s="250"/>
      <c r="I24" s="250"/>
      <c r="J24" s="250"/>
      <c r="K24" s="46">
        <f>[2]Forecast_Gen!L24</f>
        <v>0</v>
      </c>
      <c r="L24" s="46">
        <f>[2]Forecast_Gen!M24</f>
        <v>0</v>
      </c>
      <c r="M24" s="46">
        <f>[2]Forecast_Gen!N24</f>
        <v>0</v>
      </c>
      <c r="N24" s="46">
        <f>[2]Forecast_Gen!O24</f>
        <v>0</v>
      </c>
      <c r="O24" s="46">
        <f>[2]Forecast_Gen!P24</f>
        <v>1</v>
      </c>
      <c r="P24" s="46">
        <f>[2]Forecast_Gen!Q24</f>
        <v>1</v>
      </c>
      <c r="Q24" s="46">
        <f>[2]Forecast_Gen!R24</f>
        <v>1</v>
      </c>
      <c r="R24" s="46">
        <f>[2]Forecast_Gen!S24</f>
        <v>1</v>
      </c>
      <c r="S24" s="46">
        <f>[2]Forecast_Gen!T24</f>
        <v>1</v>
      </c>
      <c r="T24" s="46">
        <f>[2]Forecast_Gen!U24</f>
        <v>1</v>
      </c>
      <c r="U24" s="46">
        <f>[2]Forecast_Gen!V24</f>
        <v>1</v>
      </c>
      <c r="V24" s="46">
        <f>[2]Forecast_Gen!W24</f>
        <v>1</v>
      </c>
      <c r="W24" s="46">
        <f>[2]Forecast_Gen!X24</f>
        <v>1</v>
      </c>
      <c r="X24" s="46">
        <f>[2]Forecast_Gen!Y24</f>
        <v>1</v>
      </c>
      <c r="Y24" s="46">
        <f>[2]Forecast_Gen!Z24</f>
        <v>1</v>
      </c>
      <c r="Z24" s="46">
        <f>[2]Forecast_Gen!AA24</f>
        <v>1</v>
      </c>
      <c r="AA24" s="46">
        <f>[2]Forecast_Gen!AB24</f>
        <v>1</v>
      </c>
      <c r="AB24" s="46">
        <f>[2]Forecast_Gen!AC24</f>
        <v>1</v>
      </c>
      <c r="AC24" s="46">
        <f>[2]Forecast_Gen!AD24</f>
        <v>1</v>
      </c>
      <c r="AD24" s="46">
        <f>[2]Forecast_Gen!AE24</f>
        <v>1</v>
      </c>
      <c r="AE24" s="46">
        <f>[2]Forecast_Gen!AF24</f>
        <v>1</v>
      </c>
      <c r="AF24" s="46">
        <f>[2]Forecast_Gen!AG24</f>
        <v>1</v>
      </c>
      <c r="AG24" s="46">
        <f>[2]Forecast_Gen!AH24</f>
        <v>1</v>
      </c>
      <c r="AH24" s="46">
        <f>[2]Forecast_Gen!AI24</f>
        <v>1</v>
      </c>
    </row>
    <row r="25" spans="1:42" s="251" customFormat="1" ht="12" hidden="1" customHeight="1" outlineLevel="3" x14ac:dyDescent="0.2">
      <c r="A25" s="39"/>
      <c r="B25" s="40"/>
      <c r="C25" s="41"/>
      <c r="D25" s="249" t="s">
        <v>23</v>
      </c>
      <c r="E25" s="250"/>
      <c r="F25" s="250"/>
      <c r="G25" s="250"/>
      <c r="H25" s="250"/>
      <c r="I25" s="250"/>
      <c r="J25" s="250"/>
      <c r="K25" s="47">
        <f>[2]Forecast_Gen!L25</f>
        <v>0</v>
      </c>
      <c r="L25" s="47">
        <f>[2]Forecast_Gen!M25</f>
        <v>0</v>
      </c>
      <c r="M25" s="47">
        <f>[2]Forecast_Gen!N25</f>
        <v>0</v>
      </c>
      <c r="N25" s="47">
        <f>[2]Forecast_Gen!O25</f>
        <v>0</v>
      </c>
      <c r="O25" s="47">
        <f>[2]Forecast_Gen!P25</f>
        <v>1</v>
      </c>
      <c r="P25" s="47">
        <f>[2]Forecast_Gen!Q25</f>
        <v>1</v>
      </c>
      <c r="Q25" s="47">
        <f>[2]Forecast_Gen!R25</f>
        <v>1</v>
      </c>
      <c r="R25" s="47">
        <f>[2]Forecast_Gen!S25</f>
        <v>1</v>
      </c>
      <c r="S25" s="47">
        <f>[2]Forecast_Gen!T25</f>
        <v>1</v>
      </c>
      <c r="T25" s="47">
        <f>[2]Forecast_Gen!U25</f>
        <v>1</v>
      </c>
      <c r="U25" s="47">
        <f>[2]Forecast_Gen!V25</f>
        <v>1</v>
      </c>
      <c r="V25" s="47">
        <f>[2]Forecast_Gen!W25</f>
        <v>1</v>
      </c>
      <c r="W25" s="47">
        <f>[2]Forecast_Gen!X25</f>
        <v>1</v>
      </c>
      <c r="X25" s="47">
        <f>[2]Forecast_Gen!Y25</f>
        <v>1</v>
      </c>
      <c r="Y25" s="47">
        <f>[2]Forecast_Gen!Z25</f>
        <v>1</v>
      </c>
      <c r="Z25" s="47">
        <f>[2]Forecast_Gen!AA25</f>
        <v>1</v>
      </c>
      <c r="AA25" s="47">
        <f>[2]Forecast_Gen!AB25</f>
        <v>1</v>
      </c>
      <c r="AB25" s="47">
        <f>[2]Forecast_Gen!AC25</f>
        <v>1</v>
      </c>
      <c r="AC25" s="47">
        <f>[2]Forecast_Gen!AD25</f>
        <v>1</v>
      </c>
      <c r="AD25" s="47">
        <f>[2]Forecast_Gen!AE25</f>
        <v>1</v>
      </c>
      <c r="AE25" s="47">
        <f>[2]Forecast_Gen!AF25</f>
        <v>1</v>
      </c>
      <c r="AF25" s="47">
        <f>[2]Forecast_Gen!AG25</f>
        <v>1</v>
      </c>
      <c r="AG25" s="47">
        <f>[2]Forecast_Gen!AH25</f>
        <v>1</v>
      </c>
      <c r="AH25" s="47">
        <f>[2]Forecast_Gen!AI25</f>
        <v>1</v>
      </c>
    </row>
    <row r="26" spans="1:42" s="251" customFormat="1" ht="12" hidden="1" customHeight="1" outlineLevel="3" x14ac:dyDescent="0.2">
      <c r="A26" s="39"/>
      <c r="B26" s="40"/>
      <c r="C26" s="41"/>
      <c r="D26" s="249" t="s">
        <v>24</v>
      </c>
      <c r="E26" s="250"/>
      <c r="F26" s="250"/>
      <c r="G26" s="250"/>
      <c r="H26" s="250"/>
      <c r="I26" s="250"/>
      <c r="J26" s="250"/>
      <c r="K26" s="48">
        <f>[2]Forecast_Gen!L26</f>
        <v>44377</v>
      </c>
      <c r="L26" s="48">
        <f>[2]Forecast_Gen!M26</f>
        <v>44742</v>
      </c>
      <c r="M26" s="48">
        <f>[2]Forecast_Gen!N26</f>
        <v>45107</v>
      </c>
      <c r="N26" s="48">
        <f>[2]Forecast_Gen!O26</f>
        <v>45473</v>
      </c>
      <c r="O26" s="48">
        <f>[2]Forecast_Gen!P26</f>
        <v>45838</v>
      </c>
      <c r="P26" s="48">
        <f>[2]Forecast_Gen!Q26</f>
        <v>46203</v>
      </c>
      <c r="Q26" s="48">
        <f>[2]Forecast_Gen!R26</f>
        <v>46568</v>
      </c>
      <c r="R26" s="48">
        <f>[2]Forecast_Gen!S26</f>
        <v>46934</v>
      </c>
      <c r="S26" s="48">
        <f>[2]Forecast_Gen!T26</f>
        <v>47299</v>
      </c>
      <c r="T26" s="48">
        <f>[2]Forecast_Gen!U26</f>
        <v>47664</v>
      </c>
      <c r="U26" s="48">
        <f>[2]Forecast_Gen!V26</f>
        <v>48029</v>
      </c>
      <c r="V26" s="48">
        <f>[2]Forecast_Gen!W26</f>
        <v>48395</v>
      </c>
      <c r="W26" s="48">
        <f>[2]Forecast_Gen!X26</f>
        <v>48760</v>
      </c>
      <c r="X26" s="48">
        <f>[2]Forecast_Gen!Y26</f>
        <v>49125</v>
      </c>
      <c r="Y26" s="48">
        <f>[2]Forecast_Gen!Z26</f>
        <v>49490</v>
      </c>
      <c r="Z26" s="48">
        <f>[2]Forecast_Gen!AA26</f>
        <v>49856</v>
      </c>
      <c r="AA26" s="48">
        <f>[2]Forecast_Gen!AB26</f>
        <v>50221</v>
      </c>
      <c r="AB26" s="48">
        <f>[2]Forecast_Gen!AC26</f>
        <v>50586</v>
      </c>
      <c r="AC26" s="48">
        <f>[2]Forecast_Gen!AD26</f>
        <v>50951</v>
      </c>
      <c r="AD26" s="48">
        <f>[2]Forecast_Gen!AE26</f>
        <v>51317</v>
      </c>
      <c r="AE26" s="48">
        <f>[2]Forecast_Gen!AF26</f>
        <v>51682</v>
      </c>
      <c r="AF26" s="48">
        <f>[2]Forecast_Gen!AG26</f>
        <v>52047</v>
      </c>
      <c r="AG26" s="48">
        <f>[2]Forecast_Gen!AH26</f>
        <v>52412</v>
      </c>
      <c r="AH26" s="48">
        <f>[2]Forecast_Gen!AI26</f>
        <v>52778</v>
      </c>
    </row>
    <row r="27" spans="1:42" s="251" customFormat="1" ht="12" hidden="1" customHeight="1" outlineLevel="3" x14ac:dyDescent="0.2">
      <c r="A27" s="39"/>
      <c r="B27" s="40"/>
      <c r="C27" s="41"/>
      <c r="D27" s="249" t="s">
        <v>25</v>
      </c>
      <c r="E27" s="250"/>
      <c r="F27" s="250"/>
      <c r="G27" s="250"/>
      <c r="H27" s="250"/>
      <c r="I27" s="250"/>
      <c r="J27" s="250"/>
      <c r="K27" s="48">
        <f>[2]Forecast_Gen!L27</f>
        <v>44195</v>
      </c>
      <c r="L27" s="48">
        <f>[2]Forecast_Gen!M27</f>
        <v>44560</v>
      </c>
      <c r="M27" s="48">
        <f>[2]Forecast_Gen!N27</f>
        <v>44925</v>
      </c>
      <c r="N27" s="48">
        <f>[2]Forecast_Gen!O27</f>
        <v>45290.5</v>
      </c>
      <c r="O27" s="48">
        <f>[2]Forecast_Gen!P27</f>
        <v>45656</v>
      </c>
      <c r="P27" s="48">
        <f>[2]Forecast_Gen!Q27</f>
        <v>46021</v>
      </c>
      <c r="Q27" s="48">
        <f>[2]Forecast_Gen!R27</f>
        <v>46386</v>
      </c>
      <c r="R27" s="48">
        <f>[2]Forecast_Gen!S27</f>
        <v>46751.5</v>
      </c>
      <c r="S27" s="48">
        <f>[2]Forecast_Gen!T27</f>
        <v>47117</v>
      </c>
      <c r="T27" s="48">
        <f>[2]Forecast_Gen!U27</f>
        <v>47482</v>
      </c>
      <c r="U27" s="48">
        <f>[2]Forecast_Gen!V27</f>
        <v>47847</v>
      </c>
      <c r="V27" s="48">
        <f>[2]Forecast_Gen!W27</f>
        <v>48212.5</v>
      </c>
      <c r="W27" s="48">
        <f>[2]Forecast_Gen!X27</f>
        <v>48578</v>
      </c>
      <c r="X27" s="48">
        <f>[2]Forecast_Gen!Y27</f>
        <v>48943</v>
      </c>
      <c r="Y27" s="48">
        <f>[2]Forecast_Gen!Z27</f>
        <v>49308</v>
      </c>
      <c r="Z27" s="48">
        <f>[2]Forecast_Gen!AA27</f>
        <v>49673.5</v>
      </c>
      <c r="AA27" s="48">
        <f>[2]Forecast_Gen!AB27</f>
        <v>50039</v>
      </c>
      <c r="AB27" s="48">
        <f>[2]Forecast_Gen!AC27</f>
        <v>50404</v>
      </c>
      <c r="AC27" s="48">
        <f>[2]Forecast_Gen!AD27</f>
        <v>50769</v>
      </c>
      <c r="AD27" s="48">
        <f>[2]Forecast_Gen!AE27</f>
        <v>51134.5</v>
      </c>
      <c r="AE27" s="48">
        <f>[2]Forecast_Gen!AF27</f>
        <v>51500</v>
      </c>
      <c r="AF27" s="48">
        <f>[2]Forecast_Gen!AG27</f>
        <v>51865</v>
      </c>
      <c r="AG27" s="48">
        <f>[2]Forecast_Gen!AH27</f>
        <v>52230</v>
      </c>
      <c r="AH27" s="48">
        <f>[2]Forecast_Gen!AI27</f>
        <v>52595.5</v>
      </c>
    </row>
    <row r="28" spans="1:42" s="251" customFormat="1" ht="12" collapsed="1" x14ac:dyDescent="0.2">
      <c r="A28" s="39"/>
      <c r="B28" s="40"/>
      <c r="C28" s="41"/>
      <c r="D28" s="249" t="s">
        <v>26</v>
      </c>
      <c r="E28" s="250"/>
      <c r="F28" s="250"/>
      <c r="G28" s="250"/>
      <c r="H28" s="250"/>
      <c r="I28" s="250"/>
      <c r="J28" s="250"/>
      <c r="K28" s="48">
        <f>[2]Forecast_Gen!L30</f>
        <v>44013</v>
      </c>
      <c r="L28" s="48">
        <f>[2]Forecast_Gen!M30</f>
        <v>44378</v>
      </c>
      <c r="M28" s="48">
        <f>[2]Forecast_Gen!N30</f>
        <v>44743</v>
      </c>
      <c r="N28" s="48">
        <f>[2]Forecast_Gen!O30</f>
        <v>45108</v>
      </c>
      <c r="O28" s="48">
        <f>[2]Forecast_Gen!P30</f>
        <v>45474</v>
      </c>
      <c r="P28" s="48">
        <f>[2]Forecast_Gen!Q30</f>
        <v>45839</v>
      </c>
      <c r="Q28" s="48">
        <f>[2]Forecast_Gen!R30</f>
        <v>46204</v>
      </c>
      <c r="R28" s="48">
        <f>[2]Forecast_Gen!S30</f>
        <v>46569</v>
      </c>
      <c r="S28" s="48">
        <f>[2]Forecast_Gen!T30</f>
        <v>46935</v>
      </c>
      <c r="T28" s="48">
        <f>[2]Forecast_Gen!U30</f>
        <v>47300</v>
      </c>
      <c r="U28" s="48">
        <f>[2]Forecast_Gen!V30</f>
        <v>47665</v>
      </c>
      <c r="V28" s="48">
        <f>[2]Forecast_Gen!W30</f>
        <v>48030</v>
      </c>
      <c r="W28" s="48">
        <f>[2]Forecast_Gen!X30</f>
        <v>48396</v>
      </c>
      <c r="X28" s="48">
        <f>[2]Forecast_Gen!Y30</f>
        <v>48761</v>
      </c>
      <c r="Y28" s="48">
        <f>[2]Forecast_Gen!Z30</f>
        <v>49126</v>
      </c>
      <c r="Z28" s="48">
        <f>[2]Forecast_Gen!AA30</f>
        <v>49491</v>
      </c>
      <c r="AA28" s="48">
        <f>[2]Forecast_Gen!AB30</f>
        <v>49857</v>
      </c>
      <c r="AB28" s="48">
        <f>[2]Forecast_Gen!AC30</f>
        <v>50222</v>
      </c>
      <c r="AC28" s="48">
        <f>[2]Forecast_Gen!AD30</f>
        <v>50587</v>
      </c>
      <c r="AD28" s="48">
        <f>[2]Forecast_Gen!AE30</f>
        <v>50952</v>
      </c>
      <c r="AE28" s="48">
        <f>[2]Forecast_Gen!AF30</f>
        <v>51318</v>
      </c>
      <c r="AF28" s="48">
        <f>[2]Forecast_Gen!AG30</f>
        <v>51683</v>
      </c>
      <c r="AG28" s="48">
        <f>[2]Forecast_Gen!AH30</f>
        <v>52048</v>
      </c>
      <c r="AH28" s="48">
        <f>[2]Forecast_Gen!AI30</f>
        <v>52413</v>
      </c>
      <c r="AL28" s="49"/>
      <c r="AM28" s="252">
        <v>1</v>
      </c>
      <c r="AN28" s="252"/>
      <c r="AO28" s="253" t="s">
        <v>27</v>
      </c>
      <c r="AP28" s="38"/>
    </row>
    <row r="29" spans="1:42" s="251" customFormat="1" ht="12" x14ac:dyDescent="0.2">
      <c r="A29" s="39"/>
      <c r="B29" s="40"/>
      <c r="C29" s="41"/>
      <c r="D29" s="249" t="s">
        <v>28</v>
      </c>
      <c r="E29" s="250"/>
      <c r="F29" s="250"/>
      <c r="G29" s="250"/>
      <c r="H29" s="250"/>
      <c r="I29" s="250"/>
      <c r="J29" s="250"/>
      <c r="K29" s="48">
        <f>[2]Forecast_Gen!L31</f>
        <v>44377</v>
      </c>
      <c r="L29" s="48">
        <f>[2]Forecast_Gen!M31</f>
        <v>44742</v>
      </c>
      <c r="M29" s="48">
        <f>[2]Forecast_Gen!N31</f>
        <v>45107</v>
      </c>
      <c r="N29" s="48">
        <f>[2]Forecast_Gen!O31</f>
        <v>45473</v>
      </c>
      <c r="O29" s="48">
        <f>[2]Forecast_Gen!P31</f>
        <v>45838</v>
      </c>
      <c r="P29" s="48">
        <f>[2]Forecast_Gen!Q31</f>
        <v>46203</v>
      </c>
      <c r="Q29" s="48">
        <f>[2]Forecast_Gen!R31</f>
        <v>46568</v>
      </c>
      <c r="R29" s="48">
        <f>[2]Forecast_Gen!S31</f>
        <v>46934</v>
      </c>
      <c r="S29" s="48">
        <f>[2]Forecast_Gen!T31</f>
        <v>47299</v>
      </c>
      <c r="T29" s="48">
        <f>[2]Forecast_Gen!U31</f>
        <v>47664</v>
      </c>
      <c r="U29" s="48">
        <f>[2]Forecast_Gen!V31</f>
        <v>48029</v>
      </c>
      <c r="V29" s="48">
        <f>[2]Forecast_Gen!W31</f>
        <v>48395</v>
      </c>
      <c r="W29" s="48">
        <f>[2]Forecast_Gen!X31</f>
        <v>48760</v>
      </c>
      <c r="X29" s="48">
        <f>[2]Forecast_Gen!Y31</f>
        <v>49125</v>
      </c>
      <c r="Y29" s="48">
        <f>[2]Forecast_Gen!Z31</f>
        <v>49490</v>
      </c>
      <c r="Z29" s="48">
        <f>[2]Forecast_Gen!AA31</f>
        <v>49856</v>
      </c>
      <c r="AA29" s="48">
        <f>[2]Forecast_Gen!AB31</f>
        <v>50221</v>
      </c>
      <c r="AB29" s="48">
        <f>[2]Forecast_Gen!AC31</f>
        <v>50586</v>
      </c>
      <c r="AC29" s="48">
        <f>[2]Forecast_Gen!AD31</f>
        <v>50951</v>
      </c>
      <c r="AD29" s="48">
        <f>[2]Forecast_Gen!AE31</f>
        <v>51317</v>
      </c>
      <c r="AE29" s="48">
        <f>[2]Forecast_Gen!AF31</f>
        <v>51682</v>
      </c>
      <c r="AF29" s="48">
        <f>[2]Forecast_Gen!AG31</f>
        <v>52047</v>
      </c>
      <c r="AG29" s="48">
        <f>[2]Forecast_Gen!AH31</f>
        <v>52412</v>
      </c>
      <c r="AH29" s="48">
        <f>[2]Forecast_Gen!AI31</f>
        <v>52778</v>
      </c>
      <c r="AL29" s="252"/>
      <c r="AM29" s="254" t="s">
        <v>29</v>
      </c>
      <c r="AN29" s="253" t="s">
        <v>30</v>
      </c>
      <c r="AO29" s="53">
        <f>SUM(AN:AN)</f>
        <v>137</v>
      </c>
      <c r="AP29" s="38"/>
    </row>
    <row r="30" spans="1:42" s="38" customFormat="1" ht="12" x14ac:dyDescent="0.2">
      <c r="A30" s="35"/>
      <c r="B30" s="40"/>
      <c r="C30" s="54"/>
      <c r="D30" s="249" t="s">
        <v>31</v>
      </c>
      <c r="E30" s="25"/>
      <c r="F30" s="25"/>
      <c r="G30" s="25"/>
      <c r="H30" s="25"/>
      <c r="I30" s="25"/>
      <c r="J30" s="25"/>
      <c r="K30" s="38" t="str">
        <f>YEAR(K28)&amp;"/"&amp;RIGHT(YEAR(K29),2)</f>
        <v>2020/21</v>
      </c>
      <c r="L30" s="38" t="str">
        <f t="shared" ref="L30:AG30" si="0">YEAR(L28)&amp;"/"&amp;RIGHT(YEAR(L29),2)</f>
        <v>2021/22</v>
      </c>
      <c r="M30" s="38" t="str">
        <f t="shared" si="0"/>
        <v>2022/23</v>
      </c>
      <c r="N30" s="38" t="str">
        <f t="shared" si="0"/>
        <v>2023/24</v>
      </c>
      <c r="O30" s="38" t="str">
        <f t="shared" si="0"/>
        <v>2024/25</v>
      </c>
      <c r="P30" s="38" t="str">
        <f t="shared" si="0"/>
        <v>2025/26</v>
      </c>
      <c r="Q30" s="38" t="str">
        <f t="shared" si="0"/>
        <v>2026/27</v>
      </c>
      <c r="R30" s="38" t="str">
        <f t="shared" si="0"/>
        <v>2027/28</v>
      </c>
      <c r="S30" s="38" t="str">
        <f t="shared" si="0"/>
        <v>2028/29</v>
      </c>
      <c r="T30" s="38" t="str">
        <f t="shared" si="0"/>
        <v>2029/30</v>
      </c>
      <c r="U30" s="38" t="str">
        <f t="shared" si="0"/>
        <v>2030/31</v>
      </c>
      <c r="V30" s="38" t="str">
        <f t="shared" si="0"/>
        <v>2031/32</v>
      </c>
      <c r="W30" s="38" t="str">
        <f t="shared" si="0"/>
        <v>2032/33</v>
      </c>
      <c r="X30" s="38" t="str">
        <f t="shared" si="0"/>
        <v>2033/34</v>
      </c>
      <c r="Y30" s="38" t="str">
        <f t="shared" si="0"/>
        <v>2034/35</v>
      </c>
      <c r="Z30" s="38" t="str">
        <f t="shared" si="0"/>
        <v>2035/36</v>
      </c>
      <c r="AA30" s="38" t="str">
        <f t="shared" si="0"/>
        <v>2036/37</v>
      </c>
      <c r="AB30" s="38" t="str">
        <f t="shared" si="0"/>
        <v>2037/38</v>
      </c>
      <c r="AC30" s="38" t="str">
        <f t="shared" si="0"/>
        <v>2038/39</v>
      </c>
      <c r="AD30" s="38" t="str">
        <f t="shared" si="0"/>
        <v>2039/40</v>
      </c>
      <c r="AE30" s="38" t="str">
        <f t="shared" si="0"/>
        <v>2040/41</v>
      </c>
      <c r="AF30" s="38" t="str">
        <f t="shared" si="0"/>
        <v>2041/42</v>
      </c>
      <c r="AG30" s="38" t="str">
        <f t="shared" si="0"/>
        <v>2042/43</v>
      </c>
      <c r="AH30" s="38" t="str">
        <f>YEAR(AH28)&amp;"/"&amp;RIGHT(YEAR(AH29),2)</f>
        <v>2043/44</v>
      </c>
      <c r="AL30" s="252"/>
      <c r="AM30" s="252"/>
      <c r="AN30" s="252"/>
      <c r="AO30" s="252"/>
    </row>
    <row r="31" spans="1:42" s="10" customFormat="1" ht="13.8" x14ac:dyDescent="0.2">
      <c r="A31" s="33">
        <f ca="1">MAX(MAX($A$2:A30),$A$2*[2]Tables_A!$F$52)+Sxn</f>
        <v>2302</v>
      </c>
      <c r="B31" s="55" t="s">
        <v>32</v>
      </c>
      <c r="C31" s="7"/>
      <c r="D31" s="7"/>
      <c r="E31" s="8"/>
      <c r="F31" s="8"/>
      <c r="G31" s="8"/>
      <c r="H31" s="8"/>
      <c r="I31" s="8"/>
      <c r="J31" s="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L31" s="252"/>
      <c r="AM31" s="252"/>
      <c r="AN31" s="252"/>
      <c r="AO31" s="252"/>
    </row>
    <row r="32" spans="1:42" s="38" customFormat="1" ht="12" hidden="1" outlineLevel="1" x14ac:dyDescent="0.2">
      <c r="A32" s="35"/>
      <c r="B32" s="40"/>
      <c r="C32" s="54"/>
      <c r="D32" s="56"/>
      <c r="E32" s="25"/>
      <c r="F32" s="25"/>
      <c r="G32" s="25"/>
      <c r="H32" s="25"/>
      <c r="I32" s="25"/>
      <c r="J32" s="25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L32" s="252"/>
      <c r="AM32" s="252"/>
      <c r="AN32" s="252"/>
      <c r="AO32" s="252"/>
    </row>
    <row r="33" spans="1:41" s="38" customFormat="1" ht="12" hidden="1" outlineLevel="1" x14ac:dyDescent="0.2">
      <c r="A33" s="35"/>
      <c r="B33" s="40">
        <f ca="1">MAX($A$7:B32)+Sbsxn</f>
        <v>2302.0100000000002</v>
      </c>
      <c r="C33" s="41" t="s">
        <v>33</v>
      </c>
      <c r="D33" s="255"/>
      <c r="E33" s="25"/>
      <c r="F33" s="25"/>
      <c r="G33" s="25"/>
      <c r="H33" s="25"/>
      <c r="I33" s="25"/>
      <c r="J33" s="25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L33" s="252"/>
      <c r="AM33" s="252"/>
      <c r="AN33" s="252"/>
      <c r="AO33" s="252"/>
    </row>
    <row r="34" spans="1:41" s="38" customFormat="1" ht="12" hidden="1" outlineLevel="1" x14ac:dyDescent="0.2">
      <c r="A34" s="35"/>
      <c r="B34" s="40"/>
      <c r="C34" s="41"/>
      <c r="D34" s="249" t="s">
        <v>34</v>
      </c>
      <c r="E34" s="25"/>
      <c r="F34" s="25"/>
      <c r="G34" s="25"/>
      <c r="H34" s="25"/>
      <c r="I34" s="25"/>
      <c r="J34" s="25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L34" s="252"/>
      <c r="AM34" s="252"/>
      <c r="AN34" s="252"/>
      <c r="AO34" s="252"/>
    </row>
    <row r="35" spans="1:41" s="38" customFormat="1" ht="12" hidden="1" outlineLevel="1" x14ac:dyDescent="0.2">
      <c r="A35" s="35"/>
      <c r="B35" s="40"/>
      <c r="C35" s="41"/>
      <c r="D35" s="56"/>
      <c r="E35" s="25"/>
      <c r="F35" s="25"/>
      <c r="G35" s="25"/>
      <c r="H35" s="25"/>
      <c r="I35" s="25"/>
      <c r="J35" s="25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L35" s="252"/>
      <c r="AM35" s="252"/>
      <c r="AN35" s="252"/>
      <c r="AO35" s="252"/>
    </row>
    <row r="36" spans="1:41" s="38" customFormat="1" ht="12" hidden="1" outlineLevel="1" x14ac:dyDescent="0.2">
      <c r="A36" s="35"/>
      <c r="B36" s="40"/>
      <c r="C36" s="41"/>
      <c r="D36" s="256" t="s">
        <v>35</v>
      </c>
      <c r="E36" s="25"/>
      <c r="F36" s="25"/>
      <c r="G36" s="25"/>
      <c r="H36" s="25"/>
      <c r="I36" s="25"/>
      <c r="J36" s="25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L36" s="252"/>
      <c r="AM36" s="252"/>
      <c r="AN36" s="252"/>
      <c r="AO36" s="252"/>
    </row>
    <row r="37" spans="1:41" s="38" customFormat="1" ht="12" hidden="1" outlineLevel="1" x14ac:dyDescent="0.2">
      <c r="A37" s="35"/>
      <c r="B37" s="40"/>
      <c r="C37" s="54"/>
      <c r="D37" s="60" t="s">
        <v>36</v>
      </c>
      <c r="E37" s="257">
        <v>2024</v>
      </c>
      <c r="H37" s="62">
        <f>E37-1</f>
        <v>2023</v>
      </c>
      <c r="I37" s="63" t="str">
        <f>H37&amp;"/"&amp;RIGHT(E37,2)</f>
        <v>2023/24</v>
      </c>
      <c r="J37" s="25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L37" s="252"/>
      <c r="AM37" s="252"/>
      <c r="AN37" s="252"/>
      <c r="AO37" s="252"/>
    </row>
    <row r="38" spans="1:41" s="38" customFormat="1" ht="12" hidden="1" outlineLevel="1" x14ac:dyDescent="0.2">
      <c r="A38" s="35"/>
      <c r="B38" s="40"/>
      <c r="C38" s="54"/>
      <c r="D38" s="60" t="s">
        <v>37</v>
      </c>
      <c r="E38" s="257">
        <v>2034</v>
      </c>
      <c r="H38" s="62">
        <f>E38-1</f>
        <v>2033</v>
      </c>
      <c r="I38" s="63" t="str">
        <f>H38&amp;"/"&amp;RIGHT(E38,2)</f>
        <v>2033/34</v>
      </c>
      <c r="J38" s="25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L38" s="252"/>
      <c r="AM38" s="252"/>
      <c r="AN38" s="252"/>
      <c r="AO38" s="252"/>
    </row>
    <row r="39" spans="1:41" s="38" customFormat="1" ht="12" hidden="1" outlineLevel="1" x14ac:dyDescent="0.2">
      <c r="A39" s="35"/>
      <c r="B39" s="40"/>
      <c r="C39" s="54"/>
      <c r="D39" s="60" t="s">
        <v>38</v>
      </c>
      <c r="E39" s="258" t="str">
        <f>I37&amp;" - "&amp;I38</f>
        <v>2023/24 - 2033/34</v>
      </c>
      <c r="F39" s="258"/>
      <c r="G39" s="258"/>
      <c r="H39" s="258"/>
      <c r="I39" s="259"/>
      <c r="J39" s="25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L39" s="252"/>
      <c r="AM39" s="252"/>
      <c r="AN39" s="252"/>
      <c r="AO39" s="252"/>
    </row>
    <row r="40" spans="1:41" s="38" customFormat="1" ht="12" hidden="1" outlineLevel="1" x14ac:dyDescent="0.2">
      <c r="A40" s="35"/>
      <c r="B40" s="40"/>
      <c r="C40" s="54"/>
      <c r="D40" s="56"/>
      <c r="E40" s="25"/>
      <c r="F40" s="25"/>
      <c r="G40" s="25"/>
      <c r="H40" s="25"/>
      <c r="I40" s="25"/>
      <c r="J40" s="25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L40" s="252"/>
      <c r="AM40" s="252"/>
      <c r="AN40" s="252"/>
      <c r="AO40" s="252"/>
    </row>
    <row r="41" spans="1:41" s="38" customFormat="1" ht="12" hidden="1" outlineLevel="1" x14ac:dyDescent="0.2">
      <c r="A41" s="35"/>
      <c r="B41" s="40"/>
      <c r="C41" s="54"/>
      <c r="D41" s="256" t="s">
        <v>39</v>
      </c>
      <c r="E41" s="66"/>
      <c r="F41" s="25"/>
      <c r="G41" s="25"/>
      <c r="H41" s="25"/>
      <c r="I41" s="25"/>
      <c r="J41" s="25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L41" s="252"/>
      <c r="AM41" s="252"/>
      <c r="AN41" s="252"/>
      <c r="AO41" s="252"/>
    </row>
    <row r="42" spans="1:41" s="38" customFormat="1" ht="12" hidden="1" outlineLevel="1" x14ac:dyDescent="0.2">
      <c r="A42" s="35"/>
      <c r="B42" s="40"/>
      <c r="C42" s="54"/>
      <c r="D42" s="260" t="s">
        <v>40</v>
      </c>
      <c r="E42" s="66" t="s">
        <v>41</v>
      </c>
      <c r="F42" s="25"/>
      <c r="G42" s="25"/>
      <c r="H42" s="25"/>
      <c r="I42" s="25"/>
      <c r="J42" s="25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L42" s="252"/>
      <c r="AM42" s="252"/>
      <c r="AN42" s="252"/>
      <c r="AO42" s="252"/>
    </row>
    <row r="43" spans="1:41" s="38" customFormat="1" ht="12" hidden="1" outlineLevel="1" x14ac:dyDescent="0.2">
      <c r="A43" s="35"/>
      <c r="B43" s="40"/>
      <c r="C43" s="54"/>
      <c r="D43" s="68" t="str">
        <f>[2]Struct_WC!D219</f>
        <v>Interest on Borrowings (Borrowing Costs)</v>
      </c>
      <c r="E43" s="261" t="s">
        <v>42</v>
      </c>
      <c r="F43" s="262"/>
      <c r="G43" s="263"/>
      <c r="H43" s="25"/>
      <c r="I43" s="63">
        <f>N(MATCH($E43,BCCF,0)=1)</f>
        <v>0</v>
      </c>
      <c r="J43" s="25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L43" s="252"/>
      <c r="AM43" s="252"/>
      <c r="AN43" s="252"/>
      <c r="AO43" s="252"/>
    </row>
    <row r="44" spans="1:41" s="38" customFormat="1" ht="12" hidden="1" outlineLevel="1" x14ac:dyDescent="0.2">
      <c r="A44" s="35"/>
      <c r="B44" s="40"/>
      <c r="C44" s="54"/>
      <c r="D44" s="68" t="str">
        <f>[2]Struct_WC!D222</f>
        <v>Debt Guarantee Fee</v>
      </c>
      <c r="E44" s="25"/>
      <c r="F44" s="25"/>
      <c r="G44" s="25"/>
      <c r="H44" s="25"/>
      <c r="I44" s="25"/>
      <c r="J44" s="25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L44" s="252"/>
      <c r="AM44" s="252"/>
      <c r="AN44" s="252"/>
      <c r="AO44" s="252"/>
    </row>
    <row r="45" spans="1:41" s="38" customFormat="1" ht="12" hidden="1" outlineLevel="1" x14ac:dyDescent="0.2">
      <c r="A45" s="35"/>
      <c r="B45" s="40"/>
      <c r="C45" s="54"/>
      <c r="D45" s="56"/>
      <c r="E45" s="25"/>
      <c r="F45" s="25"/>
      <c r="G45" s="25"/>
      <c r="H45" s="25"/>
      <c r="I45" s="25"/>
      <c r="J45" s="25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L45" s="252"/>
      <c r="AM45" s="252"/>
      <c r="AN45" s="252"/>
      <c r="AO45" s="252"/>
    </row>
    <row r="46" spans="1:41" s="38" customFormat="1" ht="12" hidden="1" outlineLevel="1" x14ac:dyDescent="0.2">
      <c r="A46" s="35"/>
      <c r="B46" s="40">
        <f ca="1">MAX($A$7:B40)+Sbsxn</f>
        <v>2302.0200000000004</v>
      </c>
      <c r="C46" s="41" t="s">
        <v>43</v>
      </c>
      <c r="D46" s="56"/>
      <c r="E46" s="25"/>
      <c r="F46" s="25"/>
      <c r="G46" s="25"/>
      <c r="H46" s="25"/>
      <c r="I46" s="25"/>
      <c r="J46" s="25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L46" s="252"/>
      <c r="AM46" s="252"/>
      <c r="AN46" s="252"/>
      <c r="AO46" s="252"/>
    </row>
    <row r="47" spans="1:41" s="38" customFormat="1" ht="12" hidden="1" outlineLevel="1" x14ac:dyDescent="0.2">
      <c r="A47" s="35"/>
      <c r="B47" s="40"/>
      <c r="C47" s="41"/>
      <c r="D47" s="72" t="str">
        <f>$B$54</f>
        <v>Whole Council</v>
      </c>
      <c r="E47" s="73"/>
      <c r="F47" s="25"/>
      <c r="G47" s="25"/>
      <c r="H47" s="25"/>
      <c r="I47" s="25"/>
      <c r="J47" s="25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L47" s="252"/>
      <c r="AM47" s="252"/>
      <c r="AN47" s="252"/>
      <c r="AO47" s="252"/>
    </row>
    <row r="48" spans="1:41" s="38" customFormat="1" ht="12" hidden="1" outlineLevel="1" x14ac:dyDescent="0.2">
      <c r="A48" s="35"/>
      <c r="B48" s="40"/>
      <c r="C48" s="74"/>
      <c r="D48" s="72" t="str">
        <f>$B$312</f>
        <v>General Fund</v>
      </c>
      <c r="E48" s="25"/>
      <c r="F48" s="25"/>
      <c r="G48" s="25"/>
      <c r="H48" s="25"/>
      <c r="I48" s="25"/>
      <c r="J48" s="25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L48" s="252"/>
    </row>
    <row r="49" spans="1:41" s="38" customFormat="1" ht="12" hidden="1" outlineLevel="1" x14ac:dyDescent="0.2">
      <c r="A49" s="35"/>
      <c r="B49" s="40"/>
      <c r="C49" s="41"/>
      <c r="D49" s="72" t="str">
        <f>$B$452</f>
        <v>Water</v>
      </c>
      <c r="E49" s="25"/>
      <c r="F49" s="25"/>
      <c r="G49" s="25"/>
      <c r="H49" s="25"/>
      <c r="I49" s="25"/>
      <c r="J49" s="25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L49" s="252"/>
    </row>
    <row r="50" spans="1:41" s="38" customFormat="1" ht="12" hidden="1" outlineLevel="1" x14ac:dyDescent="0.2">
      <c r="A50" s="35"/>
      <c r="B50" s="40"/>
      <c r="C50" s="41"/>
      <c r="D50" s="72" t="str">
        <f>$B$590</f>
        <v>Sewerage</v>
      </c>
      <c r="E50" s="25"/>
      <c r="F50" s="25"/>
      <c r="G50" s="25"/>
      <c r="H50" s="25"/>
      <c r="I50" s="25"/>
      <c r="J50" s="25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L50" s="49"/>
      <c r="AM50" s="49"/>
      <c r="AN50" s="49"/>
      <c r="AO50" s="49"/>
    </row>
    <row r="51" spans="1:41" s="38" customFormat="1" ht="13.2" hidden="1" outlineLevel="1" x14ac:dyDescent="0.2">
      <c r="A51" s="35"/>
      <c r="B51" s="40"/>
      <c r="C51" s="41"/>
      <c r="D51" s="72" t="str">
        <f>$B$728</f>
        <v>Waste</v>
      </c>
      <c r="E51" s="25"/>
      <c r="F51" s="25"/>
      <c r="G51" s="25"/>
      <c r="H51" s="25"/>
      <c r="I51" s="25"/>
      <c r="J51" s="25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L51" s="75"/>
      <c r="AM51" s="75"/>
      <c r="AN51" s="75"/>
      <c r="AO51" s="75"/>
    </row>
    <row r="52" spans="1:41" s="38" customFormat="1" ht="12" hidden="1" outlineLevel="1" x14ac:dyDescent="0.2">
      <c r="A52" s="35"/>
      <c r="B52" s="40"/>
      <c r="C52" s="41"/>
      <c r="D52" s="72" t="str">
        <f>$B$866</f>
        <v>Other Business</v>
      </c>
      <c r="E52" s="25"/>
      <c r="F52" s="25"/>
      <c r="G52" s="25"/>
      <c r="H52" s="25"/>
      <c r="I52" s="25"/>
      <c r="J52" s="25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L52"/>
      <c r="AM52"/>
      <c r="AN52"/>
      <c r="AO52"/>
    </row>
    <row r="53" spans="1:41" s="38" customFormat="1" ht="12" hidden="1" outlineLevel="1" x14ac:dyDescent="0.2">
      <c r="A53" s="35"/>
      <c r="B53" s="40"/>
      <c r="C53" s="41"/>
      <c r="D53" s="56"/>
      <c r="E53" s="25"/>
      <c r="F53" s="25"/>
      <c r="G53" s="25"/>
      <c r="H53" s="25"/>
      <c r="I53" s="25"/>
      <c r="J53" s="25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L53"/>
      <c r="AM53"/>
      <c r="AN53"/>
      <c r="AO53"/>
    </row>
    <row r="54" spans="1:41" s="10" customFormat="1" ht="13.8" collapsed="1" x14ac:dyDescent="0.2">
      <c r="A54" s="33">
        <f ca="1">MAX(MAX($A$2:A51),$A$2*[2]Tables_A!$F$52)+Sxn</f>
        <v>2303</v>
      </c>
      <c r="B54" s="55" t="str">
        <f>[2]Gen_WC!$D$48</f>
        <v>Whole Council</v>
      </c>
      <c r="C54" s="7"/>
      <c r="D54" s="7"/>
      <c r="E54" s="8"/>
      <c r="F54" s="8"/>
      <c r="G54" s="8"/>
      <c r="H54" s="8"/>
      <c r="I54" s="8"/>
      <c r="J54" s="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L54"/>
      <c r="AO54"/>
    </row>
    <row r="55" spans="1:41" s="38" customFormat="1" ht="12" hidden="1" outlineLevel="1" x14ac:dyDescent="0.2">
      <c r="A55" s="35"/>
      <c r="B55" s="40"/>
      <c r="C55" s="54"/>
      <c r="D55" s="56"/>
      <c r="E55" s="25"/>
      <c r="F55" s="25"/>
      <c r="G55" s="25"/>
      <c r="H55" s="25"/>
      <c r="I55" s="25"/>
      <c r="J55" s="25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</row>
    <row r="56" spans="1:41" s="38" customFormat="1" ht="12" hidden="1" outlineLevel="2" x14ac:dyDescent="0.2">
      <c r="A56" s="35"/>
      <c r="B56" s="40">
        <f ca="1">MAX($A$7:B55)+Sbsxn</f>
        <v>2303.0100000000002</v>
      </c>
      <c r="C56" s="41" t="str">
        <f>PLC</f>
        <v>Comprehensive Income Statement</v>
      </c>
      <c r="D56" s="56"/>
      <c r="E56" s="25"/>
      <c r="F56" s="25"/>
      <c r="G56" s="25"/>
      <c r="H56" s="25"/>
      <c r="I56" s="25"/>
      <c r="J56" s="25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1:41" s="38" customFormat="1" ht="12.6" hidden="1" outlineLevel="2" thickBot="1" x14ac:dyDescent="0.25">
      <c r="A57" s="35"/>
      <c r="B57" s="40"/>
      <c r="C57" s="54"/>
      <c r="D57" s="56"/>
      <c r="E57" s="25"/>
      <c r="F57" s="25"/>
      <c r="G57" s="25"/>
      <c r="H57" s="25"/>
      <c r="I57" s="25"/>
      <c r="J57" s="25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1:41" s="80" customFormat="1" ht="13.35" hidden="1" customHeight="1" outlineLevel="2" x14ac:dyDescent="0.25">
      <c r="A58" s="76"/>
      <c r="B58" s="40"/>
      <c r="C58" s="54"/>
      <c r="D58" s="264" t="str">
        <f>MdlClient&amp;" Long Term Financial Plan "&amp;$E$39</f>
        <v>Federation Council Long Term Financial Plan 2023/24 - 2033/34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265"/>
    </row>
    <row r="59" spans="1:41" s="80" customFormat="1" ht="13.35" hidden="1" customHeight="1" outlineLevel="2" thickBot="1" x14ac:dyDescent="0.3">
      <c r="A59" s="76"/>
      <c r="B59" s="40"/>
      <c r="C59" s="54"/>
      <c r="D59" s="81" t="s">
        <v>44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3"/>
    </row>
    <row r="60" spans="1:41" s="80" customFormat="1" ht="12.6" hidden="1" outlineLevel="2" thickBot="1" x14ac:dyDescent="0.3">
      <c r="A60" s="76"/>
      <c r="B60" s="40"/>
      <c r="C60" s="54"/>
      <c r="D60" s="84"/>
      <c r="E60" s="85"/>
      <c r="F60" s="85"/>
      <c r="G60" s="85"/>
      <c r="H60" s="85"/>
      <c r="I60" s="85"/>
      <c r="J60" s="85"/>
      <c r="K60" s="86" t="s">
        <v>45</v>
      </c>
      <c r="L60" s="86" t="s">
        <v>45</v>
      </c>
      <c r="M60" s="86" t="s">
        <v>45</v>
      </c>
      <c r="N60" s="87" t="s">
        <v>46</v>
      </c>
      <c r="O60" s="88" t="s">
        <v>47</v>
      </c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90"/>
    </row>
    <row r="61" spans="1:41" s="80" customFormat="1" ht="12" hidden="1" outlineLevel="2" x14ac:dyDescent="0.25">
      <c r="A61" s="76"/>
      <c r="B61" s="40"/>
      <c r="C61" s="54"/>
      <c r="D61" s="266" t="s">
        <v>48</v>
      </c>
      <c r="E61" s="92"/>
      <c r="F61" s="92"/>
      <c r="G61" s="92"/>
      <c r="H61" s="92"/>
      <c r="I61" s="92"/>
      <c r="J61" s="267"/>
      <c r="K61" s="268">
        <f>YEAR(K$29)</f>
        <v>2021</v>
      </c>
      <c r="L61" s="269">
        <f t="shared" ref="L61:AH61" si="1">YEAR(L$29)</f>
        <v>2022</v>
      </c>
      <c r="M61" s="269">
        <f t="shared" si="1"/>
        <v>2023</v>
      </c>
      <c r="N61" s="270">
        <f t="shared" si="1"/>
        <v>2024</v>
      </c>
      <c r="O61" s="271">
        <f t="shared" si="1"/>
        <v>2025</v>
      </c>
      <c r="P61" s="272">
        <f t="shared" si="1"/>
        <v>2026</v>
      </c>
      <c r="Q61" s="272">
        <f t="shared" si="1"/>
        <v>2027</v>
      </c>
      <c r="R61" s="272">
        <f t="shared" si="1"/>
        <v>2028</v>
      </c>
      <c r="S61" s="272">
        <f t="shared" si="1"/>
        <v>2029</v>
      </c>
      <c r="T61" s="272">
        <f t="shared" si="1"/>
        <v>2030</v>
      </c>
      <c r="U61" s="272">
        <f t="shared" si="1"/>
        <v>2031</v>
      </c>
      <c r="V61" s="272">
        <f t="shared" si="1"/>
        <v>2032</v>
      </c>
      <c r="W61" s="272">
        <f t="shared" si="1"/>
        <v>2033</v>
      </c>
      <c r="X61" s="272">
        <f t="shared" si="1"/>
        <v>2034</v>
      </c>
      <c r="Y61" s="272">
        <f t="shared" si="1"/>
        <v>2035</v>
      </c>
      <c r="Z61" s="272">
        <f t="shared" si="1"/>
        <v>2036</v>
      </c>
      <c r="AA61" s="272">
        <f t="shared" si="1"/>
        <v>2037</v>
      </c>
      <c r="AB61" s="272">
        <f t="shared" si="1"/>
        <v>2038</v>
      </c>
      <c r="AC61" s="272">
        <f t="shared" si="1"/>
        <v>2039</v>
      </c>
      <c r="AD61" s="272">
        <f t="shared" si="1"/>
        <v>2040</v>
      </c>
      <c r="AE61" s="272">
        <f t="shared" si="1"/>
        <v>2041</v>
      </c>
      <c r="AF61" s="272">
        <f t="shared" si="1"/>
        <v>2042</v>
      </c>
      <c r="AG61" s="272">
        <f t="shared" si="1"/>
        <v>2043</v>
      </c>
      <c r="AH61" s="273">
        <f t="shared" si="1"/>
        <v>2044</v>
      </c>
    </row>
    <row r="62" spans="1:41" s="80" customFormat="1" ht="12.6" hidden="1" outlineLevel="2" thickBot="1" x14ac:dyDescent="0.3">
      <c r="A62" s="76"/>
      <c r="B62" s="40"/>
      <c r="C62" s="54"/>
      <c r="D62" s="100"/>
      <c r="E62" s="101"/>
      <c r="F62" s="101"/>
      <c r="G62" s="101"/>
      <c r="H62" s="101"/>
      <c r="I62" s="101"/>
      <c r="J62" s="102"/>
      <c r="K62" s="103" t="s">
        <v>49</v>
      </c>
      <c r="L62" s="103" t="str">
        <f>$K$62</f>
        <v>$000s</v>
      </c>
      <c r="M62" s="103" t="str">
        <f t="shared" ref="M62:AH62" si="2">$K$62</f>
        <v>$000s</v>
      </c>
      <c r="N62" s="104" t="str">
        <f t="shared" si="2"/>
        <v>$000s</v>
      </c>
      <c r="O62" s="105" t="str">
        <f t="shared" si="2"/>
        <v>$000s</v>
      </c>
      <c r="P62" s="106" t="str">
        <f t="shared" si="2"/>
        <v>$000s</v>
      </c>
      <c r="Q62" s="106" t="str">
        <f t="shared" si="2"/>
        <v>$000s</v>
      </c>
      <c r="R62" s="106" t="str">
        <f t="shared" si="2"/>
        <v>$000s</v>
      </c>
      <c r="S62" s="106" t="str">
        <f t="shared" si="2"/>
        <v>$000s</v>
      </c>
      <c r="T62" s="106" t="str">
        <f t="shared" si="2"/>
        <v>$000s</v>
      </c>
      <c r="U62" s="106" t="str">
        <f t="shared" si="2"/>
        <v>$000s</v>
      </c>
      <c r="V62" s="106" t="str">
        <f t="shared" si="2"/>
        <v>$000s</v>
      </c>
      <c r="W62" s="106" t="str">
        <f t="shared" si="2"/>
        <v>$000s</v>
      </c>
      <c r="X62" s="106" t="str">
        <f t="shared" si="2"/>
        <v>$000s</v>
      </c>
      <c r="Y62" s="106" t="str">
        <f t="shared" si="2"/>
        <v>$000s</v>
      </c>
      <c r="Z62" s="106" t="str">
        <f t="shared" si="2"/>
        <v>$000s</v>
      </c>
      <c r="AA62" s="106" t="str">
        <f t="shared" si="2"/>
        <v>$000s</v>
      </c>
      <c r="AB62" s="106" t="str">
        <f t="shared" si="2"/>
        <v>$000s</v>
      </c>
      <c r="AC62" s="106" t="str">
        <f t="shared" si="2"/>
        <v>$000s</v>
      </c>
      <c r="AD62" s="106" t="str">
        <f t="shared" si="2"/>
        <v>$000s</v>
      </c>
      <c r="AE62" s="106" t="str">
        <f t="shared" si="2"/>
        <v>$000s</v>
      </c>
      <c r="AF62" s="106" t="str">
        <f t="shared" si="2"/>
        <v>$000s</v>
      </c>
      <c r="AG62" s="106" t="str">
        <f t="shared" si="2"/>
        <v>$000s</v>
      </c>
      <c r="AH62" s="107" t="str">
        <f t="shared" si="2"/>
        <v>$000s</v>
      </c>
    </row>
    <row r="63" spans="1:41" s="38" customFormat="1" ht="10.199999999999999" hidden="1" outlineLevel="2" x14ac:dyDescent="0.2">
      <c r="A63" s="35"/>
      <c r="B63" s="108"/>
      <c r="C63" s="109"/>
      <c r="D63" s="110"/>
      <c r="E63" s="25"/>
      <c r="F63" s="25"/>
      <c r="G63" s="25"/>
      <c r="H63" s="25"/>
      <c r="I63" s="25"/>
      <c r="J63" s="25"/>
      <c r="K63" s="111"/>
      <c r="L63" s="112"/>
      <c r="M63" s="112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113"/>
    </row>
    <row r="64" spans="1:41" s="38" customFormat="1" ht="10.199999999999999" hidden="1" outlineLevel="2" x14ac:dyDescent="0.2">
      <c r="A64" s="35"/>
      <c r="B64" s="108"/>
      <c r="C64" s="109"/>
      <c r="D64" s="114" t="s">
        <v>50</v>
      </c>
      <c r="E64" s="25"/>
      <c r="F64" s="25"/>
      <c r="G64" s="25"/>
      <c r="H64" s="25"/>
      <c r="I64" s="25"/>
      <c r="J64" s="25"/>
      <c r="K64" s="111"/>
      <c r="L64" s="112"/>
      <c r="M64" s="112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113"/>
    </row>
    <row r="65" spans="1:40" s="38" customFormat="1" ht="10.199999999999999" hidden="1" outlineLevel="2" x14ac:dyDescent="0.2">
      <c r="A65" s="35"/>
      <c r="B65" s="108"/>
      <c r="C65" s="109"/>
      <c r="D65" s="115" t="s">
        <v>51</v>
      </c>
      <c r="E65" s="25"/>
      <c r="F65" s="25"/>
      <c r="G65" s="25"/>
      <c r="H65" s="25"/>
      <c r="I65" s="25"/>
      <c r="J65" s="25"/>
      <c r="K65" s="116">
        <f>'[2]Hist&amp;Budget_WC'!L$43</f>
        <v>15318</v>
      </c>
      <c r="L65" s="116">
        <f>'[2]Hist&amp;Budget_WC'!M$43</f>
        <v>17140</v>
      </c>
      <c r="M65" s="116">
        <f>'[2]Hist&amp;Budget_WC'!N$43</f>
        <v>17609</v>
      </c>
      <c r="N65" s="117">
        <f>[2]Calcs_WC!N$39</f>
        <v>19806</v>
      </c>
      <c r="O65" s="117">
        <f>[2]Calcs_WC!O$39</f>
        <v>22559</v>
      </c>
      <c r="P65" s="117">
        <f>[2]Calcs_WC!P$39</f>
        <v>20636</v>
      </c>
      <c r="Q65" s="117">
        <f>[2]Calcs_WC!Q$39</f>
        <v>21508</v>
      </c>
      <c r="R65" s="117">
        <f>[2]Calcs_WC!R$39</f>
        <v>22539</v>
      </c>
      <c r="S65" s="117">
        <f>[2]Calcs_WC!S$39</f>
        <v>23629</v>
      </c>
      <c r="T65" s="117">
        <f>[2]Calcs_WC!T$39</f>
        <v>24780</v>
      </c>
      <c r="U65" s="117">
        <f>[2]Calcs_WC!U$39</f>
        <v>25998</v>
      </c>
      <c r="V65" s="117">
        <f>[2]Calcs_WC!V$39</f>
        <v>27287</v>
      </c>
      <c r="W65" s="117">
        <f>[2]Calcs_WC!W$39</f>
        <v>28652</v>
      </c>
      <c r="X65" s="117">
        <f>[2]Calcs_WC!X$39</f>
        <v>30097</v>
      </c>
      <c r="Y65" s="117">
        <f>[2]Calcs_WC!Y$39</f>
        <v>30575</v>
      </c>
      <c r="Z65" s="117">
        <f>[2]Calcs_WC!Z$39</f>
        <v>30575</v>
      </c>
      <c r="AA65" s="117">
        <f>[2]Calcs_WC!AA$39</f>
        <v>30575</v>
      </c>
      <c r="AB65" s="117">
        <f>[2]Calcs_WC!AB$39</f>
        <v>30575</v>
      </c>
      <c r="AC65" s="117">
        <f>[2]Calcs_WC!AC$39</f>
        <v>30575</v>
      </c>
      <c r="AD65" s="117">
        <f>[2]Calcs_WC!AD$39</f>
        <v>30575</v>
      </c>
      <c r="AE65" s="117">
        <f>[2]Calcs_WC!AE$39</f>
        <v>30575</v>
      </c>
      <c r="AF65" s="117">
        <f>[2]Calcs_WC!AF$39</f>
        <v>30575</v>
      </c>
      <c r="AG65" s="117">
        <f>[2]Calcs_WC!AG$39</f>
        <v>30575</v>
      </c>
      <c r="AH65" s="118">
        <f>[2]Calcs_WC!AH$39</f>
        <v>30575</v>
      </c>
      <c r="AM65" s="53" cm="1">
        <f t="array" ref="AM65">IF(SUM(ABS(K65:AH65)),1,0)</f>
        <v>1</v>
      </c>
      <c r="AN65" s="53">
        <f>IF(OR(SUBTOTAL(102,AM65)=1,AM65=0),0,1)</f>
        <v>1</v>
      </c>
    </row>
    <row r="66" spans="1:40" s="38" customFormat="1" ht="10.199999999999999" hidden="1" outlineLevel="2" x14ac:dyDescent="0.2">
      <c r="A66" s="35"/>
      <c r="B66" s="108"/>
      <c r="C66" s="109"/>
      <c r="D66" s="115" t="s">
        <v>52</v>
      </c>
      <c r="E66" s="25"/>
      <c r="F66" s="25"/>
      <c r="G66" s="25"/>
      <c r="H66" s="25"/>
      <c r="I66" s="25"/>
      <c r="J66" s="25"/>
      <c r="K66" s="116">
        <f>SUM('[2]Hist&amp;Budget_WC'!L$44:L$46)</f>
        <v>8553</v>
      </c>
      <c r="L66" s="116">
        <f>SUM('[2]Hist&amp;Budget_WC'!M$44:M$46)</f>
        <v>9421</v>
      </c>
      <c r="M66" s="116">
        <f>SUM('[2]Hist&amp;Budget_WC'!N$44:N$46)</f>
        <v>8551</v>
      </c>
      <c r="N66" s="117">
        <f>SUM([2]Calcs_WC!N$40:N$42)</f>
        <v>9626</v>
      </c>
      <c r="O66" s="117">
        <f>SUM([2]Calcs_WC!O$40:O$42)</f>
        <v>10301</v>
      </c>
      <c r="P66" s="117">
        <f>SUM([2]Calcs_WC!P$40:P$42)</f>
        <v>10386</v>
      </c>
      <c r="Q66" s="117">
        <f>SUM([2]Calcs_WC!Q$40:Q$42)</f>
        <v>11013</v>
      </c>
      <c r="R66" s="117">
        <f>SUM([2]Calcs_WC!R$40:R$42)</f>
        <v>11250</v>
      </c>
      <c r="S66" s="117">
        <f>SUM([2]Calcs_WC!S$40:S$42)</f>
        <v>11774</v>
      </c>
      <c r="T66" s="117">
        <f>SUM([2]Calcs_WC!T$40:T$42)</f>
        <v>12324</v>
      </c>
      <c r="U66" s="117">
        <f>SUM([2]Calcs_WC!U$40:U$42)</f>
        <v>12904</v>
      </c>
      <c r="V66" s="117">
        <f>SUM([2]Calcs_WC!V$40:V$42)</f>
        <v>13512</v>
      </c>
      <c r="W66" s="117">
        <f>SUM([2]Calcs_WC!W$40:W$42)</f>
        <v>14150</v>
      </c>
      <c r="X66" s="117">
        <f>SUM([2]Calcs_WC!X$40:X$42)</f>
        <v>14821</v>
      </c>
      <c r="Y66" s="117">
        <f>SUM([2]Calcs_WC!Y$40:Y$42)</f>
        <v>14998</v>
      </c>
      <c r="Z66" s="117">
        <f>SUM([2]Calcs_WC!Z$40:Z$42)</f>
        <v>14998</v>
      </c>
      <c r="AA66" s="117">
        <f>SUM([2]Calcs_WC!AA$40:AA$42)</f>
        <v>14998</v>
      </c>
      <c r="AB66" s="117">
        <f>SUM([2]Calcs_WC!AB$40:AB$42)</f>
        <v>14998</v>
      </c>
      <c r="AC66" s="117">
        <f>SUM([2]Calcs_WC!AC$40:AC$42)</f>
        <v>14998</v>
      </c>
      <c r="AD66" s="117">
        <f>SUM([2]Calcs_WC!AD$40:AD$42)</f>
        <v>14998</v>
      </c>
      <c r="AE66" s="117">
        <f>SUM([2]Calcs_WC!AE$40:AE$42)</f>
        <v>14998</v>
      </c>
      <c r="AF66" s="117">
        <f>SUM([2]Calcs_WC!AF$40:AF$42)</f>
        <v>14998</v>
      </c>
      <c r="AG66" s="117">
        <f>SUM([2]Calcs_WC!AG$40:AG$42)</f>
        <v>14998</v>
      </c>
      <c r="AH66" s="118">
        <f>SUM([2]Calcs_WC!AH$40:AH$42)</f>
        <v>14998</v>
      </c>
      <c r="AM66" s="53" cm="1">
        <f t="array" ref="AM66">IF(SUM(ABS(K66:AH66)),1,0)</f>
        <v>1</v>
      </c>
      <c r="AN66" s="53">
        <f t="shared" ref="AN66:AN74" si="3">IF(OR(SUBTOTAL(102,AM66)=1,AM66=0),0,1)</f>
        <v>1</v>
      </c>
    </row>
    <row r="67" spans="1:40" s="38" customFormat="1" ht="10.199999999999999" hidden="1" outlineLevel="2" x14ac:dyDescent="0.2">
      <c r="A67" s="35"/>
      <c r="B67" s="108"/>
      <c r="C67" s="109"/>
      <c r="D67" s="115" t="s">
        <v>53</v>
      </c>
      <c r="E67" s="25"/>
      <c r="F67" s="25"/>
      <c r="G67" s="25"/>
      <c r="H67" s="25"/>
      <c r="I67" s="25"/>
      <c r="J67" s="25"/>
      <c r="K67" s="116">
        <f>'[2]Hist&amp;Budget_WC'!L$66</f>
        <v>185</v>
      </c>
      <c r="L67" s="116">
        <f>'[2]Hist&amp;Budget_WC'!M$66</f>
        <v>318</v>
      </c>
      <c r="M67" s="116">
        <f>'[2]Hist&amp;Budget_WC'!N$66</f>
        <v>1486</v>
      </c>
      <c r="N67" s="117">
        <f>[2]Calcs_WC!N$86</f>
        <v>435</v>
      </c>
      <c r="O67" s="117">
        <f>[2]Calcs_WC!O$86</f>
        <v>1551</v>
      </c>
      <c r="P67" s="117">
        <f>[2]Calcs_WC!P$86</f>
        <v>809</v>
      </c>
      <c r="Q67" s="117">
        <f>[2]Calcs_WC!Q$86</f>
        <v>820</v>
      </c>
      <c r="R67" s="117">
        <f>[2]Calcs_WC!R$86</f>
        <v>870</v>
      </c>
      <c r="S67" s="117">
        <f>[2]Calcs_WC!S$86</f>
        <v>844</v>
      </c>
      <c r="T67" s="117">
        <f>[2]Calcs_WC!T$86</f>
        <v>809</v>
      </c>
      <c r="U67" s="117">
        <f>[2]Calcs_WC!U$86</f>
        <v>704</v>
      </c>
      <c r="V67" s="117">
        <f>[2]Calcs_WC!V$86</f>
        <v>628</v>
      </c>
      <c r="W67" s="117">
        <f>[2]Calcs_WC!W$86</f>
        <v>641</v>
      </c>
      <c r="X67" s="117">
        <f>[2]Calcs_WC!X$86</f>
        <v>747</v>
      </c>
      <c r="Y67" s="117">
        <f>[2]Calcs_WC!Y$86</f>
        <v>747</v>
      </c>
      <c r="Z67" s="117">
        <f>[2]Calcs_WC!Z$86</f>
        <v>747</v>
      </c>
      <c r="AA67" s="117">
        <f>[2]Calcs_WC!AA$86</f>
        <v>747</v>
      </c>
      <c r="AB67" s="117">
        <f>[2]Calcs_WC!AB$86</f>
        <v>747</v>
      </c>
      <c r="AC67" s="117">
        <f>[2]Calcs_WC!AC$86</f>
        <v>747</v>
      </c>
      <c r="AD67" s="117">
        <f>[2]Calcs_WC!AD$86</f>
        <v>747</v>
      </c>
      <c r="AE67" s="117">
        <f>[2]Calcs_WC!AE$86</f>
        <v>747</v>
      </c>
      <c r="AF67" s="117">
        <f>[2]Calcs_WC!AF$86</f>
        <v>747</v>
      </c>
      <c r="AG67" s="117">
        <f>[2]Calcs_WC!AG$86</f>
        <v>747</v>
      </c>
      <c r="AH67" s="118">
        <f>[2]Calcs_WC!AH$86</f>
        <v>747</v>
      </c>
      <c r="AM67" s="53" cm="1">
        <f t="array" ref="AM67">IF(SUM(ABS(K67:AH67)),1,0)</f>
        <v>1</v>
      </c>
      <c r="AN67" s="53">
        <f t="shared" si="3"/>
        <v>1</v>
      </c>
    </row>
    <row r="68" spans="1:40" s="38" customFormat="1" ht="10.199999999999999" hidden="1" outlineLevel="2" x14ac:dyDescent="0.2">
      <c r="A68" s="35"/>
      <c r="B68" s="108"/>
      <c r="C68" s="109"/>
      <c r="D68" s="115" t="s">
        <v>54</v>
      </c>
      <c r="E68" s="25"/>
      <c r="F68" s="25"/>
      <c r="G68" s="25"/>
      <c r="H68" s="25"/>
      <c r="I68" s="25"/>
      <c r="J68" s="25"/>
      <c r="K68" s="116">
        <f>SUM('[2]Hist&amp;Budget_WC'!L$55:L$56,'[2]Hist&amp;Budget_WC'!L$67)</f>
        <v>497</v>
      </c>
      <c r="L68" s="116">
        <f>SUM('[2]Hist&amp;Budget_WC'!M$55:M$56,'[2]Hist&amp;Budget_WC'!M$67)</f>
        <v>457</v>
      </c>
      <c r="M68" s="116">
        <f>SUM('[2]Hist&amp;Budget_WC'!N$55:N$56,'[2]Hist&amp;Budget_WC'!N$67)</f>
        <v>598</v>
      </c>
      <c r="N68" s="117">
        <f>SUM([2]Calcs_WC!N$51:N$81,[2]Calcs_WC!N$87)</f>
        <v>407</v>
      </c>
      <c r="O68" s="117">
        <f>SUM([2]Calcs_WC!O$51:O$81,[2]Calcs_WC!O$87)</f>
        <v>410</v>
      </c>
      <c r="P68" s="117">
        <f>SUM([2]Calcs_WC!P$51:P$81,[2]Calcs_WC!P$87)</f>
        <v>448</v>
      </c>
      <c r="Q68" s="117">
        <f>SUM([2]Calcs_WC!Q$51:Q$81,[2]Calcs_WC!Q$87)</f>
        <v>465</v>
      </c>
      <c r="R68" s="117">
        <f>SUM([2]Calcs_WC!R$51:R$81,[2]Calcs_WC!R$87)</f>
        <v>481</v>
      </c>
      <c r="S68" s="117">
        <f>SUM([2]Calcs_WC!S$51:S$81,[2]Calcs_WC!S$87)</f>
        <v>497</v>
      </c>
      <c r="T68" s="117">
        <f>SUM([2]Calcs_WC!T$51:T$81,[2]Calcs_WC!T$87)</f>
        <v>514</v>
      </c>
      <c r="U68" s="117">
        <f>SUM([2]Calcs_WC!U$51:U$81,[2]Calcs_WC!U$87)</f>
        <v>532</v>
      </c>
      <c r="V68" s="117">
        <f>SUM([2]Calcs_WC!V$51:V$81,[2]Calcs_WC!V$87)</f>
        <v>551</v>
      </c>
      <c r="W68" s="117">
        <f>SUM([2]Calcs_WC!W$51:W$81,[2]Calcs_WC!W$87)</f>
        <v>570</v>
      </c>
      <c r="X68" s="117">
        <f>SUM([2]Calcs_WC!X$51:X$81,[2]Calcs_WC!X$87)</f>
        <v>590</v>
      </c>
      <c r="Y68" s="117">
        <f>SUM([2]Calcs_WC!Y$51:Y$81,[2]Calcs_WC!Y$87)</f>
        <v>606</v>
      </c>
      <c r="Z68" s="117">
        <f>SUM([2]Calcs_WC!Z$51:Z$81,[2]Calcs_WC!Z$87)</f>
        <v>606</v>
      </c>
      <c r="AA68" s="117">
        <f>SUM([2]Calcs_WC!AA$51:AA$81,[2]Calcs_WC!AA$87)</f>
        <v>606</v>
      </c>
      <c r="AB68" s="117">
        <f>SUM([2]Calcs_WC!AB$51:AB$81,[2]Calcs_WC!AB$87)</f>
        <v>606</v>
      </c>
      <c r="AC68" s="117">
        <f>SUM([2]Calcs_WC!AC$51:AC$81,[2]Calcs_WC!AC$87)</f>
        <v>606</v>
      </c>
      <c r="AD68" s="117">
        <f>SUM([2]Calcs_WC!AD$51:AD$81,[2]Calcs_WC!AD$87)</f>
        <v>606</v>
      </c>
      <c r="AE68" s="117">
        <f>SUM([2]Calcs_WC!AE$51:AE$81,[2]Calcs_WC!AE$87)</f>
        <v>606</v>
      </c>
      <c r="AF68" s="117">
        <f>SUM([2]Calcs_WC!AF$51:AF$81,[2]Calcs_WC!AF$87)</f>
        <v>606</v>
      </c>
      <c r="AG68" s="117">
        <f>SUM([2]Calcs_WC!AG$51:AG$81,[2]Calcs_WC!AG$87)</f>
        <v>606</v>
      </c>
      <c r="AH68" s="118">
        <f>SUM([2]Calcs_WC!AH$51:AH$81,[2]Calcs_WC!AH$87)</f>
        <v>606</v>
      </c>
      <c r="AM68" s="53" cm="1">
        <f t="array" ref="AM68">IF(SUM(ABS(K68:AH68)),1,0)</f>
        <v>1</v>
      </c>
      <c r="AN68" s="53">
        <f t="shared" si="3"/>
        <v>1</v>
      </c>
    </row>
    <row r="69" spans="1:40" s="38" customFormat="1" ht="10.199999999999999" hidden="1" outlineLevel="2" x14ac:dyDescent="0.2">
      <c r="A69" s="35"/>
      <c r="B69" s="108"/>
      <c r="C69" s="109"/>
      <c r="D69" s="115" t="s">
        <v>55</v>
      </c>
      <c r="E69" s="25"/>
      <c r="F69" s="25"/>
      <c r="G69" s="25"/>
      <c r="H69" s="25"/>
      <c r="I69" s="25"/>
      <c r="J69" s="25"/>
      <c r="K69" s="116">
        <f>SUM('[2]Hist&amp;Budget_WC'!L$47:L$48,'[2]Hist&amp;Budget_WC'!L$53:L$54)</f>
        <v>16324</v>
      </c>
      <c r="L69" s="116">
        <f>SUM('[2]Hist&amp;Budget_WC'!M$47:M$48,'[2]Hist&amp;Budget_WC'!M$53:M$54)</f>
        <v>15043</v>
      </c>
      <c r="M69" s="116">
        <f>SUM('[2]Hist&amp;Budget_WC'!N$47:N$48,'[2]Hist&amp;Budget_WC'!N$53:N$54)</f>
        <v>16126</v>
      </c>
      <c r="N69" s="117">
        <f>SUM([2]Calcs_WC!N$43:N$44,[2]Calcs_WC!N$49:N$50)</f>
        <v>14114</v>
      </c>
      <c r="O69" s="117">
        <f>SUM([2]Calcs_WC!O$43:O$44,[2]Calcs_WC!O$49:O$50)</f>
        <v>16427</v>
      </c>
      <c r="P69" s="117">
        <f>SUM([2]Calcs_WC!P$43:P$44,[2]Calcs_WC!P$49:P$50)</f>
        <v>16350</v>
      </c>
      <c r="Q69" s="117">
        <f>SUM([2]Calcs_WC!Q$43:Q$44,[2]Calcs_WC!Q$49:Q$50)</f>
        <v>16521</v>
      </c>
      <c r="R69" s="117">
        <f>SUM([2]Calcs_WC!R$43:R$44,[2]Calcs_WC!R$49:R$50)</f>
        <v>14335</v>
      </c>
      <c r="S69" s="117">
        <f>SUM([2]Calcs_WC!S$43:S$44,[2]Calcs_WC!S$49:S$50)</f>
        <v>14509</v>
      </c>
      <c r="T69" s="117">
        <f>SUM([2]Calcs_WC!T$43:T$44,[2]Calcs_WC!T$49:T$50)</f>
        <v>14686</v>
      </c>
      <c r="U69" s="117">
        <f>SUM([2]Calcs_WC!U$43:U$44,[2]Calcs_WC!U$49:U$50)</f>
        <v>14866</v>
      </c>
      <c r="V69" s="117">
        <f>SUM([2]Calcs_WC!V$43:V$44,[2]Calcs_WC!V$49:V$50)</f>
        <v>15050</v>
      </c>
      <c r="W69" s="117">
        <f>SUM([2]Calcs_WC!W$43:W$44,[2]Calcs_WC!W$49:W$50)</f>
        <v>15237</v>
      </c>
      <c r="X69" s="117">
        <f>SUM([2]Calcs_WC!X$43:X$44,[2]Calcs_WC!X$49:X$50)</f>
        <v>15427</v>
      </c>
      <c r="Y69" s="117">
        <f>SUM([2]Calcs_WC!Y$43:Y$44,[2]Calcs_WC!Y$49:Y$50)</f>
        <v>15619</v>
      </c>
      <c r="Z69" s="117">
        <f>SUM([2]Calcs_WC!Z$43:Z$44,[2]Calcs_WC!Z$49:Z$50)</f>
        <v>15619</v>
      </c>
      <c r="AA69" s="117">
        <f>SUM([2]Calcs_WC!AA$43:AA$44,[2]Calcs_WC!AA$49:AA$50)</f>
        <v>15619</v>
      </c>
      <c r="AB69" s="117">
        <f>SUM([2]Calcs_WC!AB$43:AB$44,[2]Calcs_WC!AB$49:AB$50)</f>
        <v>15619</v>
      </c>
      <c r="AC69" s="117">
        <f>SUM([2]Calcs_WC!AC$43:AC$44,[2]Calcs_WC!AC$49:AC$50)</f>
        <v>15619</v>
      </c>
      <c r="AD69" s="117">
        <f>SUM([2]Calcs_WC!AD$43:AD$44,[2]Calcs_WC!AD$49:AD$50)</f>
        <v>15619</v>
      </c>
      <c r="AE69" s="117">
        <f>SUM([2]Calcs_WC!AE$43:AE$44,[2]Calcs_WC!AE$49:AE$50)</f>
        <v>15619</v>
      </c>
      <c r="AF69" s="117">
        <f>SUM([2]Calcs_WC!AF$43:AF$44,[2]Calcs_WC!AF$49:AF$50)</f>
        <v>15619</v>
      </c>
      <c r="AG69" s="117">
        <f>SUM([2]Calcs_WC!AG$43:AG$44,[2]Calcs_WC!AG$49:AG$50)</f>
        <v>15619</v>
      </c>
      <c r="AH69" s="118">
        <f>SUM([2]Calcs_WC!AH$43:AH$44,[2]Calcs_WC!AH$49:AH$50)</f>
        <v>15619</v>
      </c>
      <c r="AM69" s="53" cm="1">
        <f t="array" ref="AM69">IF(SUM(ABS(K69:AH69)),1,0)</f>
        <v>1</v>
      </c>
      <c r="AN69" s="53">
        <f t="shared" si="3"/>
        <v>1</v>
      </c>
    </row>
    <row r="70" spans="1:40" s="38" customFormat="1" ht="10.199999999999999" hidden="1" outlineLevel="2" x14ac:dyDescent="0.2">
      <c r="A70" s="35"/>
      <c r="B70" s="108"/>
      <c r="C70" s="109"/>
      <c r="D70" s="115" t="s">
        <v>56</v>
      </c>
      <c r="E70" s="25"/>
      <c r="F70" s="25"/>
      <c r="G70" s="25"/>
      <c r="H70" s="25"/>
      <c r="I70" s="25"/>
      <c r="J70" s="25"/>
      <c r="K70" s="116">
        <f>SUM('[2]Hist&amp;Budget_WC'!L$49:L$50,'[2]Hist&amp;Budget_WC'!L$52)</f>
        <v>7097</v>
      </c>
      <c r="L70" s="116">
        <f>SUM('[2]Hist&amp;Budget_WC'!M$49:M$50,'[2]Hist&amp;Budget_WC'!M$52)</f>
        <v>11794</v>
      </c>
      <c r="M70" s="116">
        <f>SUM('[2]Hist&amp;Budget_WC'!N$49:N$50,'[2]Hist&amp;Budget_WC'!N$52)</f>
        <v>13351</v>
      </c>
      <c r="N70" s="117">
        <f>SUM([2]Calcs_WC!N$45:N$46,[2]Calcs_WC!N$48)</f>
        <v>852</v>
      </c>
      <c r="O70" s="117">
        <f>SUM([2]Calcs_WC!O$45:O$46,[2]Calcs_WC!O$48)</f>
        <v>1113.25</v>
      </c>
      <c r="P70" s="117">
        <f>SUM([2]Calcs_WC!P$45:P$46,[2]Calcs_WC!P$48)</f>
        <v>62</v>
      </c>
      <c r="Q70" s="117">
        <f>SUM([2]Calcs_WC!Q$45:Q$46,[2]Calcs_WC!Q$48)</f>
        <v>64</v>
      </c>
      <c r="R70" s="117">
        <f>SUM([2]Calcs_WC!R$45:R$46,[2]Calcs_WC!R$48)</f>
        <v>67</v>
      </c>
      <c r="S70" s="117">
        <f>SUM([2]Calcs_WC!S$45:S$46,[2]Calcs_WC!S$48)</f>
        <v>3939</v>
      </c>
      <c r="T70" s="117">
        <f>SUM([2]Calcs_WC!T$45:T$46,[2]Calcs_WC!T$48)</f>
        <v>5622</v>
      </c>
      <c r="U70" s="117">
        <f>SUM([2]Calcs_WC!U$45:U$46,[2]Calcs_WC!U$48)</f>
        <v>9674</v>
      </c>
      <c r="V70" s="117">
        <f>SUM([2]Calcs_WC!V$45:V$46,[2]Calcs_WC!V$48)</f>
        <v>9827</v>
      </c>
      <c r="W70" s="117">
        <f>SUM([2]Calcs_WC!W$45:W$46,[2]Calcs_WC!W$48)</f>
        <v>6889</v>
      </c>
      <c r="X70" s="117">
        <f>SUM([2]Calcs_WC!X$45:X$46,[2]Calcs_WC!X$48)</f>
        <v>5360</v>
      </c>
      <c r="Y70" s="117">
        <f>SUM([2]Calcs_WC!Y$45:Y$46,[2]Calcs_WC!Y$48)</f>
        <v>80</v>
      </c>
      <c r="Z70" s="117">
        <f>SUM([2]Calcs_WC!Z$45:Z$46,[2]Calcs_WC!Z$48)</f>
        <v>80</v>
      </c>
      <c r="AA70" s="117">
        <f>SUM([2]Calcs_WC!AA$45:AA$46,[2]Calcs_WC!AA$48)</f>
        <v>80</v>
      </c>
      <c r="AB70" s="117">
        <f>SUM([2]Calcs_WC!AB$45:AB$46,[2]Calcs_WC!AB$48)</f>
        <v>80</v>
      </c>
      <c r="AC70" s="117">
        <f>SUM([2]Calcs_WC!AC$45:AC$46,[2]Calcs_WC!AC$48)</f>
        <v>80</v>
      </c>
      <c r="AD70" s="117">
        <f>SUM([2]Calcs_WC!AD$45:AD$46,[2]Calcs_WC!AD$48)</f>
        <v>80</v>
      </c>
      <c r="AE70" s="117">
        <f>SUM([2]Calcs_WC!AE$45:AE$46,[2]Calcs_WC!AE$48)</f>
        <v>80</v>
      </c>
      <c r="AF70" s="117">
        <f>SUM([2]Calcs_WC!AF$45:AF$46,[2]Calcs_WC!AF$48)</f>
        <v>80</v>
      </c>
      <c r="AG70" s="117">
        <f>SUM([2]Calcs_WC!AG$45:AG$46,[2]Calcs_WC!AG$48)</f>
        <v>80</v>
      </c>
      <c r="AH70" s="118">
        <f>SUM([2]Calcs_WC!AH$45:AH$46,[2]Calcs_WC!AH$48)</f>
        <v>80</v>
      </c>
      <c r="AM70" s="53" cm="1">
        <f t="array" ref="AM70">IF(SUM(ABS(K70:AH70)),1,0)</f>
        <v>1</v>
      </c>
      <c r="AN70" s="53">
        <f t="shared" si="3"/>
        <v>1</v>
      </c>
    </row>
    <row r="71" spans="1:40" s="38" customFormat="1" ht="10.199999999999999" hidden="1" outlineLevel="2" x14ac:dyDescent="0.2">
      <c r="A71" s="35"/>
      <c r="B71" s="108"/>
      <c r="C71" s="109"/>
      <c r="D71" s="115" t="s">
        <v>57</v>
      </c>
      <c r="E71" s="25"/>
      <c r="F71" s="25"/>
      <c r="G71" s="25"/>
      <c r="H71" s="25"/>
      <c r="I71" s="25"/>
      <c r="J71" s="25"/>
      <c r="K71" s="116">
        <f>'[2]Hist&amp;Budget_WC'!L$51</f>
        <v>0</v>
      </c>
      <c r="L71" s="116">
        <f>'[2]Hist&amp;Budget_WC'!M$51</f>
        <v>0</v>
      </c>
      <c r="M71" s="116">
        <f>'[2]Hist&amp;Budget_WC'!N$51</f>
        <v>0</v>
      </c>
      <c r="N71" s="117">
        <f>[2]Calcs_WC!N$47</f>
        <v>0</v>
      </c>
      <c r="O71" s="117">
        <f>[2]Calcs_WC!O$47</f>
        <v>0</v>
      </c>
      <c r="P71" s="117">
        <f>[2]Calcs_WC!P$47</f>
        <v>0</v>
      </c>
      <c r="Q71" s="117">
        <f>[2]Calcs_WC!Q$47</f>
        <v>0</v>
      </c>
      <c r="R71" s="117">
        <f>[2]Calcs_WC!R$47</f>
        <v>0</v>
      </c>
      <c r="S71" s="117">
        <f>[2]Calcs_WC!S$47</f>
        <v>0</v>
      </c>
      <c r="T71" s="117">
        <f>[2]Calcs_WC!T$47</f>
        <v>0</v>
      </c>
      <c r="U71" s="117">
        <f>[2]Calcs_WC!U$47</f>
        <v>0</v>
      </c>
      <c r="V71" s="117">
        <f>[2]Calcs_WC!V$47</f>
        <v>0</v>
      </c>
      <c r="W71" s="117">
        <f>[2]Calcs_WC!W$47</f>
        <v>0</v>
      </c>
      <c r="X71" s="117">
        <f>[2]Calcs_WC!X$47</f>
        <v>0</v>
      </c>
      <c r="Y71" s="117">
        <f>[2]Calcs_WC!Y$47</f>
        <v>0</v>
      </c>
      <c r="Z71" s="117">
        <f>[2]Calcs_WC!Z$47</f>
        <v>0</v>
      </c>
      <c r="AA71" s="117">
        <f>[2]Calcs_WC!AA$47</f>
        <v>0</v>
      </c>
      <c r="AB71" s="117">
        <f>[2]Calcs_WC!AB$47</f>
        <v>0</v>
      </c>
      <c r="AC71" s="117">
        <f>[2]Calcs_WC!AC$47</f>
        <v>0</v>
      </c>
      <c r="AD71" s="117">
        <f>[2]Calcs_WC!AD$47</f>
        <v>0</v>
      </c>
      <c r="AE71" s="117">
        <f>[2]Calcs_WC!AE$47</f>
        <v>0</v>
      </c>
      <c r="AF71" s="117">
        <f>[2]Calcs_WC!AF$47</f>
        <v>0</v>
      </c>
      <c r="AG71" s="117">
        <f>[2]Calcs_WC!AG$47</f>
        <v>0</v>
      </c>
      <c r="AH71" s="118">
        <f>[2]Calcs_WC!AH$47</f>
        <v>0</v>
      </c>
      <c r="AM71" s="53" cm="1">
        <f t="array" ref="AM71">IF(SUM(ABS(K71:AH71)),1,0)</f>
        <v>0</v>
      </c>
      <c r="AN71" s="53">
        <f t="shared" si="3"/>
        <v>0</v>
      </c>
    </row>
    <row r="72" spans="1:40" s="38" customFormat="1" ht="10.199999999999999" hidden="1" outlineLevel="2" x14ac:dyDescent="0.2">
      <c r="A72" s="35"/>
      <c r="B72" s="108"/>
      <c r="C72" s="109"/>
      <c r="D72" s="115" t="s">
        <v>58</v>
      </c>
      <c r="E72" s="25"/>
      <c r="F72" s="25"/>
      <c r="G72" s="25"/>
      <c r="H72" s="25"/>
      <c r="I72" s="25"/>
      <c r="J72" s="25"/>
      <c r="K72" s="116">
        <f>MAX(0,'[2]Hist&amp;Budget_WC'!L$104)+MAX(0,'[2]Hist&amp;Budget_WC'!L$105)+MAX(0,'[2]Hist&amp;Budget_WC'!L$108)+MAX(0,'[2]Hist&amp;Budget_WC'!L$109)+MAX(0,'[2]Hist&amp;Budget_WC'!L$110)</f>
        <v>0</v>
      </c>
      <c r="L72" s="116">
        <f>MAX(0,'[2]Hist&amp;Budget_WC'!M$104)+MAX(0,'[2]Hist&amp;Budget_WC'!M$105)+MAX(0,'[2]Hist&amp;Budget_WC'!M$108)+MAX(0,'[2]Hist&amp;Budget_WC'!M$109)+MAX(0,'[2]Hist&amp;Budget_WC'!M$110)</f>
        <v>1502</v>
      </c>
      <c r="M72" s="116">
        <f>MAX(0,'[2]Hist&amp;Budget_WC'!N$104)+MAX(0,'[2]Hist&amp;Budget_WC'!N$105)+MAX(0,'[2]Hist&amp;Budget_WC'!N$108)+MAX(0,'[2]Hist&amp;Budget_WC'!N$109)+MAX(0,'[2]Hist&amp;Budget_WC'!N$110)</f>
        <v>0</v>
      </c>
      <c r="N72" s="117">
        <f>MAX(0,[2]Calcs_WC!N$151)+MAX(0,[2]Calcs_WC!N$152)+MAX(0,[2]Calcs_WC!N$155)+MAX(0,[2]Calcs_WC!N$156)+MAX(0,[2]Calcs_WC!N$157)</f>
        <v>1040</v>
      </c>
      <c r="O72" s="117">
        <f>MAX(0,[2]Calcs_WC!O$151)+MAX(0,[2]Calcs_WC!O$152)+MAX(0,[2]Calcs_WC!O$155)+MAX(0,[2]Calcs_WC!O$156)+MAX(0,[2]Calcs_WC!O$157)</f>
        <v>270</v>
      </c>
      <c r="P72" s="117">
        <f>MAX(0,[2]Calcs_WC!P$151)+MAX(0,[2]Calcs_WC!P$152)+MAX(0,[2]Calcs_WC!P$155)+MAX(0,[2]Calcs_WC!P$156)+MAX(0,[2]Calcs_WC!P$157)</f>
        <v>270</v>
      </c>
      <c r="Q72" s="117">
        <f>MAX(0,[2]Calcs_WC!Q$151)+MAX(0,[2]Calcs_WC!Q$152)+MAX(0,[2]Calcs_WC!Q$155)+MAX(0,[2]Calcs_WC!Q$156)+MAX(0,[2]Calcs_WC!Q$157)</f>
        <v>270</v>
      </c>
      <c r="R72" s="117">
        <f>MAX(0,[2]Calcs_WC!R$151)+MAX(0,[2]Calcs_WC!R$152)+MAX(0,[2]Calcs_WC!R$155)+MAX(0,[2]Calcs_WC!R$156)+MAX(0,[2]Calcs_WC!R$157)</f>
        <v>270</v>
      </c>
      <c r="S72" s="117">
        <f>MAX(0,[2]Calcs_WC!S$151)+MAX(0,[2]Calcs_WC!S$152)+MAX(0,[2]Calcs_WC!S$155)+MAX(0,[2]Calcs_WC!S$156)+MAX(0,[2]Calcs_WC!S$157)</f>
        <v>0</v>
      </c>
      <c r="T72" s="117">
        <f>MAX(0,[2]Calcs_WC!T$151)+MAX(0,[2]Calcs_WC!T$152)+MAX(0,[2]Calcs_WC!T$155)+MAX(0,[2]Calcs_WC!T$156)+MAX(0,[2]Calcs_WC!T$157)</f>
        <v>0</v>
      </c>
      <c r="U72" s="117">
        <f>MAX(0,[2]Calcs_WC!U$151)+MAX(0,[2]Calcs_WC!U$152)+MAX(0,[2]Calcs_WC!U$155)+MAX(0,[2]Calcs_WC!U$156)+MAX(0,[2]Calcs_WC!U$157)</f>
        <v>0</v>
      </c>
      <c r="V72" s="117">
        <f>MAX(0,[2]Calcs_WC!V$151)+MAX(0,[2]Calcs_WC!V$152)+MAX(0,[2]Calcs_WC!V$155)+MAX(0,[2]Calcs_WC!V$156)+MAX(0,[2]Calcs_WC!V$157)</f>
        <v>0</v>
      </c>
      <c r="W72" s="117">
        <f>MAX(0,[2]Calcs_WC!W$151)+MAX(0,[2]Calcs_WC!W$152)+MAX(0,[2]Calcs_WC!W$155)+MAX(0,[2]Calcs_WC!W$156)+MAX(0,[2]Calcs_WC!W$157)</f>
        <v>0</v>
      </c>
      <c r="X72" s="117">
        <f>MAX(0,[2]Calcs_WC!X$151)+MAX(0,[2]Calcs_WC!X$152)+MAX(0,[2]Calcs_WC!X$155)+MAX(0,[2]Calcs_WC!X$156)+MAX(0,[2]Calcs_WC!X$157)</f>
        <v>0</v>
      </c>
      <c r="Y72" s="117">
        <f>MAX(0,[2]Calcs_WC!Y$151)+MAX(0,[2]Calcs_WC!Y$152)+MAX(0,[2]Calcs_WC!Y$155)+MAX(0,[2]Calcs_WC!Y$156)+MAX(0,[2]Calcs_WC!Y$157)</f>
        <v>0</v>
      </c>
      <c r="Z72" s="117">
        <f>MAX(0,[2]Calcs_WC!Z$151)+MAX(0,[2]Calcs_WC!Z$152)+MAX(0,[2]Calcs_WC!Z$155)+MAX(0,[2]Calcs_WC!Z$156)+MAX(0,[2]Calcs_WC!Z$157)</f>
        <v>0</v>
      </c>
      <c r="AA72" s="117">
        <f>MAX(0,[2]Calcs_WC!AA$151)+MAX(0,[2]Calcs_WC!AA$152)+MAX(0,[2]Calcs_WC!AA$155)+MAX(0,[2]Calcs_WC!AA$156)+MAX(0,[2]Calcs_WC!AA$157)</f>
        <v>0</v>
      </c>
      <c r="AB72" s="117">
        <f>MAX(0,[2]Calcs_WC!AB$151)+MAX(0,[2]Calcs_WC!AB$152)+MAX(0,[2]Calcs_WC!AB$155)+MAX(0,[2]Calcs_WC!AB$156)+MAX(0,[2]Calcs_WC!AB$157)</f>
        <v>0</v>
      </c>
      <c r="AC72" s="117">
        <f>MAX(0,[2]Calcs_WC!AC$151)+MAX(0,[2]Calcs_WC!AC$152)+MAX(0,[2]Calcs_WC!AC$155)+MAX(0,[2]Calcs_WC!AC$156)+MAX(0,[2]Calcs_WC!AC$157)</f>
        <v>0</v>
      </c>
      <c r="AD72" s="117">
        <f>MAX(0,[2]Calcs_WC!AD$151)+MAX(0,[2]Calcs_WC!AD$152)+MAX(0,[2]Calcs_WC!AD$155)+MAX(0,[2]Calcs_WC!AD$156)+MAX(0,[2]Calcs_WC!AD$157)</f>
        <v>0</v>
      </c>
      <c r="AE72" s="117">
        <f>MAX(0,[2]Calcs_WC!AE$151)+MAX(0,[2]Calcs_WC!AE$152)+MAX(0,[2]Calcs_WC!AE$155)+MAX(0,[2]Calcs_WC!AE$156)+MAX(0,[2]Calcs_WC!AE$157)</f>
        <v>0</v>
      </c>
      <c r="AF72" s="117">
        <f>MAX(0,[2]Calcs_WC!AF$151)+MAX(0,[2]Calcs_WC!AF$152)+MAX(0,[2]Calcs_WC!AF$155)+MAX(0,[2]Calcs_WC!AF$156)+MAX(0,[2]Calcs_WC!AF$157)</f>
        <v>0</v>
      </c>
      <c r="AG72" s="117">
        <f>MAX(0,[2]Calcs_WC!AG$151)+MAX(0,[2]Calcs_WC!AG$152)+MAX(0,[2]Calcs_WC!AG$155)+MAX(0,[2]Calcs_WC!AG$156)+MAX(0,[2]Calcs_WC!AG$157)</f>
        <v>0</v>
      </c>
      <c r="AH72" s="118">
        <f>MAX(0,[2]Calcs_WC!AH$151)+MAX(0,[2]Calcs_WC!AH$152)+MAX(0,[2]Calcs_WC!AH$155)+MAX(0,[2]Calcs_WC!AH$156)+MAX(0,[2]Calcs_WC!AH$157)</f>
        <v>0</v>
      </c>
      <c r="AM72" s="53" cm="1">
        <f t="array" ref="AM72">IF(SUM(ABS(K72:AH72)),1,0)</f>
        <v>1</v>
      </c>
      <c r="AN72" s="53">
        <f t="shared" si="3"/>
        <v>1</v>
      </c>
    </row>
    <row r="73" spans="1:40" s="38" customFormat="1" ht="10.199999999999999" hidden="1" outlineLevel="2" x14ac:dyDescent="0.2">
      <c r="A73" s="35"/>
      <c r="B73" s="108"/>
      <c r="C73" s="109"/>
      <c r="D73" s="115" t="s">
        <v>59</v>
      </c>
      <c r="E73" s="25"/>
      <c r="F73" s="25"/>
      <c r="G73" s="25"/>
      <c r="H73" s="25"/>
      <c r="I73" s="25"/>
      <c r="J73" s="25"/>
      <c r="K73" s="116">
        <f>'[2]Hist&amp;Budget_WC'!L$106</f>
        <v>0</v>
      </c>
      <c r="L73" s="116">
        <f>'[2]Hist&amp;Budget_WC'!M$106</f>
        <v>0</v>
      </c>
      <c r="M73" s="116">
        <f>'[2]Hist&amp;Budget_WC'!N$106</f>
        <v>0</v>
      </c>
      <c r="N73" s="117">
        <f>[2]Calcs_WC!N$153</f>
        <v>0</v>
      </c>
      <c r="O73" s="117">
        <f>[2]Calcs_WC!O$153</f>
        <v>0</v>
      </c>
      <c r="P73" s="117">
        <f>[2]Calcs_WC!P$153</f>
        <v>0</v>
      </c>
      <c r="Q73" s="117">
        <f>[2]Calcs_WC!Q$153</f>
        <v>0</v>
      </c>
      <c r="R73" s="117">
        <f>[2]Calcs_WC!R$153</f>
        <v>0</v>
      </c>
      <c r="S73" s="117">
        <f>[2]Calcs_WC!S$153</f>
        <v>0</v>
      </c>
      <c r="T73" s="117">
        <f>[2]Calcs_WC!T$153</f>
        <v>0</v>
      </c>
      <c r="U73" s="117">
        <f>[2]Calcs_WC!U$153</f>
        <v>0</v>
      </c>
      <c r="V73" s="117">
        <f>[2]Calcs_WC!V$153</f>
        <v>0</v>
      </c>
      <c r="W73" s="117">
        <f>[2]Calcs_WC!W$153</f>
        <v>0</v>
      </c>
      <c r="X73" s="117">
        <f>[2]Calcs_WC!X$153</f>
        <v>0</v>
      </c>
      <c r="Y73" s="117">
        <f>[2]Calcs_WC!Y$153</f>
        <v>0</v>
      </c>
      <c r="Z73" s="117">
        <f>[2]Calcs_WC!Z$153</f>
        <v>0</v>
      </c>
      <c r="AA73" s="117">
        <f>[2]Calcs_WC!AA$153</f>
        <v>0</v>
      </c>
      <c r="AB73" s="117">
        <f>[2]Calcs_WC!AB$153</f>
        <v>0</v>
      </c>
      <c r="AC73" s="117">
        <f>[2]Calcs_WC!AC$153</f>
        <v>0</v>
      </c>
      <c r="AD73" s="117">
        <f>[2]Calcs_WC!AD$153</f>
        <v>0</v>
      </c>
      <c r="AE73" s="117">
        <f>[2]Calcs_WC!AE$153</f>
        <v>0</v>
      </c>
      <c r="AF73" s="117">
        <f>[2]Calcs_WC!AF$153</f>
        <v>0</v>
      </c>
      <c r="AG73" s="117">
        <f>[2]Calcs_WC!AG$153</f>
        <v>0</v>
      </c>
      <c r="AH73" s="118">
        <f>[2]Calcs_WC!AH$153</f>
        <v>0</v>
      </c>
      <c r="AM73" s="53" cm="1">
        <f t="array" ref="AM73">IF(SUM(ABS(K73:AH73)),1,0)</f>
        <v>0</v>
      </c>
      <c r="AN73" s="53">
        <f t="shared" si="3"/>
        <v>0</v>
      </c>
    </row>
    <row r="74" spans="1:40" s="38" customFormat="1" ht="10.199999999999999" hidden="1" outlineLevel="2" x14ac:dyDescent="0.2">
      <c r="A74" s="35"/>
      <c r="B74" s="108"/>
      <c r="C74" s="109"/>
      <c r="D74" s="115" t="s">
        <v>60</v>
      </c>
      <c r="E74" s="25"/>
      <c r="F74" s="25"/>
      <c r="G74" s="25"/>
      <c r="H74" s="25"/>
      <c r="I74" s="25"/>
      <c r="J74" s="25"/>
      <c r="K74" s="116">
        <f>MAX(0,'[2]Hist&amp;Budget_WC'!L$111)</f>
        <v>0</v>
      </c>
      <c r="L74" s="116">
        <f>MAX(0,'[2]Hist&amp;Budget_WC'!M$111)</f>
        <v>0</v>
      </c>
      <c r="M74" s="116">
        <f>MAX(0,'[2]Hist&amp;Budget_WC'!N$111)</f>
        <v>0</v>
      </c>
      <c r="N74" s="117">
        <f>MAX(0,[2]Calcs_WC!N$158)</f>
        <v>0</v>
      </c>
      <c r="O74" s="117">
        <f>MAX(0,[2]Calcs_WC!O$158)</f>
        <v>0</v>
      </c>
      <c r="P74" s="117">
        <f>MAX(0,[2]Calcs_WC!P$158)</f>
        <v>0</v>
      </c>
      <c r="Q74" s="117">
        <f>MAX(0,[2]Calcs_WC!Q$158)</f>
        <v>0</v>
      </c>
      <c r="R74" s="117">
        <f>MAX(0,[2]Calcs_WC!R$158)</f>
        <v>0</v>
      </c>
      <c r="S74" s="117">
        <f>MAX(0,[2]Calcs_WC!S$158)</f>
        <v>0</v>
      </c>
      <c r="T74" s="117">
        <f>MAX(0,[2]Calcs_WC!T$158)</f>
        <v>0</v>
      </c>
      <c r="U74" s="117">
        <f>MAX(0,[2]Calcs_WC!U$158)</f>
        <v>0</v>
      </c>
      <c r="V74" s="117">
        <f>MAX(0,[2]Calcs_WC!V$158)</f>
        <v>0</v>
      </c>
      <c r="W74" s="117">
        <f>MAX(0,[2]Calcs_WC!W$158)</f>
        <v>0</v>
      </c>
      <c r="X74" s="117">
        <f>MAX(0,[2]Calcs_WC!X$158)</f>
        <v>0</v>
      </c>
      <c r="Y74" s="117">
        <f>MAX(0,[2]Calcs_WC!Y$158)</f>
        <v>0</v>
      </c>
      <c r="Z74" s="117">
        <f>MAX(0,[2]Calcs_WC!Z$158)</f>
        <v>0</v>
      </c>
      <c r="AA74" s="117">
        <f>MAX(0,[2]Calcs_WC!AA$158)</f>
        <v>0</v>
      </c>
      <c r="AB74" s="117">
        <f>MAX(0,[2]Calcs_WC!AB$158)</f>
        <v>0</v>
      </c>
      <c r="AC74" s="117">
        <f>MAX(0,[2]Calcs_WC!AC$158)</f>
        <v>0</v>
      </c>
      <c r="AD74" s="117">
        <f>MAX(0,[2]Calcs_WC!AD$158)</f>
        <v>0</v>
      </c>
      <c r="AE74" s="117">
        <f>MAX(0,[2]Calcs_WC!AE$158)</f>
        <v>0</v>
      </c>
      <c r="AF74" s="117">
        <f>MAX(0,[2]Calcs_WC!AF$158)</f>
        <v>0</v>
      </c>
      <c r="AG74" s="117">
        <f>MAX(0,[2]Calcs_WC!AG$158)</f>
        <v>0</v>
      </c>
      <c r="AH74" s="118">
        <f>MAX(0,[2]Calcs_WC!AH$158)</f>
        <v>0</v>
      </c>
      <c r="AM74" s="53" cm="1">
        <f t="array" ref="AM74">IF(SUM(ABS(K74:AH74)),1,0)</f>
        <v>0</v>
      </c>
      <c r="AN74" s="53">
        <f t="shared" si="3"/>
        <v>0</v>
      </c>
    </row>
    <row r="75" spans="1:40" s="38" customFormat="1" ht="10.199999999999999" hidden="1" outlineLevel="2" collapsed="1" x14ac:dyDescent="0.2">
      <c r="A75" s="35"/>
      <c r="B75" s="108"/>
      <c r="C75" s="109"/>
      <c r="D75" s="119" t="s">
        <v>61</v>
      </c>
      <c r="E75" s="120"/>
      <c r="F75" s="120"/>
      <c r="G75" s="120"/>
      <c r="H75" s="120"/>
      <c r="I75" s="120"/>
      <c r="J75" s="120"/>
      <c r="K75" s="121">
        <f>SUM(K65:K74)</f>
        <v>47974</v>
      </c>
      <c r="L75" s="121">
        <f t="shared" ref="L75:AH75" si="4">SUM(L65:L74)</f>
        <v>55675</v>
      </c>
      <c r="M75" s="121">
        <f t="shared" si="4"/>
        <v>57721</v>
      </c>
      <c r="N75" s="122">
        <f t="shared" si="4"/>
        <v>46280</v>
      </c>
      <c r="O75" s="122">
        <f t="shared" si="4"/>
        <v>52631.25</v>
      </c>
      <c r="P75" s="122">
        <f t="shared" si="4"/>
        <v>48961</v>
      </c>
      <c r="Q75" s="122">
        <f t="shared" si="4"/>
        <v>50661</v>
      </c>
      <c r="R75" s="122">
        <f t="shared" si="4"/>
        <v>49812</v>
      </c>
      <c r="S75" s="122">
        <f t="shared" si="4"/>
        <v>55192</v>
      </c>
      <c r="T75" s="122">
        <f t="shared" si="4"/>
        <v>58735</v>
      </c>
      <c r="U75" s="122">
        <f t="shared" si="4"/>
        <v>64678</v>
      </c>
      <c r="V75" s="122">
        <f t="shared" si="4"/>
        <v>66855</v>
      </c>
      <c r="W75" s="122">
        <f t="shared" si="4"/>
        <v>66139</v>
      </c>
      <c r="X75" s="122">
        <f t="shared" si="4"/>
        <v>67042</v>
      </c>
      <c r="Y75" s="122">
        <f t="shared" si="4"/>
        <v>62625</v>
      </c>
      <c r="Z75" s="122">
        <f t="shared" si="4"/>
        <v>62625</v>
      </c>
      <c r="AA75" s="122">
        <f t="shared" si="4"/>
        <v>62625</v>
      </c>
      <c r="AB75" s="122">
        <f t="shared" si="4"/>
        <v>62625</v>
      </c>
      <c r="AC75" s="122">
        <f t="shared" si="4"/>
        <v>62625</v>
      </c>
      <c r="AD75" s="122">
        <f t="shared" si="4"/>
        <v>62625</v>
      </c>
      <c r="AE75" s="122">
        <f t="shared" si="4"/>
        <v>62625</v>
      </c>
      <c r="AF75" s="122">
        <f t="shared" si="4"/>
        <v>62625</v>
      </c>
      <c r="AG75" s="122">
        <f t="shared" si="4"/>
        <v>62625</v>
      </c>
      <c r="AH75" s="123">
        <f t="shared" si="4"/>
        <v>62625</v>
      </c>
    </row>
    <row r="76" spans="1:40" s="38" customFormat="1" ht="10.199999999999999" hidden="1" outlineLevel="2" x14ac:dyDescent="0.2">
      <c r="A76" s="35"/>
      <c r="B76" s="108"/>
      <c r="C76" s="109"/>
      <c r="D76" s="110"/>
      <c r="E76" s="25"/>
      <c r="F76" s="25"/>
      <c r="G76" s="25"/>
      <c r="H76" s="25"/>
      <c r="I76" s="25"/>
      <c r="J76" s="25"/>
      <c r="K76" s="111"/>
      <c r="L76" s="112"/>
      <c r="M76" s="112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113"/>
    </row>
    <row r="77" spans="1:40" s="38" customFormat="1" ht="10.199999999999999" hidden="1" outlineLevel="2" x14ac:dyDescent="0.2">
      <c r="A77" s="35"/>
      <c r="B77" s="108"/>
      <c r="C77" s="109"/>
      <c r="D77" s="114" t="s">
        <v>62</v>
      </c>
      <c r="E77" s="25"/>
      <c r="F77" s="25"/>
      <c r="G77" s="25"/>
      <c r="H77" s="25"/>
      <c r="I77" s="25"/>
      <c r="J77" s="25"/>
      <c r="K77" s="111"/>
      <c r="L77" s="112"/>
      <c r="M77" s="112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113"/>
    </row>
    <row r="78" spans="1:40" s="38" customFormat="1" ht="10.199999999999999" hidden="1" outlineLevel="2" x14ac:dyDescent="0.2">
      <c r="A78" s="35"/>
      <c r="B78" s="108"/>
      <c r="C78" s="109"/>
      <c r="D78" s="115" t="s">
        <v>63</v>
      </c>
      <c r="E78" s="25"/>
      <c r="F78" s="25"/>
      <c r="G78" s="25"/>
      <c r="H78" s="25"/>
      <c r="I78" s="25"/>
      <c r="J78" s="25"/>
      <c r="K78" s="116">
        <f>-SUM('[2]Hist&amp;Budget_WC'!L$74:L$75)</f>
        <v>14151</v>
      </c>
      <c r="L78" s="116">
        <f>-SUM('[2]Hist&amp;Budget_WC'!M$74:M$75)</f>
        <v>13978</v>
      </c>
      <c r="M78" s="116">
        <f>-SUM('[2]Hist&amp;Budget_WC'!N$74:N$75)</f>
        <v>14120</v>
      </c>
      <c r="N78" s="117">
        <f>-SUM([2]Calcs_WC!N$94:N$95)</f>
        <v>17578</v>
      </c>
      <c r="O78" s="117">
        <f>-SUM([2]Calcs_WC!O$94:O$95)</f>
        <v>19195</v>
      </c>
      <c r="P78" s="117">
        <f>-SUM([2]Calcs_WC!P$94:P$95)</f>
        <v>19511</v>
      </c>
      <c r="Q78" s="117">
        <f>-SUM([2]Calcs_WC!Q$94:Q$95)</f>
        <v>19819</v>
      </c>
      <c r="R78" s="117">
        <f>-SUM([2]Calcs_WC!R$94:R$95)</f>
        <v>19754</v>
      </c>
      <c r="S78" s="117">
        <f>-SUM([2]Calcs_WC!S$94:S$95)</f>
        <v>20354</v>
      </c>
      <c r="T78" s="117">
        <f>-SUM([2]Calcs_WC!T$94:T$95)</f>
        <v>20974</v>
      </c>
      <c r="U78" s="117">
        <f>-SUM([2]Calcs_WC!U$94:U$95)</f>
        <v>21618</v>
      </c>
      <c r="V78" s="117">
        <f>-SUM([2]Calcs_WC!V$94:V$95)</f>
        <v>22283</v>
      </c>
      <c r="W78" s="117">
        <f>-SUM([2]Calcs_WC!W$94:W$95)</f>
        <v>22971</v>
      </c>
      <c r="X78" s="117">
        <f>-SUM([2]Calcs_WC!X$94:X$95)</f>
        <v>23684</v>
      </c>
      <c r="Y78" s="117">
        <f>-SUM([2]Calcs_WC!Y$94:Y$95)</f>
        <v>24204</v>
      </c>
      <c r="Z78" s="117">
        <f>-SUM([2]Calcs_WC!Z$94:Z$95)</f>
        <v>24204</v>
      </c>
      <c r="AA78" s="117">
        <f>-SUM([2]Calcs_WC!AA$94:AA$95)</f>
        <v>24204</v>
      </c>
      <c r="AB78" s="117">
        <f>-SUM([2]Calcs_WC!AB$94:AB$95)</f>
        <v>24204</v>
      </c>
      <c r="AC78" s="117">
        <f>-SUM([2]Calcs_WC!AC$94:AC$95)</f>
        <v>24204</v>
      </c>
      <c r="AD78" s="117">
        <f>-SUM([2]Calcs_WC!AD$94:AD$95)</f>
        <v>24204</v>
      </c>
      <c r="AE78" s="117">
        <f>-SUM([2]Calcs_WC!AE$94:AE$95)</f>
        <v>24204</v>
      </c>
      <c r="AF78" s="117">
        <f>-SUM([2]Calcs_WC!AF$94:AF$95)</f>
        <v>24204</v>
      </c>
      <c r="AG78" s="117">
        <f>-SUM([2]Calcs_WC!AG$94:AG$95)</f>
        <v>24204</v>
      </c>
      <c r="AH78" s="118">
        <f>-SUM([2]Calcs_WC!AH$94:AH$95)</f>
        <v>24204</v>
      </c>
      <c r="AM78" s="53" cm="1">
        <f t="array" ref="AM78">IF(SUM(ABS(K78:AH78)),1,0)</f>
        <v>1</v>
      </c>
      <c r="AN78" s="53">
        <f t="shared" ref="AN78:AN84" si="5">IF(OR(SUBTOTAL(102,AM78)=1,AM78=0),0,1)</f>
        <v>1</v>
      </c>
    </row>
    <row r="79" spans="1:40" s="38" customFormat="1" ht="10.199999999999999" hidden="1" outlineLevel="2" x14ac:dyDescent="0.2">
      <c r="A79" s="35"/>
      <c r="B79" s="108"/>
      <c r="C79" s="109"/>
      <c r="D79" s="115" t="s">
        <v>64</v>
      </c>
      <c r="E79" s="25"/>
      <c r="F79" s="25"/>
      <c r="G79" s="25"/>
      <c r="H79" s="25"/>
      <c r="I79" s="25"/>
      <c r="J79" s="25"/>
      <c r="K79" s="116">
        <f>-SUM('[2]Hist&amp;Budget_WC'!L$77,'[2]Hist&amp;Budget_WC'!L$87,'[2]Hist&amp;Budget_WC'!L$88)</f>
        <v>367</v>
      </c>
      <c r="L79" s="116">
        <f>-SUM('[2]Hist&amp;Budget_WC'!M$77,'[2]Hist&amp;Budget_WC'!M$87,'[2]Hist&amp;Budget_WC'!M$88)</f>
        <v>395</v>
      </c>
      <c r="M79" s="116">
        <f>-SUM('[2]Hist&amp;Budget_WC'!N$77,'[2]Hist&amp;Budget_WC'!N$87,'[2]Hist&amp;Budget_WC'!N$88)</f>
        <v>363</v>
      </c>
      <c r="N79" s="117">
        <f>-SUM([2]Calcs_WC!N$97,[2]Calcs_WC!N$107,[2]Calcs_WC!N$108)</f>
        <v>520</v>
      </c>
      <c r="O79" s="117">
        <f>-SUM([2]Calcs_WC!O$97,[2]Calcs_WC!O$107,[2]Calcs_WC!O$108)</f>
        <v>524.02760477910886</v>
      </c>
      <c r="P79" s="117">
        <f>-SUM([2]Calcs_WC!P$97,[2]Calcs_WC!P$107,[2]Calcs_WC!P$108)</f>
        <v>487.99522866066832</v>
      </c>
      <c r="Q79" s="117">
        <f>-SUM([2]Calcs_WC!Q$97,[2]Calcs_WC!Q$107,[2]Calcs_WC!Q$108)</f>
        <v>450.13099249818396</v>
      </c>
      <c r="R79" s="117">
        <f>-SUM([2]Calcs_WC!R$97,[2]Calcs_WC!R$107,[2]Calcs_WC!R$108)</f>
        <v>410.3269263470134</v>
      </c>
      <c r="S79" s="117">
        <f>-SUM([2]Calcs_WC!S$97,[2]Calcs_WC!S$107,[2]Calcs_WC!S$108)</f>
        <v>368.46822651324953</v>
      </c>
      <c r="T79" s="117">
        <f>-SUM([2]Calcs_WC!T$97,[2]Calcs_WC!T$107,[2]Calcs_WC!T$108)</f>
        <v>324.43280515376614</v>
      </c>
      <c r="U79" s="117">
        <f>-SUM([2]Calcs_WC!U$97,[2]Calcs_WC!U$107,[2]Calcs_WC!U$108)</f>
        <v>279.87335754736682</v>
      </c>
      <c r="V79" s="117">
        <f>-SUM([2]Calcs_WC!V$97,[2]Calcs_WC!V$107,[2]Calcs_WC!V$108)</f>
        <v>235.76553803684143</v>
      </c>
      <c r="W79" s="117">
        <f>-SUM([2]Calcs_WC!W$97,[2]Calcs_WC!W$107,[2]Calcs_WC!W$108)</f>
        <v>189.17470108673922</v>
      </c>
      <c r="X79" s="117">
        <f>-SUM([2]Calcs_WC!X$97,[2]Calcs_WC!X$107,[2]Calcs_WC!X$108)</f>
        <v>141.6969349374516</v>
      </c>
      <c r="Y79" s="117">
        <f>-SUM([2]Calcs_WC!Y$97,[2]Calcs_WC!Y$107,[2]Calcs_WC!Y$108)</f>
        <v>112.91929836217295</v>
      </c>
      <c r="Z79" s="117">
        <f>-SUM([2]Calcs_WC!Z$97,[2]Calcs_WC!Z$107,[2]Calcs_WC!Z$108)</f>
        <v>83.040696226365526</v>
      </c>
      <c r="AA79" s="117">
        <f>-SUM([2]Calcs_WC!AA$97,[2]Calcs_WC!AA$107,[2]Calcs_WC!AA$108)</f>
        <v>53.64117111427997</v>
      </c>
      <c r="AB79" s="117">
        <f>-SUM([2]Calcs_WC!AB$97,[2]Calcs_WC!AB$107,[2]Calcs_WC!AB$108)</f>
        <v>25.708388852422495</v>
      </c>
      <c r="AC79" s="117">
        <f>-SUM([2]Calcs_WC!AC$97,[2]Calcs_WC!AC$107,[2]Calcs_WC!AC$108)</f>
        <v>14.870151932284857</v>
      </c>
      <c r="AD79" s="117">
        <f>-SUM([2]Calcs_WC!AD$97,[2]Calcs_WC!AD$107,[2]Calcs_WC!AD$108)</f>
        <v>8.531337580906829</v>
      </c>
      <c r="AE79" s="117">
        <f>-SUM([2]Calcs_WC!AE$97,[2]Calcs_WC!AE$107,[2]Calcs_WC!AE$108)</f>
        <v>2.1858951707258742</v>
      </c>
      <c r="AF79" s="117">
        <f>-SUM([2]Calcs_WC!AF$97,[2]Calcs_WC!AF$107,[2]Calcs_WC!AF$108)</f>
        <v>-5.9814908581756771E-14</v>
      </c>
      <c r="AG79" s="117">
        <f>-SUM([2]Calcs_WC!AG$97,[2]Calcs_WC!AG$107,[2]Calcs_WC!AG$108)</f>
        <v>-5.9814908581756771E-14</v>
      </c>
      <c r="AH79" s="118">
        <f>-SUM([2]Calcs_WC!AH$97,[2]Calcs_WC!AH$107,[2]Calcs_WC!AH$108)</f>
        <v>-5.9814908581756771E-14</v>
      </c>
      <c r="AM79" s="53" cm="1">
        <f t="array" ref="AM79">IF(SUM(ABS(K79:AH79)),1,0)</f>
        <v>1</v>
      </c>
      <c r="AN79" s="53">
        <f t="shared" si="5"/>
        <v>1</v>
      </c>
    </row>
    <row r="80" spans="1:40" s="38" customFormat="1" ht="10.199999999999999" hidden="1" outlineLevel="2" x14ac:dyDescent="0.2">
      <c r="A80" s="35"/>
      <c r="B80" s="108"/>
      <c r="C80" s="109"/>
      <c r="D80" s="115" t="s">
        <v>65</v>
      </c>
      <c r="E80" s="25"/>
      <c r="F80" s="25"/>
      <c r="G80" s="25"/>
      <c r="H80" s="25"/>
      <c r="I80" s="25"/>
      <c r="J80" s="25"/>
      <c r="K80" s="116">
        <f>-SUM('[2]Hist&amp;Budget_WC'!L$76)</f>
        <v>14912</v>
      </c>
      <c r="L80" s="116">
        <f>-SUM('[2]Hist&amp;Budget_WC'!M$76)</f>
        <v>14459</v>
      </c>
      <c r="M80" s="116">
        <f>-SUM('[2]Hist&amp;Budget_WC'!N$76)</f>
        <v>16453</v>
      </c>
      <c r="N80" s="117">
        <f>-SUM([2]Calcs_WC!N$96)</f>
        <v>18024</v>
      </c>
      <c r="O80" s="117">
        <f>-SUM([2]Calcs_WC!O$96)</f>
        <v>19285</v>
      </c>
      <c r="P80" s="117">
        <f>-SUM([2]Calcs_WC!P$96)</f>
        <v>18500</v>
      </c>
      <c r="Q80" s="117">
        <f>-SUM([2]Calcs_WC!Q$96)</f>
        <v>18790</v>
      </c>
      <c r="R80" s="117">
        <f>-SUM([2]Calcs_WC!R$96)</f>
        <v>17532</v>
      </c>
      <c r="S80" s="117">
        <f>-SUM([2]Calcs_WC!S$96)</f>
        <v>18377</v>
      </c>
      <c r="T80" s="117">
        <f>-SUM([2]Calcs_WC!T$96)</f>
        <v>18449</v>
      </c>
      <c r="U80" s="117">
        <f>-SUM([2]Calcs_WC!U$96)</f>
        <v>18973</v>
      </c>
      <c r="V80" s="117">
        <f>-SUM([2]Calcs_WC!V$96)</f>
        <v>19429</v>
      </c>
      <c r="W80" s="117">
        <f>-SUM([2]Calcs_WC!W$96)</f>
        <v>20350</v>
      </c>
      <c r="X80" s="117">
        <f>-SUM([2]Calcs_WC!X$96)</f>
        <v>20476</v>
      </c>
      <c r="Y80" s="117">
        <f>-SUM([2]Calcs_WC!Y$96)</f>
        <v>20361</v>
      </c>
      <c r="Z80" s="117">
        <f>-SUM([2]Calcs_WC!Z$96)</f>
        <v>20361</v>
      </c>
      <c r="AA80" s="117">
        <f>-SUM([2]Calcs_WC!AA$96)</f>
        <v>20361</v>
      </c>
      <c r="AB80" s="117">
        <f>-SUM([2]Calcs_WC!AB$96)</f>
        <v>20361</v>
      </c>
      <c r="AC80" s="117">
        <f>-SUM([2]Calcs_WC!AC$96)</f>
        <v>20361</v>
      </c>
      <c r="AD80" s="117">
        <f>-SUM([2]Calcs_WC!AD$96)</f>
        <v>20361</v>
      </c>
      <c r="AE80" s="117">
        <f>-SUM([2]Calcs_WC!AE$96)</f>
        <v>20361</v>
      </c>
      <c r="AF80" s="117">
        <f>-SUM([2]Calcs_WC!AF$96)</f>
        <v>20361</v>
      </c>
      <c r="AG80" s="117">
        <f>-SUM([2]Calcs_WC!AG$96)</f>
        <v>20361</v>
      </c>
      <c r="AH80" s="118">
        <f>-SUM([2]Calcs_WC!AH$96)</f>
        <v>20361</v>
      </c>
      <c r="AM80" s="53" cm="1">
        <f t="array" ref="AM80">IF(SUM(ABS(K80:AH80)),1,0)</f>
        <v>1</v>
      </c>
      <c r="AN80" s="53">
        <f t="shared" si="5"/>
        <v>1</v>
      </c>
    </row>
    <row r="81" spans="1:40" s="38" customFormat="1" ht="10.199999999999999" hidden="1" outlineLevel="2" x14ac:dyDescent="0.2">
      <c r="A81" s="35"/>
      <c r="B81" s="108"/>
      <c r="C81" s="109"/>
      <c r="D81" s="115" t="s">
        <v>66</v>
      </c>
      <c r="E81" s="25"/>
      <c r="F81" s="25"/>
      <c r="G81" s="25"/>
      <c r="H81" s="25"/>
      <c r="I81" s="25"/>
      <c r="J81" s="25"/>
      <c r="K81" s="116">
        <f>-SUM('[2]Hist&amp;Budget_WC'!L$79:L$82)</f>
        <v>13413</v>
      </c>
      <c r="L81" s="116">
        <f>-SUM('[2]Hist&amp;Budget_WC'!M$79:M$82)</f>
        <v>13095</v>
      </c>
      <c r="M81" s="116">
        <f>-SUM('[2]Hist&amp;Budget_WC'!N$79:N$82)</f>
        <v>14580</v>
      </c>
      <c r="N81" s="117">
        <f>-SUM([2]Calcs_WC!N$99:N$102)</f>
        <v>14491</v>
      </c>
      <c r="O81" s="117">
        <f>-SUM([2]Calcs_WC!O$99:O$102)</f>
        <v>15421.123233333334</v>
      </c>
      <c r="P81" s="117">
        <f>-SUM([2]Calcs_WC!P$99:P$102)</f>
        <v>15654.261399999999</v>
      </c>
      <c r="Q81" s="117">
        <f>-SUM([2]Calcs_WC!Q$99:Q$102)</f>
        <v>15879.436887499998</v>
      </c>
      <c r="R81" s="117">
        <f>-SUM([2]Calcs_WC!R$99:R$102)</f>
        <v>16114.7904824125</v>
      </c>
      <c r="S81" s="117">
        <f>-SUM([2]Calcs_WC!S$99:S$102)</f>
        <v>16554.72159940852</v>
      </c>
      <c r="T81" s="117">
        <f>-SUM([2]Calcs_WC!T$99:T$102)</f>
        <v>17099.414730977143</v>
      </c>
      <c r="U81" s="117">
        <f>-SUM([2]Calcs_WC!U$99:U$102)</f>
        <v>17867.602515759056</v>
      </c>
      <c r="V81" s="117">
        <f>-SUM([2]Calcs_WC!V$99:V$102)</f>
        <v>18634.157601610066</v>
      </c>
      <c r="W81" s="117">
        <f>-SUM([2]Calcs_WC!W$99:W$102)</f>
        <v>19279.603286145793</v>
      </c>
      <c r="X81" s="117">
        <f>-SUM([2]Calcs_WC!X$99:X$102)</f>
        <v>20100.717974546344</v>
      </c>
      <c r="Y81" s="117">
        <f>-SUM([2]Calcs_WC!Y$99:Y$102)</f>
        <v>17974.249399366327</v>
      </c>
      <c r="Z81" s="117">
        <f>-SUM([2]Calcs_WC!Z$99:Z$102)</f>
        <v>6053.2135833081156</v>
      </c>
      <c r="AA81" s="117">
        <f>-SUM([2]Calcs_WC!AA$99:AA$102)</f>
        <v>6053.2135833081156</v>
      </c>
      <c r="AB81" s="117">
        <f>-SUM([2]Calcs_WC!AB$99:AB$102)</f>
        <v>6053.2135833081156</v>
      </c>
      <c r="AC81" s="117">
        <f>-SUM([2]Calcs_WC!AC$99:AC$102)</f>
        <v>6053.2135833081156</v>
      </c>
      <c r="AD81" s="117">
        <f>-SUM([2]Calcs_WC!AD$99:AD$102)</f>
        <v>6053.2135833081156</v>
      </c>
      <c r="AE81" s="117">
        <f>-SUM([2]Calcs_WC!AE$99:AE$102)</f>
        <v>6053.2135833081156</v>
      </c>
      <c r="AF81" s="117">
        <f>-SUM([2]Calcs_WC!AF$99:AF$102)</f>
        <v>6053.2135833081156</v>
      </c>
      <c r="AG81" s="117">
        <f>-SUM([2]Calcs_WC!AG$99:AG$102)</f>
        <v>6053.2135833081156</v>
      </c>
      <c r="AH81" s="118">
        <f>-SUM([2]Calcs_WC!AH$99:AH$102)</f>
        <v>6053.2135833081156</v>
      </c>
      <c r="AM81" s="53" cm="1">
        <f t="array" ref="AM81">IF(SUM(ABS(K81:AH81)),1,0)</f>
        <v>1</v>
      </c>
      <c r="AN81" s="53">
        <f t="shared" si="5"/>
        <v>1</v>
      </c>
    </row>
    <row r="82" spans="1:40" s="38" customFormat="1" ht="10.199999999999999" hidden="1" outlineLevel="2" x14ac:dyDescent="0.2">
      <c r="A82" s="35"/>
      <c r="B82" s="108"/>
      <c r="C82" s="109"/>
      <c r="D82" s="115" t="s">
        <v>67</v>
      </c>
      <c r="E82" s="25"/>
      <c r="F82" s="25"/>
      <c r="G82" s="25"/>
      <c r="H82" s="25"/>
      <c r="I82" s="25"/>
      <c r="J82" s="25"/>
      <c r="K82" s="116">
        <f>-(MIN(0,'[2]Hist&amp;Budget_WC'!L$104)+MIN(0,'[2]Hist&amp;Budget_WC'!L$105)+MIN(0,'[2]Hist&amp;Budget_WC'!L$108)+MIN(0,'[2]Hist&amp;Budget_WC'!L$109)+MIN(0,'[2]Hist&amp;Budget_WC'!L$110))</f>
        <v>8015</v>
      </c>
      <c r="L82" s="116">
        <f>-(MIN(0,'[2]Hist&amp;Budget_WC'!M$104)+MIN(0,'[2]Hist&amp;Budget_WC'!M$105)+MIN(0,'[2]Hist&amp;Budget_WC'!M$108)+MIN(0,'[2]Hist&amp;Budget_WC'!M$109)+MIN(0,'[2]Hist&amp;Budget_WC'!M$110))</f>
        <v>0</v>
      </c>
      <c r="M82" s="116">
        <f>-(MIN(0,'[2]Hist&amp;Budget_WC'!N$104)+MIN(0,'[2]Hist&amp;Budget_WC'!N$105)+MIN(0,'[2]Hist&amp;Budget_WC'!N$108)+MIN(0,'[2]Hist&amp;Budget_WC'!N$109)+MIN(0,'[2]Hist&amp;Budget_WC'!N$110))</f>
        <v>1477</v>
      </c>
      <c r="N82" s="117">
        <f>-(MIN(0,[2]Calcs_WC!N$151)+MIN(0,[2]Calcs_WC!N$152)+MIN(0,[2]Calcs_WC!N$155)+MIN(0,[2]Calcs_WC!N$156)+MIN(0,[2]Calcs_WC!N$157))</f>
        <v>0</v>
      </c>
      <c r="O82" s="117">
        <f>-(MIN(0,[2]Calcs_WC!O$151)+MIN(0,[2]Calcs_WC!O$152)+MIN(0,[2]Calcs_WC!O$155)+MIN(0,[2]Calcs_WC!O$156)+MIN(0,[2]Calcs_WC!O$157))</f>
        <v>0</v>
      </c>
      <c r="P82" s="117">
        <f>-(MIN(0,[2]Calcs_WC!P$151)+MIN(0,[2]Calcs_WC!P$152)+MIN(0,[2]Calcs_WC!P$155)+MIN(0,[2]Calcs_WC!P$156)+MIN(0,[2]Calcs_WC!P$157))</f>
        <v>0</v>
      </c>
      <c r="Q82" s="117">
        <f>-(MIN(0,[2]Calcs_WC!Q$151)+MIN(0,[2]Calcs_WC!Q$152)+MIN(0,[2]Calcs_WC!Q$155)+MIN(0,[2]Calcs_WC!Q$156)+MIN(0,[2]Calcs_WC!Q$157))</f>
        <v>0</v>
      </c>
      <c r="R82" s="117">
        <f>-(MIN(0,[2]Calcs_WC!R$151)+MIN(0,[2]Calcs_WC!R$152)+MIN(0,[2]Calcs_WC!R$155)+MIN(0,[2]Calcs_WC!R$156)+MIN(0,[2]Calcs_WC!R$157))</f>
        <v>0</v>
      </c>
      <c r="S82" s="117">
        <f>-(MIN(0,[2]Calcs_WC!S$151)+MIN(0,[2]Calcs_WC!S$152)+MIN(0,[2]Calcs_WC!S$155)+MIN(0,[2]Calcs_WC!S$156)+MIN(0,[2]Calcs_WC!S$157))</f>
        <v>0</v>
      </c>
      <c r="T82" s="117">
        <f>-(MIN(0,[2]Calcs_WC!T$151)+MIN(0,[2]Calcs_WC!T$152)+MIN(0,[2]Calcs_WC!T$155)+MIN(0,[2]Calcs_WC!T$156)+MIN(0,[2]Calcs_WC!T$157))</f>
        <v>0</v>
      </c>
      <c r="U82" s="117">
        <f>-(MIN(0,[2]Calcs_WC!U$151)+MIN(0,[2]Calcs_WC!U$152)+MIN(0,[2]Calcs_WC!U$155)+MIN(0,[2]Calcs_WC!U$156)+MIN(0,[2]Calcs_WC!U$157))</f>
        <v>0</v>
      </c>
      <c r="V82" s="117">
        <f>-(MIN(0,[2]Calcs_WC!V$151)+MIN(0,[2]Calcs_WC!V$152)+MIN(0,[2]Calcs_WC!V$155)+MIN(0,[2]Calcs_WC!V$156)+MIN(0,[2]Calcs_WC!V$157))</f>
        <v>0</v>
      </c>
      <c r="W82" s="117">
        <f>-(MIN(0,[2]Calcs_WC!W$151)+MIN(0,[2]Calcs_WC!W$152)+MIN(0,[2]Calcs_WC!W$155)+MIN(0,[2]Calcs_WC!W$156)+MIN(0,[2]Calcs_WC!W$157))</f>
        <v>0</v>
      </c>
      <c r="X82" s="117">
        <f>-(MIN(0,[2]Calcs_WC!X$151)+MIN(0,[2]Calcs_WC!X$152)+MIN(0,[2]Calcs_WC!X$155)+MIN(0,[2]Calcs_WC!X$156)+MIN(0,[2]Calcs_WC!X$157))</f>
        <v>0</v>
      </c>
      <c r="Y82" s="117">
        <f>-(MIN(0,[2]Calcs_WC!Y$151)+MIN(0,[2]Calcs_WC!Y$152)+MIN(0,[2]Calcs_WC!Y$155)+MIN(0,[2]Calcs_WC!Y$156)+MIN(0,[2]Calcs_WC!Y$157))</f>
        <v>0</v>
      </c>
      <c r="Z82" s="117">
        <f>-(MIN(0,[2]Calcs_WC!Z$151)+MIN(0,[2]Calcs_WC!Z$152)+MIN(0,[2]Calcs_WC!Z$155)+MIN(0,[2]Calcs_WC!Z$156)+MIN(0,[2]Calcs_WC!Z$157))</f>
        <v>0</v>
      </c>
      <c r="AA82" s="117">
        <f>-(MIN(0,[2]Calcs_WC!AA$151)+MIN(0,[2]Calcs_WC!AA$152)+MIN(0,[2]Calcs_WC!AA$155)+MIN(0,[2]Calcs_WC!AA$156)+MIN(0,[2]Calcs_WC!AA$157))</f>
        <v>0</v>
      </c>
      <c r="AB82" s="117">
        <f>-(MIN(0,[2]Calcs_WC!AB$151)+MIN(0,[2]Calcs_WC!AB$152)+MIN(0,[2]Calcs_WC!AB$155)+MIN(0,[2]Calcs_WC!AB$156)+MIN(0,[2]Calcs_WC!AB$157))</f>
        <v>0</v>
      </c>
      <c r="AC82" s="117">
        <f>-(MIN(0,[2]Calcs_WC!AC$151)+MIN(0,[2]Calcs_WC!AC$152)+MIN(0,[2]Calcs_WC!AC$155)+MIN(0,[2]Calcs_WC!AC$156)+MIN(0,[2]Calcs_WC!AC$157))</f>
        <v>0</v>
      </c>
      <c r="AD82" s="117">
        <f>-(MIN(0,[2]Calcs_WC!AD$151)+MIN(0,[2]Calcs_WC!AD$152)+MIN(0,[2]Calcs_WC!AD$155)+MIN(0,[2]Calcs_WC!AD$156)+MIN(0,[2]Calcs_WC!AD$157))</f>
        <v>0</v>
      </c>
      <c r="AE82" s="117">
        <f>-(MIN(0,[2]Calcs_WC!AE$151)+MIN(0,[2]Calcs_WC!AE$152)+MIN(0,[2]Calcs_WC!AE$155)+MIN(0,[2]Calcs_WC!AE$156)+MIN(0,[2]Calcs_WC!AE$157))</f>
        <v>0</v>
      </c>
      <c r="AF82" s="117">
        <f>-(MIN(0,[2]Calcs_WC!AF$151)+MIN(0,[2]Calcs_WC!AF$152)+MIN(0,[2]Calcs_WC!AF$155)+MIN(0,[2]Calcs_WC!AF$156)+MIN(0,[2]Calcs_WC!AF$157))</f>
        <v>0</v>
      </c>
      <c r="AG82" s="117">
        <f>-(MIN(0,[2]Calcs_WC!AG$151)+MIN(0,[2]Calcs_WC!AG$152)+MIN(0,[2]Calcs_WC!AG$155)+MIN(0,[2]Calcs_WC!AG$156)+MIN(0,[2]Calcs_WC!AG$157))</f>
        <v>0</v>
      </c>
      <c r="AH82" s="118">
        <f>-(MIN(0,[2]Calcs_WC!AH$151)+MIN(0,[2]Calcs_WC!AH$152)+MIN(0,[2]Calcs_WC!AH$155)+MIN(0,[2]Calcs_WC!AH$156)+MIN(0,[2]Calcs_WC!AH$157))</f>
        <v>0</v>
      </c>
      <c r="AM82" s="53" cm="1">
        <f t="array" ref="AM82">IF(SUM(ABS(K82:AH82)),1,0)</f>
        <v>1</v>
      </c>
      <c r="AN82" s="53">
        <f t="shared" si="5"/>
        <v>1</v>
      </c>
    </row>
    <row r="83" spans="1:40" s="38" customFormat="1" ht="10.199999999999999" hidden="1" outlineLevel="2" x14ac:dyDescent="0.2">
      <c r="A83" s="35"/>
      <c r="B83" s="108"/>
      <c r="C83" s="109"/>
      <c r="D83" s="115" t="s">
        <v>68</v>
      </c>
      <c r="E83" s="25"/>
      <c r="F83" s="25"/>
      <c r="G83" s="25"/>
      <c r="H83" s="25"/>
      <c r="I83" s="25"/>
      <c r="J83" s="25"/>
      <c r="K83" s="116">
        <f>-MIN(0,'[2]Hist&amp;Budget_WC'!L$111)</f>
        <v>0</v>
      </c>
      <c r="L83" s="116">
        <f>-MIN(0,'[2]Hist&amp;Budget_WC'!M$111)</f>
        <v>0</v>
      </c>
      <c r="M83" s="116">
        <f>-MIN(0,'[2]Hist&amp;Budget_WC'!N$111)</f>
        <v>0</v>
      </c>
      <c r="N83" s="117">
        <f>-MIN(0,[2]Calcs_WC!N$158)</f>
        <v>0</v>
      </c>
      <c r="O83" s="117">
        <f>-MIN(0,[2]Calcs_WC!O$158)</f>
        <v>0</v>
      </c>
      <c r="P83" s="117">
        <f>-MIN(0,[2]Calcs_WC!P$158)</f>
        <v>0</v>
      </c>
      <c r="Q83" s="117">
        <f>-MIN(0,[2]Calcs_WC!Q$158)</f>
        <v>0</v>
      </c>
      <c r="R83" s="117">
        <f>-MIN(0,[2]Calcs_WC!R$158)</f>
        <v>0</v>
      </c>
      <c r="S83" s="117">
        <f>-MIN(0,[2]Calcs_WC!S$158)</f>
        <v>0</v>
      </c>
      <c r="T83" s="117">
        <f>-MIN(0,[2]Calcs_WC!T$158)</f>
        <v>0</v>
      </c>
      <c r="U83" s="117">
        <f>-MIN(0,[2]Calcs_WC!U$158)</f>
        <v>0</v>
      </c>
      <c r="V83" s="117">
        <f>-MIN(0,[2]Calcs_WC!V$158)</f>
        <v>0</v>
      </c>
      <c r="W83" s="117">
        <f>-MIN(0,[2]Calcs_WC!W$158)</f>
        <v>0</v>
      </c>
      <c r="X83" s="117">
        <f>-MIN(0,[2]Calcs_WC!X$158)</f>
        <v>0</v>
      </c>
      <c r="Y83" s="117">
        <f>-MIN(0,[2]Calcs_WC!Y$158)</f>
        <v>0</v>
      </c>
      <c r="Z83" s="117">
        <f>-MIN(0,[2]Calcs_WC!Z$158)</f>
        <v>0</v>
      </c>
      <c r="AA83" s="117">
        <f>-MIN(0,[2]Calcs_WC!AA$158)</f>
        <v>0</v>
      </c>
      <c r="AB83" s="117">
        <f>-MIN(0,[2]Calcs_WC!AB$158)</f>
        <v>0</v>
      </c>
      <c r="AC83" s="117">
        <f>-MIN(0,[2]Calcs_WC!AC$158)</f>
        <v>0</v>
      </c>
      <c r="AD83" s="117">
        <f>-MIN(0,[2]Calcs_WC!AD$158)</f>
        <v>0</v>
      </c>
      <c r="AE83" s="117">
        <f>-MIN(0,[2]Calcs_WC!AE$158)</f>
        <v>0</v>
      </c>
      <c r="AF83" s="117">
        <f>-MIN(0,[2]Calcs_WC!AF$158)</f>
        <v>0</v>
      </c>
      <c r="AG83" s="117">
        <f>-MIN(0,[2]Calcs_WC!AG$158)</f>
        <v>0</v>
      </c>
      <c r="AH83" s="118">
        <f>-MIN(0,[2]Calcs_WC!AH$158)</f>
        <v>0</v>
      </c>
      <c r="AM83" s="53" cm="1">
        <f t="array" ref="AM83">IF(SUM(ABS(K83:AH83)),1,0)</f>
        <v>0</v>
      </c>
      <c r="AN83" s="53">
        <f t="shared" si="5"/>
        <v>0</v>
      </c>
    </row>
    <row r="84" spans="1:40" s="38" customFormat="1" ht="10.199999999999999" hidden="1" outlineLevel="2" x14ac:dyDescent="0.2">
      <c r="A84" s="35"/>
      <c r="B84" s="108"/>
      <c r="C84" s="109"/>
      <c r="D84" s="115" t="s">
        <v>69</v>
      </c>
      <c r="E84" s="25"/>
      <c r="F84" s="25"/>
      <c r="G84" s="25"/>
      <c r="H84" s="25"/>
      <c r="I84" s="25"/>
      <c r="J84" s="25"/>
      <c r="K84" s="116">
        <f>-SUM('[2]Hist&amp;Budget_WC'!L$78,'[2]Hist&amp;Budget_WC'!L$83:L$86,'[2]Hist&amp;Budget_WC'!L$89:L$91,'[2]Hist&amp;Budget_WC'!L$107,'[2]Hist&amp;Budget_WC'!L$112:L$117)</f>
        <v>630</v>
      </c>
      <c r="L84" s="116">
        <f>-SUM('[2]Hist&amp;Budget_WC'!M$78,'[2]Hist&amp;Budget_WC'!M$83:M$86,'[2]Hist&amp;Budget_WC'!M$89:M$91,'[2]Hist&amp;Budget_WC'!M$107,'[2]Hist&amp;Budget_WC'!M$112:M$117)</f>
        <v>465</v>
      </c>
      <c r="M84" s="116">
        <f>-SUM('[2]Hist&amp;Budget_WC'!N$78,'[2]Hist&amp;Budget_WC'!N$83:N$86,'[2]Hist&amp;Budget_WC'!N$89:N$91,'[2]Hist&amp;Budget_WC'!N$107,'[2]Hist&amp;Budget_WC'!N$112:N$117)</f>
        <v>622</v>
      </c>
      <c r="N84" s="117">
        <f>-SUM([2]Calcs_WC!N$98,[2]Calcs_WC!N$103:N$106,[2]Calcs_WC!N$109:N$144,[2]Calcs_WC!N$154,[2]Calcs_WC!N$159:N$164)</f>
        <v>696</v>
      </c>
      <c r="O84" s="117">
        <f>-SUM([2]Calcs_WC!O$98,[2]Calcs_WC!O$103:O$106,[2]Calcs_WC!O$109:O$144,[2]Calcs_WC!O$154,[2]Calcs_WC!O$159:O$164)</f>
        <v>620</v>
      </c>
      <c r="P84" s="117">
        <f>-SUM([2]Calcs_WC!P$98,[2]Calcs_WC!P$103:P$106,[2]Calcs_WC!P$109:P$144,[2]Calcs_WC!P$154,[2]Calcs_WC!P$159:P$164)</f>
        <v>641.69999999999993</v>
      </c>
      <c r="Q84" s="117">
        <f>-SUM([2]Calcs_WC!Q$98,[2]Calcs_WC!Q$103:Q$106,[2]Calcs_WC!Q$109:Q$144,[2]Calcs_WC!Q$154,[2]Calcs_WC!Q$159:Q$164)</f>
        <v>664.15949999999987</v>
      </c>
      <c r="R84" s="117">
        <f>-SUM([2]Calcs_WC!R$98,[2]Calcs_WC!R$103:R$106,[2]Calcs_WC!R$109:R$144,[2]Calcs_WC!R$154,[2]Calcs_WC!R$159:R$164)</f>
        <v>687.40508249999982</v>
      </c>
      <c r="S84" s="117">
        <f>-SUM([2]Calcs_WC!S$98,[2]Calcs_WC!S$103:S$106,[2]Calcs_WC!S$109:S$144,[2]Calcs_WC!S$154,[2]Calcs_WC!S$159:S$164)</f>
        <v>711.46426038749985</v>
      </c>
      <c r="T84" s="117">
        <f>-SUM([2]Calcs_WC!T$98,[2]Calcs_WC!T$103:T$106,[2]Calcs_WC!T$109:T$144,[2]Calcs_WC!T$154,[2]Calcs_WC!T$159:T$164)</f>
        <v>736.36550950106221</v>
      </c>
      <c r="U84" s="117">
        <f>-SUM([2]Calcs_WC!U$98,[2]Calcs_WC!U$103:U$106,[2]Calcs_WC!U$109:U$144,[2]Calcs_WC!U$154,[2]Calcs_WC!U$159:U$164)</f>
        <v>762.13830233359931</v>
      </c>
      <c r="V84" s="117">
        <f>-SUM([2]Calcs_WC!V$98,[2]Calcs_WC!V$103:V$106,[2]Calcs_WC!V$109:V$144,[2]Calcs_WC!V$154,[2]Calcs_WC!V$159:V$164)</f>
        <v>788.81314291527519</v>
      </c>
      <c r="W84" s="117">
        <f>-SUM([2]Calcs_WC!W$98,[2]Calcs_WC!W$103:W$106,[2]Calcs_WC!W$109:W$144,[2]Calcs_WC!W$154,[2]Calcs_WC!W$159:W$164)</f>
        <v>816.42160291730977</v>
      </c>
      <c r="X84" s="117">
        <f>-SUM([2]Calcs_WC!X$98,[2]Calcs_WC!X$103:X$106,[2]Calcs_WC!X$109:X$144,[2]Calcs_WC!X$154,[2]Calcs_WC!X$159:X$164)</f>
        <v>844.99635901941554</v>
      </c>
      <c r="Y84" s="117">
        <f>-SUM([2]Calcs_WC!Y$98,[2]Calcs_WC!Y$103:Y$106,[2]Calcs_WC!Y$109:Y$144,[2]Calcs_WC!Y$154,[2]Calcs_WC!Y$159:Y$164)</f>
        <v>874.57123158509501</v>
      </c>
      <c r="Z84" s="117">
        <f>-SUM([2]Calcs_WC!Z$98,[2]Calcs_WC!Z$103:Z$106,[2]Calcs_WC!Z$109:Z$144,[2]Calcs_WC!Z$154,[2]Calcs_WC!Z$159:Z$164)</f>
        <v>905.18122469057323</v>
      </c>
      <c r="AA84" s="117">
        <f>-SUM([2]Calcs_WC!AA$98,[2]Calcs_WC!AA$103:AA$106,[2]Calcs_WC!AA$109:AA$144,[2]Calcs_WC!AA$154,[2]Calcs_WC!AA$159:AA$164)</f>
        <v>936.86256755474324</v>
      </c>
      <c r="AB84" s="117">
        <f>-SUM([2]Calcs_WC!AB$98,[2]Calcs_WC!AB$103:AB$106,[2]Calcs_WC!AB$109:AB$144,[2]Calcs_WC!AB$154,[2]Calcs_WC!AB$159:AB$164)</f>
        <v>969.65275741915923</v>
      </c>
      <c r="AC84" s="117">
        <f>-SUM([2]Calcs_WC!AC$98,[2]Calcs_WC!AC$103:AC$106,[2]Calcs_WC!AC$109:AC$144,[2]Calcs_WC!AC$154,[2]Calcs_WC!AC$159:AC$164)</f>
        <v>1003.5906039288296</v>
      </c>
      <c r="AD84" s="117">
        <f>-SUM([2]Calcs_WC!AD$98,[2]Calcs_WC!AD$103:AD$106,[2]Calcs_WC!AD$109:AD$144,[2]Calcs_WC!AD$154,[2]Calcs_WC!AD$159:AD$164)</f>
        <v>1038.7162750663385</v>
      </c>
      <c r="AE84" s="117">
        <f>-SUM([2]Calcs_WC!AE$98,[2]Calcs_WC!AE$103:AE$106,[2]Calcs_WC!AE$109:AE$144,[2]Calcs_WC!AE$154,[2]Calcs_WC!AE$159:AE$164)</f>
        <v>1075.0713446936602</v>
      </c>
      <c r="AF84" s="117">
        <f>-SUM([2]Calcs_WC!AF$98,[2]Calcs_WC!AF$103:AF$106,[2]Calcs_WC!AF$109:AF$144,[2]Calcs_WC!AF$154,[2]Calcs_WC!AF$159:AF$164)</f>
        <v>1075.0713446936602</v>
      </c>
      <c r="AG84" s="117">
        <f>-SUM([2]Calcs_WC!AG$98,[2]Calcs_WC!AG$103:AG$106,[2]Calcs_WC!AG$109:AG$144,[2]Calcs_WC!AG$154,[2]Calcs_WC!AG$159:AG$164)</f>
        <v>1075.0713446936602</v>
      </c>
      <c r="AH84" s="124">
        <f>-SUM([2]Calcs_WC!AH$98,[2]Calcs_WC!AH$103:AH$106,[2]Calcs_WC!AH$109:AH$144,[2]Calcs_WC!AH$154,[2]Calcs_WC!AH$159:AH$164)</f>
        <v>1075.0713446936602</v>
      </c>
      <c r="AM84" s="53" cm="1">
        <f t="array" ref="AM84">IF(SUM(ABS(K84:AH84)),1,0)</f>
        <v>1</v>
      </c>
      <c r="AN84" s="53">
        <f t="shared" si="5"/>
        <v>1</v>
      </c>
    </row>
    <row r="85" spans="1:40" s="38" customFormat="1" ht="10.199999999999999" hidden="1" outlineLevel="2" collapsed="1" x14ac:dyDescent="0.2">
      <c r="A85" s="35"/>
      <c r="B85" s="108"/>
      <c r="C85" s="109"/>
      <c r="D85" s="119" t="s">
        <v>70</v>
      </c>
      <c r="E85" s="120"/>
      <c r="F85" s="120"/>
      <c r="G85" s="120"/>
      <c r="H85" s="120"/>
      <c r="I85" s="120"/>
      <c r="J85" s="120"/>
      <c r="K85" s="121">
        <f>SUM(K78:K84)</f>
        <v>51488</v>
      </c>
      <c r="L85" s="121">
        <f t="shared" ref="L85:AG85" si="6">SUM(L78:L84)</f>
        <v>42392</v>
      </c>
      <c r="M85" s="121">
        <f t="shared" si="6"/>
        <v>47615</v>
      </c>
      <c r="N85" s="122">
        <f t="shared" si="6"/>
        <v>51309</v>
      </c>
      <c r="O85" s="122">
        <f t="shared" si="6"/>
        <v>55045.150838112444</v>
      </c>
      <c r="P85" s="122">
        <f t="shared" si="6"/>
        <v>54794.956628660671</v>
      </c>
      <c r="Q85" s="122">
        <f t="shared" si="6"/>
        <v>55602.727379998185</v>
      </c>
      <c r="R85" s="122">
        <f t="shared" si="6"/>
        <v>54498.522491259515</v>
      </c>
      <c r="S85" s="122">
        <f t="shared" si="6"/>
        <v>56365.654086309267</v>
      </c>
      <c r="T85" s="122">
        <f t="shared" si="6"/>
        <v>57583.213045631972</v>
      </c>
      <c r="U85" s="122">
        <f t="shared" si="6"/>
        <v>59500.614175640025</v>
      </c>
      <c r="V85" s="122">
        <f t="shared" si="6"/>
        <v>61370.736282562182</v>
      </c>
      <c r="W85" s="122">
        <f t="shared" si="6"/>
        <v>63606.199590149845</v>
      </c>
      <c r="X85" s="122">
        <f t="shared" si="6"/>
        <v>65247.411268503216</v>
      </c>
      <c r="Y85" s="122">
        <f t="shared" si="6"/>
        <v>63526.739929313597</v>
      </c>
      <c r="Z85" s="122">
        <f t="shared" si="6"/>
        <v>51606.435504225054</v>
      </c>
      <c r="AA85" s="122">
        <f t="shared" si="6"/>
        <v>51608.717321977143</v>
      </c>
      <c r="AB85" s="122">
        <f t="shared" si="6"/>
        <v>51613.57472957969</v>
      </c>
      <c r="AC85" s="122">
        <f t="shared" si="6"/>
        <v>51636.674339169236</v>
      </c>
      <c r="AD85" s="122">
        <f t="shared" si="6"/>
        <v>51665.461195955359</v>
      </c>
      <c r="AE85" s="122">
        <f t="shared" si="6"/>
        <v>51695.470823172494</v>
      </c>
      <c r="AF85" s="122">
        <f t="shared" si="6"/>
        <v>51693.284928001769</v>
      </c>
      <c r="AG85" s="122">
        <f t="shared" si="6"/>
        <v>51693.284928001769</v>
      </c>
      <c r="AH85" s="123">
        <f>SUM(AH78:AH84)</f>
        <v>51693.284928001769</v>
      </c>
    </row>
    <row r="86" spans="1:40" s="38" customFormat="1" ht="10.199999999999999" hidden="1" outlineLevel="2" x14ac:dyDescent="0.2">
      <c r="A86" s="35"/>
      <c r="B86" s="108"/>
      <c r="C86" s="109"/>
      <c r="D86" s="115"/>
      <c r="E86" s="25"/>
      <c r="F86" s="25"/>
      <c r="G86" s="25"/>
      <c r="H86" s="25"/>
      <c r="I86" s="25"/>
      <c r="J86" s="25"/>
      <c r="K86" s="116"/>
      <c r="L86" s="116"/>
      <c r="M86" s="116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8"/>
    </row>
    <row r="87" spans="1:40" s="38" customFormat="1" ht="10.8" hidden="1" outlineLevel="2" thickBot="1" x14ac:dyDescent="0.25">
      <c r="A87" s="35"/>
      <c r="B87" s="108"/>
      <c r="C87" s="109"/>
      <c r="D87" s="125" t="s">
        <v>71</v>
      </c>
      <c r="E87" s="126"/>
      <c r="F87" s="126"/>
      <c r="G87" s="126"/>
      <c r="H87" s="126"/>
      <c r="I87" s="126"/>
      <c r="J87" s="126"/>
      <c r="K87" s="127">
        <f t="shared" ref="K87:AH87" si="7">K75-K85</f>
        <v>-3514</v>
      </c>
      <c r="L87" s="127">
        <f t="shared" si="7"/>
        <v>13283</v>
      </c>
      <c r="M87" s="127">
        <f t="shared" si="7"/>
        <v>10106</v>
      </c>
      <c r="N87" s="128">
        <f t="shared" si="7"/>
        <v>-5029</v>
      </c>
      <c r="O87" s="128">
        <f t="shared" si="7"/>
        <v>-2413.900838112444</v>
      </c>
      <c r="P87" s="128">
        <f t="shared" si="7"/>
        <v>-5833.9566286606714</v>
      </c>
      <c r="Q87" s="128">
        <f t="shared" si="7"/>
        <v>-4941.7273799981849</v>
      </c>
      <c r="R87" s="128">
        <f t="shared" si="7"/>
        <v>-4686.5224912595149</v>
      </c>
      <c r="S87" s="128">
        <f t="shared" si="7"/>
        <v>-1173.6540863092669</v>
      </c>
      <c r="T87" s="128">
        <f t="shared" si="7"/>
        <v>1151.7869543680281</v>
      </c>
      <c r="U87" s="128">
        <f t="shared" si="7"/>
        <v>5177.3858243599752</v>
      </c>
      <c r="V87" s="128">
        <f t="shared" si="7"/>
        <v>5484.2637174378178</v>
      </c>
      <c r="W87" s="128">
        <f t="shared" si="7"/>
        <v>2532.8004098501551</v>
      </c>
      <c r="X87" s="128">
        <f t="shared" si="7"/>
        <v>1794.588731496784</v>
      </c>
      <c r="Y87" s="128">
        <f t="shared" si="7"/>
        <v>-901.7399293135968</v>
      </c>
      <c r="Z87" s="128">
        <f t="shared" si="7"/>
        <v>11018.564495774946</v>
      </c>
      <c r="AA87" s="128">
        <f t="shared" si="7"/>
        <v>11016.282678022857</v>
      </c>
      <c r="AB87" s="128">
        <f t="shared" si="7"/>
        <v>11011.42527042031</v>
      </c>
      <c r="AC87" s="128">
        <f t="shared" si="7"/>
        <v>10988.325660830764</v>
      </c>
      <c r="AD87" s="128">
        <f t="shared" si="7"/>
        <v>10959.538804044641</v>
      </c>
      <c r="AE87" s="128">
        <f t="shared" si="7"/>
        <v>10929.529176827506</v>
      </c>
      <c r="AF87" s="128">
        <f t="shared" si="7"/>
        <v>10931.715071998231</v>
      </c>
      <c r="AG87" s="128">
        <f t="shared" si="7"/>
        <v>10931.715071998231</v>
      </c>
      <c r="AH87" s="129">
        <f t="shared" si="7"/>
        <v>10931.715071998231</v>
      </c>
    </row>
    <row r="88" spans="1:40" s="38" customFormat="1" ht="10.8" hidden="1" outlineLevel="2" thickTop="1" x14ac:dyDescent="0.2">
      <c r="A88" s="35"/>
      <c r="B88" s="108"/>
      <c r="C88" s="109"/>
      <c r="D88" s="130"/>
      <c r="E88" s="25"/>
      <c r="F88" s="25"/>
      <c r="G88" s="25"/>
      <c r="H88" s="25"/>
      <c r="I88" s="25"/>
      <c r="J88" s="25"/>
      <c r="K88" s="116"/>
      <c r="L88" s="116"/>
      <c r="M88" s="116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8"/>
    </row>
    <row r="89" spans="1:40" s="38" customFormat="1" ht="21" hidden="1" outlineLevel="2" thickBot="1" x14ac:dyDescent="0.25">
      <c r="A89" s="35"/>
      <c r="B89" s="108"/>
      <c r="C89" s="109"/>
      <c r="D89" s="131" t="s">
        <v>72</v>
      </c>
      <c r="E89" s="132"/>
      <c r="F89" s="132"/>
      <c r="G89" s="132"/>
      <c r="H89" s="132"/>
      <c r="I89" s="132"/>
      <c r="J89" s="132"/>
      <c r="K89" s="133">
        <f t="shared" ref="K89:AH89" si="8">K87-SUM(K70:K71)</f>
        <v>-10611</v>
      </c>
      <c r="L89" s="133">
        <f t="shared" si="8"/>
        <v>1489</v>
      </c>
      <c r="M89" s="133">
        <f t="shared" si="8"/>
        <v>-3245</v>
      </c>
      <c r="N89" s="134">
        <f t="shared" si="8"/>
        <v>-5881</v>
      </c>
      <c r="O89" s="134">
        <f t="shared" si="8"/>
        <v>-3527.150838112444</v>
      </c>
      <c r="P89" s="134">
        <f t="shared" si="8"/>
        <v>-5895.9566286606714</v>
      </c>
      <c r="Q89" s="134">
        <f t="shared" si="8"/>
        <v>-5005.7273799981849</v>
      </c>
      <c r="R89" s="134">
        <f t="shared" si="8"/>
        <v>-4753.5224912595149</v>
      </c>
      <c r="S89" s="134">
        <f t="shared" si="8"/>
        <v>-5112.6540863092669</v>
      </c>
      <c r="T89" s="134">
        <f t="shared" si="8"/>
        <v>-4470.2130456319719</v>
      </c>
      <c r="U89" s="134">
        <f t="shared" si="8"/>
        <v>-4496.6141756400248</v>
      </c>
      <c r="V89" s="134">
        <f t="shared" si="8"/>
        <v>-4342.7362825621822</v>
      </c>
      <c r="W89" s="134">
        <f t="shared" si="8"/>
        <v>-4356.1995901498449</v>
      </c>
      <c r="X89" s="134">
        <f t="shared" si="8"/>
        <v>-3565.411268503216</v>
      </c>
      <c r="Y89" s="134">
        <f t="shared" si="8"/>
        <v>-981.7399293135968</v>
      </c>
      <c r="Z89" s="134">
        <f t="shared" si="8"/>
        <v>10938.564495774946</v>
      </c>
      <c r="AA89" s="134">
        <f t="shared" si="8"/>
        <v>10936.282678022857</v>
      </c>
      <c r="AB89" s="134">
        <f t="shared" si="8"/>
        <v>10931.42527042031</v>
      </c>
      <c r="AC89" s="134">
        <f t="shared" si="8"/>
        <v>10908.325660830764</v>
      </c>
      <c r="AD89" s="134">
        <f t="shared" si="8"/>
        <v>10879.538804044641</v>
      </c>
      <c r="AE89" s="134">
        <f t="shared" si="8"/>
        <v>10849.529176827506</v>
      </c>
      <c r="AF89" s="134">
        <f t="shared" si="8"/>
        <v>10851.715071998231</v>
      </c>
      <c r="AG89" s="134">
        <f t="shared" si="8"/>
        <v>10851.715071998231</v>
      </c>
      <c r="AH89" s="135">
        <f t="shared" si="8"/>
        <v>10851.715071998231</v>
      </c>
    </row>
    <row r="90" spans="1:40" s="38" customFormat="1" ht="10.199999999999999" hidden="1" outlineLevel="2" x14ac:dyDescent="0.2">
      <c r="A90" s="35"/>
      <c r="B90" s="108"/>
      <c r="C90" s="136"/>
      <c r="D90" s="56"/>
      <c r="E90" s="25"/>
      <c r="F90" s="25"/>
      <c r="G90" s="25"/>
      <c r="H90" s="25"/>
      <c r="I90" s="25"/>
      <c r="J90" s="25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</row>
    <row r="91" spans="1:40" s="38" customFormat="1" ht="10.199999999999999" hidden="1" outlineLevel="2" x14ac:dyDescent="0.2">
      <c r="A91" s="35"/>
      <c r="B91" s="108"/>
      <c r="C91" s="136"/>
      <c r="D91" s="66" t="s">
        <v>73</v>
      </c>
      <c r="E91" s="25"/>
      <c r="F91" s="25"/>
      <c r="G91" s="25"/>
      <c r="H91" s="25"/>
      <c r="I91" s="25"/>
      <c r="J91" s="25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</row>
    <row r="92" spans="1:40" s="38" customFormat="1" ht="10.199999999999999" hidden="1" outlineLevel="2" x14ac:dyDescent="0.2">
      <c r="A92" s="35"/>
      <c r="B92" s="108"/>
      <c r="C92" s="136"/>
      <c r="D92" s="37" t="s">
        <v>74</v>
      </c>
      <c r="E92" s="25"/>
      <c r="F92" s="25"/>
      <c r="G92" s="25"/>
      <c r="H92" s="25"/>
      <c r="I92" s="25"/>
      <c r="J92" s="25"/>
      <c r="K92" s="117">
        <f>SUM('[2]Hist&amp;Budget_WC'!L$104:L$117)</f>
        <v>-8015</v>
      </c>
      <c r="L92" s="117">
        <f>SUM('[2]Hist&amp;Budget_WC'!M$104:M$117)</f>
        <v>1502</v>
      </c>
      <c r="M92" s="117">
        <f>SUM('[2]Hist&amp;Budget_WC'!N$104:N$117)</f>
        <v>-1477</v>
      </c>
      <c r="N92" s="117">
        <f>SUM([2]Calcs_WC!N$151:N$164)</f>
        <v>1040</v>
      </c>
      <c r="O92" s="117">
        <f>SUM([2]Calcs_WC!O$151:O$164)</f>
        <v>270</v>
      </c>
      <c r="P92" s="117">
        <f>SUM([2]Calcs_WC!P$151:P$164)</f>
        <v>270</v>
      </c>
      <c r="Q92" s="117">
        <f>SUM([2]Calcs_WC!Q$151:Q$164)</f>
        <v>270</v>
      </c>
      <c r="R92" s="117">
        <f>SUM([2]Calcs_WC!R$151:R$164)</f>
        <v>270</v>
      </c>
      <c r="S92" s="117">
        <f>SUM([2]Calcs_WC!S$151:S$164)</f>
        <v>0</v>
      </c>
      <c r="T92" s="117">
        <f>SUM([2]Calcs_WC!T$151:T$164)</f>
        <v>0</v>
      </c>
      <c r="U92" s="117">
        <f>SUM([2]Calcs_WC!U$151:U$164)</f>
        <v>0</v>
      </c>
      <c r="V92" s="117">
        <f>SUM([2]Calcs_WC!V$151:V$164)</f>
        <v>0</v>
      </c>
      <c r="W92" s="117">
        <f>SUM([2]Calcs_WC!W$151:W$164)</f>
        <v>0</v>
      </c>
      <c r="X92" s="117">
        <f>SUM([2]Calcs_WC!X$151:X$164)</f>
        <v>0</v>
      </c>
      <c r="Y92" s="117">
        <f>SUM([2]Calcs_WC!Y$151:Y$164)</f>
        <v>0</v>
      </c>
      <c r="Z92" s="117">
        <f>SUM([2]Calcs_WC!Z$151:Z$164)</f>
        <v>0</v>
      </c>
      <c r="AA92" s="117">
        <f>SUM([2]Calcs_WC!AA$151:AA$164)</f>
        <v>0</v>
      </c>
      <c r="AB92" s="117">
        <f>SUM([2]Calcs_WC!AB$151:AB$164)</f>
        <v>0</v>
      </c>
      <c r="AC92" s="117">
        <f>SUM([2]Calcs_WC!AC$151:AC$164)</f>
        <v>0</v>
      </c>
      <c r="AD92" s="117">
        <f>SUM([2]Calcs_WC!AD$151:AD$164)</f>
        <v>0</v>
      </c>
      <c r="AE92" s="117">
        <f>SUM([2]Calcs_WC!AE$151:AE$164)</f>
        <v>0</v>
      </c>
      <c r="AF92" s="117">
        <f>SUM([2]Calcs_WC!AF$151:AF$164)</f>
        <v>0</v>
      </c>
      <c r="AG92" s="117">
        <f>SUM([2]Calcs_WC!AG$151:AG$164)</f>
        <v>0</v>
      </c>
      <c r="AH92" s="117">
        <f>SUM([2]Calcs_WC!AH$151:AH$164)</f>
        <v>0</v>
      </c>
    </row>
    <row r="93" spans="1:40" s="38" customFormat="1" ht="10.199999999999999" hidden="1" outlineLevel="2" x14ac:dyDescent="0.2">
      <c r="A93" s="137"/>
      <c r="B93" s="108"/>
      <c r="C93" s="109"/>
      <c r="D93" s="138" t="s">
        <v>75</v>
      </c>
      <c r="E93" s="25"/>
      <c r="F93" s="25"/>
      <c r="G93" s="25"/>
      <c r="H93" s="25"/>
      <c r="I93" s="25"/>
      <c r="J93" s="25"/>
      <c r="K93" s="25"/>
      <c r="L93" s="117">
        <f>SUM([2]Calcs_Gen!L$1316:L$1318)+SUM([2]Calcs_Wat!L$1291:L$1293)+SUM([2]Calcs_Sew!L$1291:L$1293)+SUM([2]Calcs_Waste!L$1358:L$1360)+SUM([2]Calcs_OthBiz!L$1291:L$1293)</f>
        <v>74672</v>
      </c>
      <c r="M93" s="117">
        <f>SUM([2]Calcs_Gen!M$1316:M$1318)+SUM([2]Calcs_Wat!M$1291:M$1293)+SUM([2]Calcs_Sew!M$1291:M$1293)+SUM([2]Calcs_Waste!M$1358:M$1360)+SUM([2]Calcs_OthBiz!M$1291:M$1293)</f>
        <v>58158</v>
      </c>
      <c r="N93" s="117">
        <f>SUM([2]Calcs_Gen!N$1316:N$1318)+SUM([2]Calcs_Wat!N$1291:N$1293)+SUM([2]Calcs_Sew!N$1291:N$1293)+SUM([2]Calcs_Waste!N$1358:N$1360)+SUM([2]Calcs_OthBiz!N$1291:N$1293)</f>
        <v>66910</v>
      </c>
      <c r="O93" s="117">
        <f>SUM([2]Calcs_Gen!O$1316:O$1318)+SUM([2]Calcs_Wat!O$1291:O$1293)+SUM([2]Calcs_Sew!O$1291:O$1293)+SUM([2]Calcs_Waste!O$1358:O$1360)+SUM([2]Calcs_OthBiz!O$1291:O$1293)</f>
        <v>0</v>
      </c>
      <c r="P93" s="117">
        <f>SUM([2]Calcs_Gen!P$1316:P$1318)+SUM([2]Calcs_Wat!P$1291:P$1293)+SUM([2]Calcs_Sew!P$1291:P$1293)+SUM([2]Calcs_Waste!P$1358:P$1360)+SUM([2]Calcs_OthBiz!P$1291:P$1293)</f>
        <v>0</v>
      </c>
      <c r="Q93" s="117">
        <f>SUM([2]Calcs_Gen!Q$1316:Q$1318)+SUM([2]Calcs_Wat!Q$1291:Q$1293)+SUM([2]Calcs_Sew!Q$1291:Q$1293)+SUM([2]Calcs_Waste!Q$1358:Q$1360)+SUM([2]Calcs_OthBiz!Q$1291:Q$1293)</f>
        <v>0</v>
      </c>
      <c r="R93" s="117">
        <f>SUM([2]Calcs_Gen!R$1316:R$1318)+SUM([2]Calcs_Wat!R$1291:R$1293)+SUM([2]Calcs_Sew!R$1291:R$1293)+SUM([2]Calcs_Waste!R$1358:R$1360)+SUM([2]Calcs_OthBiz!R$1291:R$1293)</f>
        <v>0</v>
      </c>
      <c r="S93" s="117">
        <f>SUM([2]Calcs_Gen!S$1316:S$1318)+SUM([2]Calcs_Wat!S$1291:S$1293)+SUM([2]Calcs_Sew!S$1291:S$1293)+SUM([2]Calcs_Waste!S$1358:S$1360)+SUM([2]Calcs_OthBiz!S$1291:S$1293)</f>
        <v>0</v>
      </c>
      <c r="T93" s="117">
        <f>SUM([2]Calcs_Gen!T$1316:T$1318)+SUM([2]Calcs_Wat!T$1291:T$1293)+SUM([2]Calcs_Sew!T$1291:T$1293)+SUM([2]Calcs_Waste!T$1358:T$1360)+SUM([2]Calcs_OthBiz!T$1291:T$1293)</f>
        <v>0</v>
      </c>
      <c r="U93" s="117">
        <f>SUM([2]Calcs_Gen!U$1316:U$1318)+SUM([2]Calcs_Wat!U$1291:U$1293)+SUM([2]Calcs_Sew!U$1291:U$1293)+SUM([2]Calcs_Waste!U$1358:U$1360)+SUM([2]Calcs_OthBiz!U$1291:U$1293)</f>
        <v>0</v>
      </c>
      <c r="V93" s="117">
        <f>SUM([2]Calcs_Gen!V$1316:V$1318)+SUM([2]Calcs_Wat!V$1291:V$1293)+SUM([2]Calcs_Sew!V$1291:V$1293)+SUM([2]Calcs_Waste!V$1358:V$1360)+SUM([2]Calcs_OthBiz!V$1291:V$1293)</f>
        <v>0</v>
      </c>
      <c r="W93" s="117">
        <f>SUM([2]Calcs_Gen!W$1316:W$1318)+SUM([2]Calcs_Wat!W$1291:W$1293)+SUM([2]Calcs_Sew!W$1291:W$1293)+SUM([2]Calcs_Waste!W$1358:W$1360)+SUM([2]Calcs_OthBiz!W$1291:W$1293)</f>
        <v>0</v>
      </c>
      <c r="X93" s="117">
        <f>SUM([2]Calcs_Gen!X$1316:X$1318)+SUM([2]Calcs_Wat!X$1291:X$1293)+SUM([2]Calcs_Sew!X$1291:X$1293)+SUM([2]Calcs_Waste!X$1358:X$1360)+SUM([2]Calcs_OthBiz!X$1291:X$1293)</f>
        <v>0</v>
      </c>
      <c r="Y93" s="117">
        <f>SUM([2]Calcs_Gen!Y$1316:Y$1318)+SUM([2]Calcs_Wat!Y$1291:Y$1293)+SUM([2]Calcs_Sew!Y$1291:Y$1293)+SUM([2]Calcs_Waste!Y$1358:Y$1360)+SUM([2]Calcs_OthBiz!Y$1291:Y$1293)</f>
        <v>0</v>
      </c>
      <c r="Z93" s="117">
        <f>SUM([2]Calcs_Gen!Z$1316:Z$1318)+SUM([2]Calcs_Wat!Z$1291:Z$1293)+SUM([2]Calcs_Sew!Z$1291:Z$1293)+SUM([2]Calcs_Waste!Z$1358:Z$1360)+SUM([2]Calcs_OthBiz!Z$1291:Z$1293)</f>
        <v>0</v>
      </c>
      <c r="AA93" s="117">
        <f>SUM([2]Calcs_Gen!AA$1316:AA$1318)+SUM([2]Calcs_Wat!AA$1291:AA$1293)+SUM([2]Calcs_Sew!AA$1291:AA$1293)+SUM([2]Calcs_Waste!AA$1358:AA$1360)+SUM([2]Calcs_OthBiz!AA$1291:AA$1293)</f>
        <v>0</v>
      </c>
      <c r="AB93" s="117">
        <f>SUM([2]Calcs_Gen!AB$1316:AB$1318)+SUM([2]Calcs_Wat!AB$1291:AB$1293)+SUM([2]Calcs_Sew!AB$1291:AB$1293)+SUM([2]Calcs_Waste!AB$1358:AB$1360)+SUM([2]Calcs_OthBiz!AB$1291:AB$1293)</f>
        <v>0</v>
      </c>
      <c r="AC93" s="117">
        <f>SUM([2]Calcs_Gen!AC$1316:AC$1318)+SUM([2]Calcs_Wat!AC$1291:AC$1293)+SUM([2]Calcs_Sew!AC$1291:AC$1293)+SUM([2]Calcs_Waste!AC$1358:AC$1360)+SUM([2]Calcs_OthBiz!AC$1291:AC$1293)</f>
        <v>0</v>
      </c>
      <c r="AD93" s="117">
        <f>SUM([2]Calcs_Gen!AD$1316:AD$1318)+SUM([2]Calcs_Wat!AD$1291:AD$1293)+SUM([2]Calcs_Sew!AD$1291:AD$1293)+SUM([2]Calcs_Waste!AD$1358:AD$1360)+SUM([2]Calcs_OthBiz!AD$1291:AD$1293)</f>
        <v>0</v>
      </c>
      <c r="AE93" s="117">
        <f>SUM([2]Calcs_Gen!AE$1316:AE$1318)+SUM([2]Calcs_Wat!AE$1291:AE$1293)+SUM([2]Calcs_Sew!AE$1291:AE$1293)+SUM([2]Calcs_Waste!AE$1358:AE$1360)+SUM([2]Calcs_OthBiz!AE$1291:AE$1293)</f>
        <v>0</v>
      </c>
      <c r="AF93" s="117">
        <f>SUM([2]Calcs_Gen!AF$1316:AF$1318)+SUM([2]Calcs_Wat!AF$1291:AF$1293)+SUM([2]Calcs_Sew!AF$1291:AF$1293)+SUM([2]Calcs_Waste!AF$1358:AF$1360)+SUM([2]Calcs_OthBiz!AF$1291:AF$1293)</f>
        <v>0</v>
      </c>
      <c r="AG93" s="117">
        <f>SUM([2]Calcs_Gen!AG$1316:AG$1318)+SUM([2]Calcs_Wat!AG$1291:AG$1293)+SUM([2]Calcs_Sew!AG$1291:AG$1293)+SUM([2]Calcs_Waste!AG$1358:AG$1360)+SUM([2]Calcs_OthBiz!AG$1291:AG$1293)</f>
        <v>0</v>
      </c>
      <c r="AH93" s="117">
        <f>SUM([2]Calcs_Gen!AH$1316:AH$1318)+SUM([2]Calcs_Wat!AH$1291:AH$1293)+SUM([2]Calcs_Sew!AH$1291:AH$1293)+SUM([2]Calcs_Waste!AH$1358:AH$1360)+SUM([2]Calcs_OthBiz!AH$1291:AH$1293)</f>
        <v>0</v>
      </c>
    </row>
    <row r="94" spans="1:40" s="38" customFormat="1" ht="12" hidden="1" outlineLevel="2" x14ac:dyDescent="0.25">
      <c r="A94" s="35"/>
      <c r="B94" s="40"/>
      <c r="C94" s="41"/>
      <c r="D94" s="139"/>
      <c r="E94" s="85"/>
      <c r="F94" s="85"/>
      <c r="G94" s="85"/>
      <c r="H94" s="85"/>
      <c r="I94" s="85"/>
      <c r="J94" s="85"/>
      <c r="K94" s="8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</row>
    <row r="95" spans="1:40" s="38" customFormat="1" ht="12" hidden="1" outlineLevel="3" x14ac:dyDescent="0.2">
      <c r="A95" s="35"/>
      <c r="B95" s="40"/>
      <c r="C95" s="41"/>
      <c r="D95" s="141" t="s">
        <v>76</v>
      </c>
      <c r="E95" s="142">
        <f>SUM(K95:AH95)</f>
        <v>0</v>
      </c>
      <c r="F95" s="25"/>
      <c r="G95" s="25"/>
      <c r="H95" s="25"/>
      <c r="I95" s="25"/>
      <c r="J95" s="25"/>
      <c r="K95" s="143">
        <f>IF(ROUND(K87-'[2]Hist&amp;Budget_WC'!L$121,0)&lt;&gt;0,1,0)</f>
        <v>0</v>
      </c>
      <c r="L95" s="143">
        <f>IF(ROUND(L87-'[2]Hist&amp;Budget_WC'!M$121,0)&lt;&gt;0,1,0)</f>
        <v>0</v>
      </c>
      <c r="M95" s="143">
        <f>IF(ROUND(M87-'[2]Hist&amp;Budget_WC'!N$121,0)&lt;&gt;0,1,0)</f>
        <v>0</v>
      </c>
      <c r="N95" s="143">
        <f>IF(ROUND(N87-[2]Calcs_WC!N168,0)&lt;&gt;0,1,0)</f>
        <v>0</v>
      </c>
      <c r="O95" s="143">
        <f>IF(ROUND(O87-[2]Calcs_WC!O168,0)&lt;&gt;0,1,0)</f>
        <v>0</v>
      </c>
      <c r="P95" s="143">
        <f>IF(ROUND(P87-[2]Calcs_WC!P168,0)&lt;&gt;0,1,0)</f>
        <v>0</v>
      </c>
      <c r="Q95" s="143">
        <f>IF(ROUND(Q87-[2]Calcs_WC!Q168,0)&lt;&gt;0,1,0)</f>
        <v>0</v>
      </c>
      <c r="R95" s="143">
        <f>IF(ROUND(R87-[2]Calcs_WC!R168,0)&lt;&gt;0,1,0)</f>
        <v>0</v>
      </c>
      <c r="S95" s="143">
        <f>IF(ROUND(S87-[2]Calcs_WC!S168,0)&lt;&gt;0,1,0)</f>
        <v>0</v>
      </c>
      <c r="T95" s="143">
        <f>IF(ROUND(T87-[2]Calcs_WC!T168,0)&lt;&gt;0,1,0)</f>
        <v>0</v>
      </c>
      <c r="U95" s="143">
        <f>IF(ROUND(U87-[2]Calcs_WC!U168,0)&lt;&gt;0,1,0)</f>
        <v>0</v>
      </c>
      <c r="V95" s="143">
        <f>IF(ROUND(V87-[2]Calcs_WC!V168,0)&lt;&gt;0,1,0)</f>
        <v>0</v>
      </c>
      <c r="W95" s="143">
        <f>IF(ROUND(W87-[2]Calcs_WC!W168,0)&lt;&gt;0,1,0)</f>
        <v>0</v>
      </c>
      <c r="X95" s="143">
        <f>IF(ROUND(X87-[2]Calcs_WC!X168,0)&lt;&gt;0,1,0)</f>
        <v>0</v>
      </c>
      <c r="Y95" s="143">
        <f>IF(ROUND(Y87-[2]Calcs_WC!Y168,0)&lt;&gt;0,1,0)</f>
        <v>0</v>
      </c>
      <c r="Z95" s="143">
        <f>IF(ROUND(Z87-[2]Calcs_WC!Z168,0)&lt;&gt;0,1,0)</f>
        <v>0</v>
      </c>
      <c r="AA95" s="143">
        <f>IF(ROUND(AA87-[2]Calcs_WC!AA168,0)&lt;&gt;0,1,0)</f>
        <v>0</v>
      </c>
      <c r="AB95" s="143">
        <f>IF(ROUND(AB87-[2]Calcs_WC!AB168,0)&lt;&gt;0,1,0)</f>
        <v>0</v>
      </c>
      <c r="AC95" s="143">
        <f>IF(ROUND(AC87-[2]Calcs_WC!AC168,0)&lt;&gt;0,1,0)</f>
        <v>0</v>
      </c>
      <c r="AD95" s="143">
        <f>IF(ROUND(AD87-[2]Calcs_WC!AD168,0)&lt;&gt;0,1,0)</f>
        <v>0</v>
      </c>
      <c r="AE95" s="143">
        <f>IF(ROUND(AE87-[2]Calcs_WC!AE168,0)&lt;&gt;0,1,0)</f>
        <v>0</v>
      </c>
      <c r="AF95" s="143">
        <f>IF(ROUND(AF87-[2]Calcs_WC!AF168,0)&lt;&gt;0,1,0)</f>
        <v>0</v>
      </c>
      <c r="AG95" s="143">
        <f>IF(ROUND(AG87-[2]Calcs_WC!AG168,0)&lt;&gt;0,1,0)</f>
        <v>0</v>
      </c>
      <c r="AH95" s="143">
        <f>IF(ROUND(AH87-[2]Calcs_WC!AH168,0)&lt;&gt;0,1,0)</f>
        <v>0</v>
      </c>
    </row>
    <row r="96" spans="1:40" s="38" customFormat="1" ht="12" hidden="1" outlineLevel="2" collapsed="1" x14ac:dyDescent="0.25">
      <c r="A96" s="35"/>
      <c r="B96" s="40"/>
      <c r="C96" s="41"/>
      <c r="D96" s="144"/>
      <c r="E96" s="85"/>
      <c r="F96" s="85"/>
      <c r="G96" s="85"/>
      <c r="H96" s="85"/>
      <c r="I96" s="85"/>
      <c r="J96" s="85"/>
      <c r="K96" s="8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</row>
    <row r="97" spans="1:40" s="38" customFormat="1" ht="12" hidden="1" outlineLevel="1" x14ac:dyDescent="0.25">
      <c r="A97" s="35"/>
      <c r="B97" s="40"/>
      <c r="C97" s="41"/>
      <c r="D97" s="139"/>
      <c r="E97" s="85"/>
      <c r="F97" s="85"/>
      <c r="G97" s="85"/>
      <c r="H97" s="85"/>
      <c r="I97" s="85"/>
      <c r="J97" s="85"/>
      <c r="K97" s="8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</row>
    <row r="98" spans="1:40" s="38" customFormat="1" ht="12" hidden="1" outlineLevel="2" x14ac:dyDescent="0.2">
      <c r="A98" s="35"/>
      <c r="B98" s="40">
        <f ca="1">MAX($A$7:B97)+Sbsxn</f>
        <v>2303.0200000000004</v>
      </c>
      <c r="C98" s="41" t="str">
        <f>BSC</f>
        <v>Balance Sheet</v>
      </c>
      <c r="D98" s="56"/>
      <c r="E98" s="25"/>
      <c r="F98" s="25"/>
      <c r="G98" s="25"/>
      <c r="H98" s="25"/>
      <c r="I98" s="25"/>
      <c r="J98" s="25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</row>
    <row r="99" spans="1:40" s="38" customFormat="1" ht="12.6" hidden="1" outlineLevel="2" thickBot="1" x14ac:dyDescent="0.3">
      <c r="A99" s="35"/>
      <c r="B99" s="40"/>
      <c r="C99" s="54"/>
      <c r="D99" s="56"/>
      <c r="E99" s="25"/>
      <c r="F99" s="25"/>
      <c r="G99" s="25"/>
      <c r="H99" s="25"/>
      <c r="I99" s="25"/>
      <c r="J99" s="25"/>
      <c r="L99" s="57"/>
      <c r="M99" s="57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</row>
    <row r="100" spans="1:40" s="80" customFormat="1" ht="13.35" hidden="1" customHeight="1" outlineLevel="2" x14ac:dyDescent="0.25">
      <c r="A100" s="76"/>
      <c r="B100" s="40"/>
      <c r="C100" s="54"/>
      <c r="D100" s="264" t="str">
        <f>MdlClient&amp;" Long Term Financial Plan "&amp;$E$39</f>
        <v>Federation Council Long Term Financial Plan 2023/24 - 2033/34</v>
      </c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265"/>
    </row>
    <row r="101" spans="1:40" s="80" customFormat="1" ht="13.35" hidden="1" customHeight="1" outlineLevel="2" thickBot="1" x14ac:dyDescent="0.3">
      <c r="A101" s="76"/>
      <c r="B101" s="40"/>
      <c r="C101" s="54"/>
      <c r="D101" s="81" t="s">
        <v>77</v>
      </c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3"/>
    </row>
    <row r="102" spans="1:40" s="80" customFormat="1" ht="12.6" hidden="1" outlineLevel="2" thickBot="1" x14ac:dyDescent="0.3">
      <c r="A102" s="76"/>
      <c r="B102" s="40"/>
      <c r="C102" s="54"/>
      <c r="D102" s="84"/>
      <c r="E102" s="85"/>
      <c r="F102" s="85"/>
      <c r="G102" s="85"/>
      <c r="H102" s="85"/>
      <c r="I102" s="85"/>
      <c r="J102" s="85"/>
      <c r="K102" s="86" t="s">
        <v>45</v>
      </c>
      <c r="L102" s="86" t="s">
        <v>45</v>
      </c>
      <c r="M102" s="86" t="s">
        <v>45</v>
      </c>
      <c r="N102" s="87" t="s">
        <v>46</v>
      </c>
      <c r="O102" s="88" t="s">
        <v>47</v>
      </c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90"/>
    </row>
    <row r="103" spans="1:40" s="80" customFormat="1" ht="12" hidden="1" outlineLevel="2" x14ac:dyDescent="0.25">
      <c r="A103" s="76"/>
      <c r="B103" s="40"/>
      <c r="C103" s="54"/>
      <c r="D103" s="266" t="s">
        <v>48</v>
      </c>
      <c r="E103" s="92"/>
      <c r="F103" s="92"/>
      <c r="G103" s="92"/>
      <c r="H103" s="92"/>
      <c r="I103" s="92"/>
      <c r="J103" s="267"/>
      <c r="K103" s="269">
        <f>YEAR(K$29)</f>
        <v>2021</v>
      </c>
      <c r="L103" s="269">
        <f t="shared" ref="L103:AH103" si="9">YEAR(L$29)</f>
        <v>2022</v>
      </c>
      <c r="M103" s="269">
        <f t="shared" si="9"/>
        <v>2023</v>
      </c>
      <c r="N103" s="270">
        <f t="shared" si="9"/>
        <v>2024</v>
      </c>
      <c r="O103" s="271">
        <f t="shared" si="9"/>
        <v>2025</v>
      </c>
      <c r="P103" s="272">
        <f t="shared" si="9"/>
        <v>2026</v>
      </c>
      <c r="Q103" s="272">
        <f t="shared" si="9"/>
        <v>2027</v>
      </c>
      <c r="R103" s="272">
        <f t="shared" si="9"/>
        <v>2028</v>
      </c>
      <c r="S103" s="272">
        <f t="shared" si="9"/>
        <v>2029</v>
      </c>
      <c r="T103" s="272">
        <f t="shared" si="9"/>
        <v>2030</v>
      </c>
      <c r="U103" s="272">
        <f t="shared" si="9"/>
        <v>2031</v>
      </c>
      <c r="V103" s="272">
        <f t="shared" si="9"/>
        <v>2032</v>
      </c>
      <c r="W103" s="272">
        <f t="shared" si="9"/>
        <v>2033</v>
      </c>
      <c r="X103" s="272">
        <f t="shared" si="9"/>
        <v>2034</v>
      </c>
      <c r="Y103" s="272">
        <f t="shared" si="9"/>
        <v>2035</v>
      </c>
      <c r="Z103" s="272">
        <f t="shared" si="9"/>
        <v>2036</v>
      </c>
      <c r="AA103" s="272">
        <f t="shared" si="9"/>
        <v>2037</v>
      </c>
      <c r="AB103" s="272">
        <f t="shared" si="9"/>
        <v>2038</v>
      </c>
      <c r="AC103" s="272">
        <f t="shared" si="9"/>
        <v>2039</v>
      </c>
      <c r="AD103" s="272">
        <f t="shared" si="9"/>
        <v>2040</v>
      </c>
      <c r="AE103" s="272">
        <f t="shared" si="9"/>
        <v>2041</v>
      </c>
      <c r="AF103" s="272">
        <f t="shared" si="9"/>
        <v>2042</v>
      </c>
      <c r="AG103" s="272">
        <f t="shared" si="9"/>
        <v>2043</v>
      </c>
      <c r="AH103" s="273">
        <f t="shared" si="9"/>
        <v>2044</v>
      </c>
    </row>
    <row r="104" spans="1:40" s="80" customFormat="1" ht="12.6" hidden="1" outlineLevel="2" thickBot="1" x14ac:dyDescent="0.3">
      <c r="A104" s="76"/>
      <c r="B104" s="40"/>
      <c r="C104" s="54"/>
      <c r="D104" s="145"/>
      <c r="E104" s="101"/>
      <c r="F104" s="101"/>
      <c r="G104" s="101"/>
      <c r="H104" s="101"/>
      <c r="I104" s="101"/>
      <c r="J104" s="102"/>
      <c r="K104" s="103" t="s">
        <v>49</v>
      </c>
      <c r="L104" s="103" t="str">
        <f>$K$62</f>
        <v>$000s</v>
      </c>
      <c r="M104" s="103" t="str">
        <f t="shared" ref="M104:AH104" si="10">$K$62</f>
        <v>$000s</v>
      </c>
      <c r="N104" s="104" t="str">
        <f t="shared" si="10"/>
        <v>$000s</v>
      </c>
      <c r="O104" s="105" t="str">
        <f t="shared" si="10"/>
        <v>$000s</v>
      </c>
      <c r="P104" s="106" t="str">
        <f t="shared" si="10"/>
        <v>$000s</v>
      </c>
      <c r="Q104" s="106" t="str">
        <f t="shared" si="10"/>
        <v>$000s</v>
      </c>
      <c r="R104" s="106" t="str">
        <f t="shared" si="10"/>
        <v>$000s</v>
      </c>
      <c r="S104" s="106" t="str">
        <f t="shared" si="10"/>
        <v>$000s</v>
      </c>
      <c r="T104" s="106" t="str">
        <f t="shared" si="10"/>
        <v>$000s</v>
      </c>
      <c r="U104" s="106" t="str">
        <f t="shared" si="10"/>
        <v>$000s</v>
      </c>
      <c r="V104" s="106" t="str">
        <f t="shared" si="10"/>
        <v>$000s</v>
      </c>
      <c r="W104" s="106" t="str">
        <f t="shared" si="10"/>
        <v>$000s</v>
      </c>
      <c r="X104" s="106" t="str">
        <f t="shared" si="10"/>
        <v>$000s</v>
      </c>
      <c r="Y104" s="106" t="str">
        <f t="shared" si="10"/>
        <v>$000s</v>
      </c>
      <c r="Z104" s="106" t="str">
        <f t="shared" si="10"/>
        <v>$000s</v>
      </c>
      <c r="AA104" s="106" t="str">
        <f t="shared" si="10"/>
        <v>$000s</v>
      </c>
      <c r="AB104" s="106" t="str">
        <f t="shared" si="10"/>
        <v>$000s</v>
      </c>
      <c r="AC104" s="106" t="str">
        <f t="shared" si="10"/>
        <v>$000s</v>
      </c>
      <c r="AD104" s="106" t="str">
        <f t="shared" si="10"/>
        <v>$000s</v>
      </c>
      <c r="AE104" s="106" t="str">
        <f t="shared" si="10"/>
        <v>$000s</v>
      </c>
      <c r="AF104" s="106" t="str">
        <f t="shared" si="10"/>
        <v>$000s</v>
      </c>
      <c r="AG104" s="106" t="str">
        <f t="shared" si="10"/>
        <v>$000s</v>
      </c>
      <c r="AH104" s="107" t="str">
        <f t="shared" si="10"/>
        <v>$000s</v>
      </c>
    </row>
    <row r="105" spans="1:40" s="38" customFormat="1" ht="10.199999999999999" hidden="1" outlineLevel="2" x14ac:dyDescent="0.2">
      <c r="A105" s="35"/>
      <c r="B105" s="108"/>
      <c r="C105" s="109"/>
      <c r="D105" s="110"/>
      <c r="E105" s="25"/>
      <c r="F105" s="25"/>
      <c r="G105" s="25"/>
      <c r="H105" s="25"/>
      <c r="I105" s="25"/>
      <c r="J105" s="25"/>
      <c r="K105" s="111"/>
      <c r="L105" s="112"/>
      <c r="M105" s="112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113"/>
    </row>
    <row r="106" spans="1:40" s="38" customFormat="1" ht="10.199999999999999" hidden="1" outlineLevel="2" x14ac:dyDescent="0.2">
      <c r="A106" s="35"/>
      <c r="B106" s="108"/>
      <c r="C106" s="109"/>
      <c r="D106" s="146" t="s">
        <v>78</v>
      </c>
      <c r="E106" s="25"/>
      <c r="F106" s="25"/>
      <c r="G106" s="25"/>
      <c r="H106" s="25"/>
      <c r="I106" s="25"/>
      <c r="J106" s="25"/>
      <c r="K106" s="111"/>
      <c r="L106" s="112"/>
      <c r="M106" s="112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113"/>
    </row>
    <row r="107" spans="1:40" s="38" customFormat="1" ht="10.199999999999999" hidden="1" outlineLevel="2" x14ac:dyDescent="0.2">
      <c r="A107" s="35"/>
      <c r="B107" s="108"/>
      <c r="C107" s="109"/>
      <c r="D107" s="147" t="s">
        <v>79</v>
      </c>
      <c r="E107" s="25"/>
      <c r="F107" s="25"/>
      <c r="G107" s="25"/>
      <c r="H107" s="25"/>
      <c r="I107" s="25"/>
      <c r="J107" s="25"/>
      <c r="K107" s="116">
        <f>'[2]Hist&amp;Budget_WC'!L$130</f>
        <v>8393</v>
      </c>
      <c r="L107" s="116">
        <f>'[2]Hist&amp;Budget_WC'!M$130</f>
        <v>16719</v>
      </c>
      <c r="M107" s="116">
        <f>'[2]Hist&amp;Budget_WC'!N$130</f>
        <v>19342</v>
      </c>
      <c r="N107" s="117">
        <f>[2]Calcs_WC!N$175</f>
        <v>29859</v>
      </c>
      <c r="O107" s="117">
        <f>[2]Calcs_WC!O$175</f>
        <v>22696.229160199935</v>
      </c>
      <c r="P107" s="117">
        <f>[2]Calcs_WC!P$175</f>
        <v>23943.084087523162</v>
      </c>
      <c r="Q107" s="117">
        <f>[2]Calcs_WC!Q$175</f>
        <v>26112.593127517623</v>
      </c>
      <c r="R107" s="117">
        <f>[2]Calcs_WC!R$175</f>
        <v>27985.367343531056</v>
      </c>
      <c r="S107" s="117">
        <f>[2]Calcs_WC!S$175</f>
        <v>28043.150110008883</v>
      </c>
      <c r="T107" s="117">
        <f>[2]Calcs_WC!T$175</f>
        <v>27292.469018591302</v>
      </c>
      <c r="U107" s="117">
        <f>[2]Calcs_WC!U$175</f>
        <v>24838.670493209091</v>
      </c>
      <c r="V107" s="117">
        <f>[2]Calcs_WC!V$175</f>
        <v>23087.36053985477</v>
      </c>
      <c r="W107" s="117">
        <f>[2]Calcs_WC!W$175</f>
        <v>22958.074141731129</v>
      </c>
      <c r="X107" s="117">
        <f>[2]Calcs_WC!X$175</f>
        <v>17393.472656202593</v>
      </c>
      <c r="Y107" s="117">
        <f>[2]Calcs_WC!Y$175</f>
        <v>8730.0076144971936</v>
      </c>
      <c r="Z107" s="117">
        <f>[2]Calcs_WC!Z$175</f>
        <v>24149.443246802737</v>
      </c>
      <c r="AA107" s="117">
        <f>[2]Calcs_WC!AA$175</f>
        <v>39530.368898575376</v>
      </c>
      <c r="AB107" s="117">
        <f>[2]Calcs_WC!AB$175</f>
        <v>55061.319454988727</v>
      </c>
      <c r="AC107" s="117">
        <f>[2]Calcs_WC!AC$175</f>
        <v>70727.346446155963</v>
      </c>
      <c r="AD107" s="117">
        <f>[2]Calcs_WC!AD$175</f>
        <v>86361.773754853697</v>
      </c>
      <c r="AE107" s="117">
        <f>[2]Calcs_WC!AE$175</f>
        <v>102024.9322771991</v>
      </c>
      <c r="AF107" s="117">
        <f>[2]Calcs_WC!AF$175</f>
        <v>117927.36093250544</v>
      </c>
      <c r="AG107" s="117">
        <f>[2]Calcs_WC!AG$175</f>
        <v>133829.7895878118</v>
      </c>
      <c r="AH107" s="118">
        <f>[2]Calcs_WC!AH$175</f>
        <v>149735.63843819004</v>
      </c>
      <c r="AM107" s="53" cm="1">
        <f t="array" ref="AM107">IF(SUM(ABS(K107:AH107)),1,0)</f>
        <v>1</v>
      </c>
      <c r="AN107" s="53">
        <f>IF(OR(SUBTOTAL(102,AM107)=1,AM107=0),0,1)</f>
        <v>1</v>
      </c>
    </row>
    <row r="108" spans="1:40" s="38" customFormat="1" ht="10.199999999999999" hidden="1" outlineLevel="2" x14ac:dyDescent="0.2">
      <c r="A108" s="35"/>
      <c r="B108" s="108"/>
      <c r="C108" s="109"/>
      <c r="D108" s="147" t="s">
        <v>80</v>
      </c>
      <c r="E108" s="25"/>
      <c r="F108" s="25"/>
      <c r="G108" s="25"/>
      <c r="H108" s="25"/>
      <c r="I108" s="25"/>
      <c r="J108" s="25"/>
      <c r="K108" s="116">
        <f>'[2]Hist&amp;Budget_WC'!L$136</f>
        <v>20038</v>
      </c>
      <c r="L108" s="116">
        <f>'[2]Hist&amp;Budget_WC'!M$136</f>
        <v>26111</v>
      </c>
      <c r="M108" s="116">
        <f>'[2]Hist&amp;Budget_WC'!N$136</f>
        <v>29933</v>
      </c>
      <c r="N108" s="117">
        <f>[2]Calcs_WC!N$181</f>
        <v>0</v>
      </c>
      <c r="O108" s="117">
        <f>[2]Calcs_WC!O$181</f>
        <v>0</v>
      </c>
      <c r="P108" s="117">
        <f>[2]Calcs_WC!P$181</f>
        <v>0</v>
      </c>
      <c r="Q108" s="117">
        <f>[2]Calcs_WC!Q$181</f>
        <v>0</v>
      </c>
      <c r="R108" s="117">
        <f>[2]Calcs_WC!R$181</f>
        <v>0</v>
      </c>
      <c r="S108" s="117">
        <f>[2]Calcs_WC!S$181</f>
        <v>0</v>
      </c>
      <c r="T108" s="117">
        <f>[2]Calcs_WC!T$181</f>
        <v>0</v>
      </c>
      <c r="U108" s="117">
        <f>[2]Calcs_WC!U$181</f>
        <v>0</v>
      </c>
      <c r="V108" s="117">
        <f>[2]Calcs_WC!V$181</f>
        <v>0</v>
      </c>
      <c r="W108" s="117">
        <f>[2]Calcs_WC!W$181</f>
        <v>0</v>
      </c>
      <c r="X108" s="117">
        <f>[2]Calcs_WC!X$181</f>
        <v>0</v>
      </c>
      <c r="Y108" s="117">
        <f>[2]Calcs_WC!Y$181</f>
        <v>0</v>
      </c>
      <c r="Z108" s="117">
        <f>[2]Calcs_WC!Z$181</f>
        <v>0</v>
      </c>
      <c r="AA108" s="117">
        <f>[2]Calcs_WC!AA$181</f>
        <v>0</v>
      </c>
      <c r="AB108" s="117">
        <f>[2]Calcs_WC!AB$181</f>
        <v>0</v>
      </c>
      <c r="AC108" s="117">
        <f>[2]Calcs_WC!AC$181</f>
        <v>0</v>
      </c>
      <c r="AD108" s="117">
        <f>[2]Calcs_WC!AD$181</f>
        <v>0</v>
      </c>
      <c r="AE108" s="117">
        <f>[2]Calcs_WC!AE$181</f>
        <v>0</v>
      </c>
      <c r="AF108" s="117">
        <f>[2]Calcs_WC!AF$181</f>
        <v>0</v>
      </c>
      <c r="AG108" s="117">
        <f>[2]Calcs_WC!AG$181</f>
        <v>0</v>
      </c>
      <c r="AH108" s="118">
        <f>[2]Calcs_WC!AH$181</f>
        <v>0</v>
      </c>
      <c r="AM108" s="53" cm="1">
        <f t="array" ref="AM108">IF(SUM(ABS(K108:AH108)),1,0)</f>
        <v>1</v>
      </c>
      <c r="AN108" s="53">
        <f>IF(OR(SUBTOTAL(102,AM108)=1,AM108=0),0,1)</f>
        <v>1</v>
      </c>
    </row>
    <row r="109" spans="1:40" s="38" customFormat="1" ht="10.199999999999999" hidden="1" outlineLevel="2" x14ac:dyDescent="0.2">
      <c r="A109" s="35"/>
      <c r="B109" s="108"/>
      <c r="C109" s="109"/>
      <c r="D109" s="148" t="s">
        <v>81</v>
      </c>
      <c r="E109" s="25"/>
      <c r="F109" s="25"/>
      <c r="G109" s="25"/>
      <c r="H109" s="25"/>
      <c r="I109" s="25"/>
      <c r="J109" s="25"/>
      <c r="K109" s="116">
        <f>SUM('[2]Hist&amp;Budget_WC'!L$131:L$132)</f>
        <v>6979</v>
      </c>
      <c r="L109" s="116">
        <f>SUM('[2]Hist&amp;Budget_WC'!M$131:M$132)</f>
        <v>9144</v>
      </c>
      <c r="M109" s="116">
        <f>SUM('[2]Hist&amp;Budget_WC'!N$131:N$132)</f>
        <v>8004</v>
      </c>
      <c r="N109" s="117">
        <f>SUM([2]Calcs_WC!N$176:N$177)</f>
        <v>3912</v>
      </c>
      <c r="O109" s="117">
        <f>SUM([2]Calcs_WC!O$176:O$177)</f>
        <v>4176.1849315068494</v>
      </c>
      <c r="P109" s="117">
        <f>SUM([2]Calcs_WC!P$176:P$177)</f>
        <v>3935.5068493150684</v>
      </c>
      <c r="Q109" s="117">
        <f>SUM([2]Calcs_WC!Q$176:Q$177)</f>
        <v>4074.3287671232879</v>
      </c>
      <c r="R109" s="117">
        <f>SUM([2]Calcs_WC!R$176:R$177)</f>
        <v>3989.5081967213114</v>
      </c>
      <c r="S109" s="117">
        <f>SUM([2]Calcs_WC!S$176:S$177)</f>
        <v>4466.9589041095887</v>
      </c>
      <c r="T109" s="117">
        <f>SUM([2]Calcs_WC!T$176:T$177)</f>
        <v>4761.0410958904104</v>
      </c>
      <c r="U109" s="117">
        <f>SUM([2]Calcs_WC!U$176:U$177)</f>
        <v>5258.1369863013697</v>
      </c>
      <c r="V109" s="117">
        <f>SUM([2]Calcs_WC!V$176:V$177)</f>
        <v>5428.4426229508199</v>
      </c>
      <c r="W109" s="117">
        <f>SUM([2]Calcs_WC!W$176:W$177)</f>
        <v>5383.3972602739732</v>
      </c>
      <c r="X109" s="117">
        <f>SUM([2]Calcs_WC!X$176:X$177)</f>
        <v>5448.9041095890407</v>
      </c>
      <c r="Y109" s="117">
        <f>SUM([2]Calcs_WC!Y$176:Y$177)</f>
        <v>5085.8630136986294</v>
      </c>
      <c r="Z109" s="117">
        <f>SUM([2]Calcs_WC!Z$176:Z$177)</f>
        <v>5071.9672131147545</v>
      </c>
      <c r="AA109" s="117">
        <f>SUM([2]Calcs_WC!AA$176:AA$177)</f>
        <v>5085.8630136986294</v>
      </c>
      <c r="AB109" s="117">
        <f>SUM([2]Calcs_WC!AB$176:AB$177)</f>
        <v>5085.8630136986294</v>
      </c>
      <c r="AC109" s="117">
        <f>SUM([2]Calcs_WC!AC$176:AC$177)</f>
        <v>5085.8630136986294</v>
      </c>
      <c r="AD109" s="117">
        <f>SUM([2]Calcs_WC!AD$176:AD$177)</f>
        <v>5071.9672131147545</v>
      </c>
      <c r="AE109" s="117">
        <f>SUM([2]Calcs_WC!AE$176:AE$177)</f>
        <v>5085.8630136986294</v>
      </c>
      <c r="AF109" s="117">
        <f>SUM([2]Calcs_WC!AF$176:AF$177)</f>
        <v>5085.8630136986294</v>
      </c>
      <c r="AG109" s="117">
        <f>SUM([2]Calcs_WC!AG$176:AG$177)</f>
        <v>5085.8630136986294</v>
      </c>
      <c r="AH109" s="118">
        <f>SUM([2]Calcs_WC!AH$176:AH$177)</f>
        <v>5071.9672131147545</v>
      </c>
      <c r="AM109" s="53" cm="1">
        <f t="array" ref="AM109">IF(SUM(ABS(K109:AH109)),1,0)</f>
        <v>1</v>
      </c>
      <c r="AN109" s="53">
        <f>IF(OR(SUBTOTAL(102,AM109)=1,AM109=0),0,1)</f>
        <v>1</v>
      </c>
    </row>
    <row r="110" spans="1:40" s="38" customFormat="1" ht="10.199999999999999" hidden="1" outlineLevel="2" x14ac:dyDescent="0.2">
      <c r="A110" s="35"/>
      <c r="B110" s="108"/>
      <c r="C110" s="109"/>
      <c r="D110" s="148" t="s">
        <v>82</v>
      </c>
      <c r="E110" s="25"/>
      <c r="F110" s="25"/>
      <c r="G110" s="25"/>
      <c r="H110" s="25"/>
      <c r="I110" s="25"/>
      <c r="J110" s="25"/>
      <c r="K110" s="116">
        <f>'[2]Hist&amp;Budget_WC'!L$133</f>
        <v>2382</v>
      </c>
      <c r="L110" s="116">
        <f>'[2]Hist&amp;Budget_WC'!M$133</f>
        <v>2973</v>
      </c>
      <c r="M110" s="116">
        <f>'[2]Hist&amp;Budget_WC'!N$133</f>
        <v>407</v>
      </c>
      <c r="N110" s="117">
        <f>[2]Calcs_WC!N$178</f>
        <v>212</v>
      </c>
      <c r="O110" s="117">
        <f>[2]Calcs_WC!O$178</f>
        <v>212</v>
      </c>
      <c r="P110" s="117">
        <f>[2]Calcs_WC!P$178</f>
        <v>212</v>
      </c>
      <c r="Q110" s="117">
        <f>[2]Calcs_WC!Q$178</f>
        <v>212</v>
      </c>
      <c r="R110" s="117">
        <f>[2]Calcs_WC!R$178</f>
        <v>212</v>
      </c>
      <c r="S110" s="117">
        <f>[2]Calcs_WC!S$178</f>
        <v>212</v>
      </c>
      <c r="T110" s="117">
        <f>[2]Calcs_WC!T$178</f>
        <v>212</v>
      </c>
      <c r="U110" s="117">
        <f>[2]Calcs_WC!U$178</f>
        <v>212</v>
      </c>
      <c r="V110" s="117">
        <f>[2]Calcs_WC!V$178</f>
        <v>212</v>
      </c>
      <c r="W110" s="117">
        <f>[2]Calcs_WC!W$178</f>
        <v>212</v>
      </c>
      <c r="X110" s="117">
        <f>[2]Calcs_WC!X$178</f>
        <v>212</v>
      </c>
      <c r="Y110" s="117">
        <f>[2]Calcs_WC!Y$178</f>
        <v>212</v>
      </c>
      <c r="Z110" s="117">
        <f>[2]Calcs_WC!Z$178</f>
        <v>212</v>
      </c>
      <c r="AA110" s="117">
        <f>[2]Calcs_WC!AA$178</f>
        <v>212</v>
      </c>
      <c r="AB110" s="117">
        <f>[2]Calcs_WC!AB$178</f>
        <v>212</v>
      </c>
      <c r="AC110" s="117">
        <f>[2]Calcs_WC!AC$178</f>
        <v>212</v>
      </c>
      <c r="AD110" s="117">
        <f>[2]Calcs_WC!AD$178</f>
        <v>212</v>
      </c>
      <c r="AE110" s="117">
        <f>[2]Calcs_WC!AE$178</f>
        <v>212</v>
      </c>
      <c r="AF110" s="117">
        <f>[2]Calcs_WC!AF$178</f>
        <v>212</v>
      </c>
      <c r="AG110" s="117">
        <f>[2]Calcs_WC!AG$178</f>
        <v>212</v>
      </c>
      <c r="AH110" s="118">
        <f>[2]Calcs_WC!AH$178</f>
        <v>212</v>
      </c>
      <c r="AM110" s="53" cm="1">
        <f t="array" ref="AM110">IF(SUM(ABS(K110:AH110)),1,0)</f>
        <v>1</v>
      </c>
      <c r="AN110" s="53">
        <f>IF(OR(SUBTOTAL(102,AM110)=1,AM110=0),0,1)</f>
        <v>1</v>
      </c>
    </row>
    <row r="111" spans="1:40" s="38" customFormat="1" ht="10.199999999999999" hidden="1" outlineLevel="2" x14ac:dyDescent="0.2">
      <c r="A111" s="35"/>
      <c r="B111" s="108"/>
      <c r="C111" s="109"/>
      <c r="D111" s="149" t="s">
        <v>83</v>
      </c>
      <c r="E111" s="25"/>
      <c r="F111" s="25"/>
      <c r="G111" s="25"/>
      <c r="H111" s="25"/>
      <c r="I111" s="25"/>
      <c r="J111" s="25"/>
      <c r="K111" s="116">
        <f>SUM('[2]Hist&amp;Budget_WC'!L134:L135,'[2]Hist&amp;Budget_WC'!L137:L138)</f>
        <v>119</v>
      </c>
      <c r="L111" s="116">
        <f>SUM('[2]Hist&amp;Budget_WC'!M134:M135,'[2]Hist&amp;Budget_WC'!M137:M138)</f>
        <v>183</v>
      </c>
      <c r="M111" s="116">
        <f>SUM('[2]Hist&amp;Budget_WC'!N134:N135,'[2]Hist&amp;Budget_WC'!N137:N138)</f>
        <v>1841</v>
      </c>
      <c r="N111" s="117">
        <f>SUM([2]Calcs_WC!N$179:N$180,[2]Calcs_WC!N$182:N$183)</f>
        <v>1813</v>
      </c>
      <c r="O111" s="117">
        <f>SUM([2]Calcs_WC!O$179:O$180,[2]Calcs_WC!O$182:O$183)</f>
        <v>1613</v>
      </c>
      <c r="P111" s="117">
        <f>SUM([2]Calcs_WC!P$179:P$180,[2]Calcs_WC!P$182:P$183)</f>
        <v>1413</v>
      </c>
      <c r="Q111" s="117">
        <f>SUM([2]Calcs_WC!Q$179:Q$180,[2]Calcs_WC!Q$182:Q$183)</f>
        <v>1213</v>
      </c>
      <c r="R111" s="117">
        <f>SUM([2]Calcs_WC!R$179:R$180,[2]Calcs_WC!R$182:R$183)</f>
        <v>1013</v>
      </c>
      <c r="S111" s="117">
        <f>SUM([2]Calcs_WC!S$179:S$180,[2]Calcs_WC!S$182:S$183)</f>
        <v>1013</v>
      </c>
      <c r="T111" s="117">
        <f>SUM([2]Calcs_WC!T$179:T$180,[2]Calcs_WC!T$182:T$183)</f>
        <v>1013</v>
      </c>
      <c r="U111" s="117">
        <f>SUM([2]Calcs_WC!U$179:U$180,[2]Calcs_WC!U$182:U$183)</f>
        <v>1013</v>
      </c>
      <c r="V111" s="117">
        <f>SUM([2]Calcs_WC!V$179:V$180,[2]Calcs_WC!V$182:V$183)</f>
        <v>1013</v>
      </c>
      <c r="W111" s="117">
        <f>SUM([2]Calcs_WC!W$179:W$180,[2]Calcs_WC!W$182:W$183)</f>
        <v>1013</v>
      </c>
      <c r="X111" s="117">
        <f>SUM([2]Calcs_WC!X$179:X$180,[2]Calcs_WC!X$182:X$183)</f>
        <v>1013</v>
      </c>
      <c r="Y111" s="117">
        <f>SUM([2]Calcs_WC!Y$179:Y$180,[2]Calcs_WC!Y$182:Y$183)</f>
        <v>1013</v>
      </c>
      <c r="Z111" s="117">
        <f>SUM([2]Calcs_WC!Z$179:Z$180,[2]Calcs_WC!Z$182:Z$183)</f>
        <v>1013</v>
      </c>
      <c r="AA111" s="117">
        <f>SUM([2]Calcs_WC!AA$179:AA$180,[2]Calcs_WC!AA$182:AA$183)</f>
        <v>1013</v>
      </c>
      <c r="AB111" s="117">
        <f>SUM([2]Calcs_WC!AB$179:AB$180,[2]Calcs_WC!AB$182:AB$183)</f>
        <v>1013</v>
      </c>
      <c r="AC111" s="117">
        <f>SUM([2]Calcs_WC!AC$179:AC$180,[2]Calcs_WC!AC$182:AC$183)</f>
        <v>1013</v>
      </c>
      <c r="AD111" s="117">
        <f>SUM([2]Calcs_WC!AD$179:AD$180,[2]Calcs_WC!AD$182:AD$183)</f>
        <v>1013</v>
      </c>
      <c r="AE111" s="117">
        <f>SUM([2]Calcs_WC!AE$179:AE$180,[2]Calcs_WC!AE$182:AE$183)</f>
        <v>1013</v>
      </c>
      <c r="AF111" s="117">
        <f>SUM([2]Calcs_WC!AF$179:AF$180,[2]Calcs_WC!AF$182:AF$183)</f>
        <v>1013</v>
      </c>
      <c r="AG111" s="117">
        <f>SUM([2]Calcs_WC!AG$179:AG$180,[2]Calcs_WC!AG$182:AG$183)</f>
        <v>1013</v>
      </c>
      <c r="AH111" s="118">
        <f>SUM([2]Calcs_WC!AH$179:AH$180,[2]Calcs_WC!AH$182:AH$183)</f>
        <v>1013</v>
      </c>
      <c r="AM111" s="53" cm="1">
        <f t="array" ref="AM111">IF(SUM(ABS(K111:AH111)),1,0)</f>
        <v>1</v>
      </c>
      <c r="AN111" s="53">
        <f>IF(OR(SUBTOTAL(102,AM111)=1,AM111=0),0,1)</f>
        <v>1</v>
      </c>
    </row>
    <row r="112" spans="1:40" s="38" customFormat="1" ht="10.199999999999999" hidden="1" outlineLevel="2" collapsed="1" x14ac:dyDescent="0.2">
      <c r="A112" s="35"/>
      <c r="B112" s="108"/>
      <c r="C112" s="109"/>
      <c r="D112" s="150" t="s">
        <v>84</v>
      </c>
      <c r="E112" s="120"/>
      <c r="F112" s="120"/>
      <c r="G112" s="120"/>
      <c r="H112" s="120"/>
      <c r="I112" s="120"/>
      <c r="J112" s="120"/>
      <c r="K112" s="121">
        <f t="shared" ref="K112:AH112" si="11">SUM(K107:K111)</f>
        <v>37911</v>
      </c>
      <c r="L112" s="121">
        <f t="shared" si="11"/>
        <v>55130</v>
      </c>
      <c r="M112" s="121">
        <f t="shared" si="11"/>
        <v>59527</v>
      </c>
      <c r="N112" s="122">
        <f t="shared" si="11"/>
        <v>35796</v>
      </c>
      <c r="O112" s="122">
        <f t="shared" si="11"/>
        <v>28697.414091706785</v>
      </c>
      <c r="P112" s="122">
        <f t="shared" si="11"/>
        <v>29503.590936838231</v>
      </c>
      <c r="Q112" s="122">
        <f t="shared" si="11"/>
        <v>31611.921894640909</v>
      </c>
      <c r="R112" s="122">
        <f t="shared" si="11"/>
        <v>33199.875540252368</v>
      </c>
      <c r="S112" s="122">
        <f t="shared" si="11"/>
        <v>33735.109014118469</v>
      </c>
      <c r="T112" s="122">
        <f t="shared" si="11"/>
        <v>33278.510114481716</v>
      </c>
      <c r="U112" s="122">
        <f t="shared" si="11"/>
        <v>31321.807479510462</v>
      </c>
      <c r="V112" s="122">
        <f t="shared" si="11"/>
        <v>29740.803162805591</v>
      </c>
      <c r="W112" s="122">
        <f t="shared" si="11"/>
        <v>29566.471402005103</v>
      </c>
      <c r="X112" s="122">
        <f t="shared" si="11"/>
        <v>24067.376765791632</v>
      </c>
      <c r="Y112" s="122">
        <f t="shared" si="11"/>
        <v>15040.870628195822</v>
      </c>
      <c r="Z112" s="122">
        <f t="shared" si="11"/>
        <v>30446.41045991749</v>
      </c>
      <c r="AA112" s="122">
        <f t="shared" si="11"/>
        <v>45841.231912274008</v>
      </c>
      <c r="AB112" s="122">
        <f t="shared" si="11"/>
        <v>61372.182468687359</v>
      </c>
      <c r="AC112" s="122">
        <f t="shared" si="11"/>
        <v>77038.209459854595</v>
      </c>
      <c r="AD112" s="122">
        <f t="shared" si="11"/>
        <v>92658.74096796845</v>
      </c>
      <c r="AE112" s="122">
        <f t="shared" si="11"/>
        <v>108335.79529089773</v>
      </c>
      <c r="AF112" s="122">
        <f t="shared" si="11"/>
        <v>124238.22394620407</v>
      </c>
      <c r="AG112" s="122">
        <f t="shared" si="11"/>
        <v>140140.65260151043</v>
      </c>
      <c r="AH112" s="123">
        <f t="shared" si="11"/>
        <v>156032.6056513048</v>
      </c>
    </row>
    <row r="113" spans="2:40" ht="12.75" hidden="1" customHeight="1" outlineLevel="2" x14ac:dyDescent="0.2">
      <c r="B113" s="151"/>
      <c r="C113" s="152"/>
      <c r="D113" s="153"/>
      <c r="E113" s="154"/>
      <c r="F113" s="154"/>
      <c r="G113" s="154"/>
      <c r="H113" s="154"/>
      <c r="I113" s="154"/>
      <c r="J113" s="154"/>
      <c r="K113" s="116"/>
      <c r="L113" s="116"/>
      <c r="M113" s="116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6"/>
    </row>
    <row r="114" spans="2:40" ht="12.75" hidden="1" customHeight="1" outlineLevel="2" x14ac:dyDescent="0.2">
      <c r="B114" s="108"/>
      <c r="C114" s="152"/>
      <c r="D114" s="153" t="s">
        <v>85</v>
      </c>
      <c r="E114" s="154"/>
      <c r="F114" s="154"/>
      <c r="G114" s="154"/>
      <c r="H114" s="154"/>
      <c r="I114" s="154"/>
      <c r="J114" s="154"/>
      <c r="K114" s="116"/>
      <c r="L114" s="116"/>
      <c r="M114" s="116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6"/>
    </row>
    <row r="115" spans="2:40" ht="10.199999999999999" hidden="1" outlineLevel="2" x14ac:dyDescent="0.2">
      <c r="B115" s="151"/>
      <c r="C115" s="152"/>
      <c r="D115" s="148" t="s">
        <v>79</v>
      </c>
      <c r="E115" s="154"/>
      <c r="F115" s="154"/>
      <c r="G115" s="154"/>
      <c r="H115" s="154"/>
      <c r="I115" s="154"/>
      <c r="J115" s="154"/>
      <c r="K115" s="116">
        <f>'[2]Hist&amp;Budget_WC'!L$143</f>
        <v>0</v>
      </c>
      <c r="L115" s="116">
        <f>'[2]Hist&amp;Budget_WC'!M$143</f>
        <v>0</v>
      </c>
      <c r="M115" s="116">
        <f>'[2]Hist&amp;Budget_WC'!N$143</f>
        <v>0</v>
      </c>
      <c r="N115" s="117">
        <f>[2]Calcs_WC!N$188</f>
        <v>0</v>
      </c>
      <c r="O115" s="117">
        <f>[2]Calcs_WC!O$188</f>
        <v>1393.9139017578229</v>
      </c>
      <c r="P115" s="117">
        <f>[2]Calcs_WC!P$188</f>
        <v>1538.614036392358</v>
      </c>
      <c r="Q115" s="117">
        <f>[2]Calcs_WC!Q$188</f>
        <v>1763.0429381501808</v>
      </c>
      <c r="R115" s="117">
        <f>[2]Calcs_WC!R$188</f>
        <v>2066.7966501482906</v>
      </c>
      <c r="S115" s="117">
        <f>[2]Calcs_WC!S$188</f>
        <v>2174.0171800219905</v>
      </c>
      <c r="T115" s="117">
        <f>[2]Calcs_WC!T$188</f>
        <v>2246.31279410858</v>
      </c>
      <c r="U115" s="117">
        <f>[2]Calcs_WC!U$188</f>
        <v>2124.6075862773619</v>
      </c>
      <c r="V115" s="117">
        <f>[2]Calcs_WC!V$188</f>
        <v>2145.5504314441223</v>
      </c>
      <c r="W115" s="117">
        <f>[2]Calcs_WC!W$188</f>
        <v>2467.4026500669797</v>
      </c>
      <c r="X115" s="117">
        <f>[2]Calcs_WC!X$188</f>
        <v>2945.3679773207818</v>
      </c>
      <c r="Y115" s="117">
        <f>[2]Calcs_WC!Y$188</f>
        <v>2041.3160336768194</v>
      </c>
      <c r="Z115" s="117">
        <f>[2]Calcs_WC!Z$188</f>
        <v>3099.4003471931492</v>
      </c>
      <c r="AA115" s="117">
        <f>[2]Calcs_WC!AA$188</f>
        <v>4157.0320220389203</v>
      </c>
      <c r="AB115" s="117">
        <f>[2]Calcs_WC!AB$188</f>
        <v>5223.1040181596209</v>
      </c>
      <c r="AC115" s="117">
        <f>[2]Calcs_WC!AC$188</f>
        <v>6305.6040181596209</v>
      </c>
      <c r="AD115" s="117">
        <f>[2]Calcs_WC!AD$188</f>
        <v>7388.3303374948991</v>
      </c>
      <c r="AE115" s="117">
        <f>[2]Calcs_WC!AE$188</f>
        <v>8470.60401815962</v>
      </c>
      <c r="AF115" s="117">
        <f>[2]Calcs_WC!AF$188</f>
        <v>9553.10401815962</v>
      </c>
      <c r="AG115" s="117">
        <f>[2]Calcs_WC!AG$188</f>
        <v>10635.60401815962</v>
      </c>
      <c r="AH115" s="118">
        <f>[2]Calcs_WC!AH$188</f>
        <v>11718.330337494899</v>
      </c>
      <c r="AM115" s="53" cm="1">
        <f t="array" ref="AM115">IF(SUM(ABS(K115:AH115)),1,0)</f>
        <v>1</v>
      </c>
      <c r="AN115" s="53">
        <f t="shared" ref="AN115:AN120" si="12">IF(OR(SUBTOTAL(102,AM115)=1,AM115=0),0,1)</f>
        <v>1</v>
      </c>
    </row>
    <row r="116" spans="2:40" ht="12.75" hidden="1" customHeight="1" outlineLevel="2" x14ac:dyDescent="0.2">
      <c r="B116" s="108"/>
      <c r="C116" s="152"/>
      <c r="D116" s="148" t="s">
        <v>80</v>
      </c>
      <c r="E116" s="154"/>
      <c r="F116" s="154"/>
      <c r="G116" s="154"/>
      <c r="H116" s="154"/>
      <c r="I116" s="154"/>
      <c r="J116" s="154"/>
      <c r="K116" s="116">
        <f>'[2]Hist&amp;Budget_WC'!L$151</f>
        <v>10008</v>
      </c>
      <c r="L116" s="116">
        <f>'[2]Hist&amp;Budget_WC'!M$151</f>
        <v>4529</v>
      </c>
      <c r="M116" s="116">
        <f>'[2]Hist&amp;Budget_WC'!N$151</f>
        <v>5054</v>
      </c>
      <c r="N116" s="117">
        <f>[2]Calcs_WC!N$196</f>
        <v>0</v>
      </c>
      <c r="O116" s="117">
        <f>[2]Calcs_WC!O$196</f>
        <v>0</v>
      </c>
      <c r="P116" s="117">
        <f>[2]Calcs_WC!P$196</f>
        <v>0</v>
      </c>
      <c r="Q116" s="117">
        <f>[2]Calcs_WC!Q$196</f>
        <v>0</v>
      </c>
      <c r="R116" s="117">
        <f>[2]Calcs_WC!R$196</f>
        <v>0</v>
      </c>
      <c r="S116" s="117">
        <f>[2]Calcs_WC!S$196</f>
        <v>0</v>
      </c>
      <c r="T116" s="117">
        <f>[2]Calcs_WC!T$196</f>
        <v>0</v>
      </c>
      <c r="U116" s="117">
        <f>[2]Calcs_WC!U$196</f>
        <v>0</v>
      </c>
      <c r="V116" s="117">
        <f>[2]Calcs_WC!V$196</f>
        <v>0</v>
      </c>
      <c r="W116" s="117">
        <f>[2]Calcs_WC!W$196</f>
        <v>0</v>
      </c>
      <c r="X116" s="117">
        <f>[2]Calcs_WC!X$196</f>
        <v>0</v>
      </c>
      <c r="Y116" s="117">
        <f>[2]Calcs_WC!Y$196</f>
        <v>0</v>
      </c>
      <c r="Z116" s="117">
        <f>[2]Calcs_WC!Z$196</f>
        <v>0</v>
      </c>
      <c r="AA116" s="117">
        <f>[2]Calcs_WC!AA$196</f>
        <v>0</v>
      </c>
      <c r="AB116" s="117">
        <f>[2]Calcs_WC!AB$196</f>
        <v>0</v>
      </c>
      <c r="AC116" s="117">
        <f>[2]Calcs_WC!AC$196</f>
        <v>0</v>
      </c>
      <c r="AD116" s="117">
        <f>[2]Calcs_WC!AD$196</f>
        <v>0</v>
      </c>
      <c r="AE116" s="117">
        <f>[2]Calcs_WC!AE$196</f>
        <v>0</v>
      </c>
      <c r="AF116" s="117">
        <f>[2]Calcs_WC!AF$196</f>
        <v>0</v>
      </c>
      <c r="AG116" s="117">
        <f>[2]Calcs_WC!AG$196</f>
        <v>0</v>
      </c>
      <c r="AH116" s="118">
        <f>[2]Calcs_WC!AH$196</f>
        <v>0</v>
      </c>
      <c r="AM116" s="53" cm="1">
        <f t="array" ref="AM116">IF(SUM(ABS(K116:AH116)),1,0)</f>
        <v>1</v>
      </c>
      <c r="AN116" s="53">
        <f t="shared" si="12"/>
        <v>1</v>
      </c>
    </row>
    <row r="117" spans="2:40" ht="12.75" hidden="1" customHeight="1" outlineLevel="2" x14ac:dyDescent="0.2">
      <c r="B117" s="151"/>
      <c r="C117" s="152"/>
      <c r="D117" s="148" t="s">
        <v>81</v>
      </c>
      <c r="E117" s="154"/>
      <c r="F117" s="154"/>
      <c r="G117" s="154"/>
      <c r="H117" s="154"/>
      <c r="I117" s="154"/>
      <c r="J117" s="154"/>
      <c r="K117" s="116">
        <f>'[2]Hist&amp;Budget_WC'!L$150</f>
        <v>60</v>
      </c>
      <c r="L117" s="116">
        <f>'[2]Hist&amp;Budget_WC'!M$150</f>
        <v>60</v>
      </c>
      <c r="M117" s="116">
        <f>'[2]Hist&amp;Budget_WC'!N$150</f>
        <v>60</v>
      </c>
      <c r="N117" s="117">
        <f>[2]Calcs_WC!N$195</f>
        <v>60</v>
      </c>
      <c r="O117" s="117">
        <f>[2]Calcs_WC!O$195</f>
        <v>60</v>
      </c>
      <c r="P117" s="117">
        <f>[2]Calcs_WC!P$195</f>
        <v>60</v>
      </c>
      <c r="Q117" s="117">
        <f>[2]Calcs_WC!Q$195</f>
        <v>60</v>
      </c>
      <c r="R117" s="117">
        <f>[2]Calcs_WC!R$195</f>
        <v>60</v>
      </c>
      <c r="S117" s="117">
        <f>[2]Calcs_WC!S$195</f>
        <v>60</v>
      </c>
      <c r="T117" s="117">
        <f>[2]Calcs_WC!T$195</f>
        <v>60</v>
      </c>
      <c r="U117" s="117">
        <f>[2]Calcs_WC!U$195</f>
        <v>60</v>
      </c>
      <c r="V117" s="117">
        <f>[2]Calcs_WC!V$195</f>
        <v>60</v>
      </c>
      <c r="W117" s="117">
        <f>[2]Calcs_WC!W$195</f>
        <v>60</v>
      </c>
      <c r="X117" s="117">
        <f>[2]Calcs_WC!X$195</f>
        <v>60</v>
      </c>
      <c r="Y117" s="117">
        <f>[2]Calcs_WC!Y$195</f>
        <v>60</v>
      </c>
      <c r="Z117" s="117">
        <f>[2]Calcs_WC!Z$195</f>
        <v>60</v>
      </c>
      <c r="AA117" s="117">
        <f>[2]Calcs_WC!AA$195</f>
        <v>60</v>
      </c>
      <c r="AB117" s="117">
        <f>[2]Calcs_WC!AB$195</f>
        <v>60</v>
      </c>
      <c r="AC117" s="117">
        <f>[2]Calcs_WC!AC$195</f>
        <v>60</v>
      </c>
      <c r="AD117" s="117">
        <f>[2]Calcs_WC!AD$195</f>
        <v>60</v>
      </c>
      <c r="AE117" s="117">
        <f>[2]Calcs_WC!AE$195</f>
        <v>60</v>
      </c>
      <c r="AF117" s="117">
        <f>[2]Calcs_WC!AF$195</f>
        <v>60</v>
      </c>
      <c r="AG117" s="117">
        <f>[2]Calcs_WC!AG$195</f>
        <v>60</v>
      </c>
      <c r="AH117" s="118">
        <f>[2]Calcs_WC!AH$195</f>
        <v>60</v>
      </c>
      <c r="AM117" s="53" cm="1">
        <f t="array" ref="AM117">IF(SUM(ABS(K117:AH117)),1,0)</f>
        <v>1</v>
      </c>
      <c r="AN117" s="53">
        <f t="shared" si="12"/>
        <v>1</v>
      </c>
    </row>
    <row r="118" spans="2:40" ht="12.75" hidden="1" customHeight="1" outlineLevel="2" x14ac:dyDescent="0.2">
      <c r="B118" s="151"/>
      <c r="C118" s="152"/>
      <c r="D118" s="147" t="s">
        <v>86</v>
      </c>
      <c r="E118" s="154"/>
      <c r="F118" s="154"/>
      <c r="G118" s="154"/>
      <c r="H118" s="154"/>
      <c r="I118" s="154"/>
      <c r="J118" s="154"/>
      <c r="K118" s="116">
        <f>SUM('[2]Hist&amp;Budget_WC'!L$145:L$146)</f>
        <v>592048</v>
      </c>
      <c r="L118" s="116">
        <f>SUM('[2]Hist&amp;Budget_WC'!M$145:M$146)</f>
        <v>670200</v>
      </c>
      <c r="M118" s="116">
        <f>SUM('[2]Hist&amp;Budget_WC'!N$145:N$146)</f>
        <v>732488</v>
      </c>
      <c r="N118" s="117">
        <f>SUM([2]Calcs_WC!N$190:N$191)</f>
        <v>814901</v>
      </c>
      <c r="O118" s="117">
        <f>SUM([2]Calcs_WC!O$190:O$191)</f>
        <v>818085.5737666667</v>
      </c>
      <c r="P118" s="117">
        <f>SUM([2]Calcs_WC!P$190:P$191)</f>
        <v>810312.44736666663</v>
      </c>
      <c r="Q118" s="117">
        <f>SUM([2]Calcs_WC!Q$190:Q$191)</f>
        <v>802100.06415416673</v>
      </c>
      <c r="R118" s="117">
        <f>SUM([2]Calcs_WC!R$190:R$191)</f>
        <v>794378.3808642542</v>
      </c>
      <c r="S118" s="117">
        <f>SUM([2]Calcs_WC!S$190:S$191)</f>
        <v>791622.389554522</v>
      </c>
      <c r="T118" s="117">
        <f>SUM([2]Calcs_WC!T$190:T$191)</f>
        <v>792104.71235325979</v>
      </c>
      <c r="U118" s="117">
        <f>SUM([2]Calcs_WC!U$190:U$191)</f>
        <v>798566.82743371453</v>
      </c>
      <c r="V118" s="117">
        <f>SUM([2]Calcs_WC!V$190:V$191)</f>
        <v>804784.69243176794</v>
      </c>
      <c r="W118" s="117">
        <f>SUM([2]Calcs_WC!W$190:W$191)</f>
        <v>806356.99630112713</v>
      </c>
      <c r="X118" s="117">
        <f>SUM([2]Calcs_WC!X$190:X$191)</f>
        <v>812442.85437971051</v>
      </c>
      <c r="Y118" s="117">
        <f>SUM([2]Calcs_WC!Y$190:Y$191)</f>
        <v>820934.61130123131</v>
      </c>
      <c r="Z118" s="117">
        <f>SUM([2]Calcs_WC!Z$190:Z$191)</f>
        <v>814881.39771792316</v>
      </c>
      <c r="AA118" s="117">
        <f>SUM([2]Calcs_WC!AA$190:AA$191)</f>
        <v>808828.18413461512</v>
      </c>
      <c r="AB118" s="117">
        <f>SUM([2]Calcs_WC!AB$190:AB$191)</f>
        <v>802774.97055130696</v>
      </c>
      <c r="AC118" s="117">
        <f>SUM([2]Calcs_WC!AC$190:AC$191)</f>
        <v>796721.75696799892</v>
      </c>
      <c r="AD118" s="117">
        <f>SUM([2]Calcs_WC!AD$190:AD$191)</f>
        <v>790668.54338469077</v>
      </c>
      <c r="AE118" s="117">
        <f>SUM([2]Calcs_WC!AE$190:AE$191)</f>
        <v>784615.32980138261</v>
      </c>
      <c r="AF118" s="117">
        <f>SUM([2]Calcs_WC!AF$190:AF$191)</f>
        <v>778562.11621807457</v>
      </c>
      <c r="AG118" s="117">
        <f>SUM([2]Calcs_WC!AG$190:AG$191)</f>
        <v>772508.90263476642</v>
      </c>
      <c r="AH118" s="118">
        <f>SUM([2]Calcs_WC!AH$190:AH$191)</f>
        <v>766455.68905145826</v>
      </c>
      <c r="AM118" s="53" cm="1">
        <f t="array" ref="AM118">IF(SUM(ABS(K118:AH118)),1,0)</f>
        <v>1</v>
      </c>
      <c r="AN118" s="53">
        <f t="shared" si="12"/>
        <v>1</v>
      </c>
    </row>
    <row r="119" spans="2:40" ht="12.75" hidden="1" customHeight="1" outlineLevel="2" x14ac:dyDescent="0.2">
      <c r="B119" s="151"/>
      <c r="C119" s="152"/>
      <c r="D119" s="147" t="s">
        <v>87</v>
      </c>
      <c r="E119" s="154"/>
      <c r="F119" s="154"/>
      <c r="G119" s="154"/>
      <c r="H119" s="154"/>
      <c r="I119" s="154"/>
      <c r="J119" s="154"/>
      <c r="K119" s="116">
        <f>'[2]Hist&amp;Budget_WC'!L$147</f>
        <v>0</v>
      </c>
      <c r="L119" s="116">
        <f>'[2]Hist&amp;Budget_WC'!M$147</f>
        <v>0</v>
      </c>
      <c r="M119" s="116">
        <f>'[2]Hist&amp;Budget_WC'!N$147</f>
        <v>0</v>
      </c>
      <c r="N119" s="117">
        <f>[2]Calcs_WC!N$192</f>
        <v>0</v>
      </c>
      <c r="O119" s="117">
        <f>[2]Calcs_WC!O$192</f>
        <v>0</v>
      </c>
      <c r="P119" s="117">
        <f>[2]Calcs_WC!P$192</f>
        <v>0</v>
      </c>
      <c r="Q119" s="117">
        <f>[2]Calcs_WC!Q$192</f>
        <v>0</v>
      </c>
      <c r="R119" s="117">
        <f>[2]Calcs_WC!R$192</f>
        <v>0</v>
      </c>
      <c r="S119" s="117">
        <f>[2]Calcs_WC!S$192</f>
        <v>0</v>
      </c>
      <c r="T119" s="117">
        <f>[2]Calcs_WC!T$192</f>
        <v>0</v>
      </c>
      <c r="U119" s="117">
        <f>[2]Calcs_WC!U$192</f>
        <v>0</v>
      </c>
      <c r="V119" s="117">
        <f>[2]Calcs_WC!V$192</f>
        <v>0</v>
      </c>
      <c r="W119" s="117">
        <f>[2]Calcs_WC!W$192</f>
        <v>0</v>
      </c>
      <c r="X119" s="117">
        <f>[2]Calcs_WC!X$192</f>
        <v>0</v>
      </c>
      <c r="Y119" s="117">
        <f>[2]Calcs_WC!Y$192</f>
        <v>0</v>
      </c>
      <c r="Z119" s="117">
        <f>[2]Calcs_WC!Z$192</f>
        <v>0</v>
      </c>
      <c r="AA119" s="117">
        <f>[2]Calcs_WC!AA$192</f>
        <v>0</v>
      </c>
      <c r="AB119" s="117">
        <f>[2]Calcs_WC!AB$192</f>
        <v>0</v>
      </c>
      <c r="AC119" s="117">
        <f>[2]Calcs_WC!AC$192</f>
        <v>0</v>
      </c>
      <c r="AD119" s="117">
        <f>[2]Calcs_WC!AD$192</f>
        <v>0</v>
      </c>
      <c r="AE119" s="117">
        <f>[2]Calcs_WC!AE$192</f>
        <v>0</v>
      </c>
      <c r="AF119" s="117">
        <f>[2]Calcs_WC!AF$192</f>
        <v>0</v>
      </c>
      <c r="AG119" s="117">
        <f>[2]Calcs_WC!AG$192</f>
        <v>0</v>
      </c>
      <c r="AH119" s="118">
        <f>[2]Calcs_WC!AH$192</f>
        <v>0</v>
      </c>
      <c r="AM119" s="53" cm="1">
        <f t="array" ref="AM119">IF(SUM(ABS(K119:AH119)),1,0)</f>
        <v>0</v>
      </c>
      <c r="AN119" s="53">
        <f t="shared" si="12"/>
        <v>0</v>
      </c>
    </row>
    <row r="120" spans="2:40" ht="12.75" hidden="1" customHeight="1" outlineLevel="2" x14ac:dyDescent="0.2">
      <c r="B120" s="151"/>
      <c r="C120" s="152"/>
      <c r="D120" s="147" t="s">
        <v>88</v>
      </c>
      <c r="E120" s="154"/>
      <c r="F120" s="154"/>
      <c r="G120" s="154"/>
      <c r="H120" s="154"/>
      <c r="I120" s="154"/>
      <c r="J120" s="154"/>
      <c r="K120" s="116">
        <f>SUM('[2]Hist&amp;Budget_WC'!L$144,'[2]Hist&amp;Budget_WC'!L$148:L$149,'[2]Hist&amp;Budget_WC'!L$152:L$153)</f>
        <v>276</v>
      </c>
      <c r="L120" s="116">
        <f>SUM('[2]Hist&amp;Budget_WC'!M$144,'[2]Hist&amp;Budget_WC'!M$148:M$149,'[2]Hist&amp;Budget_WC'!M$152:M$153)</f>
        <v>307</v>
      </c>
      <c r="M120" s="116">
        <f>SUM('[2]Hist&amp;Budget_WC'!N$144,'[2]Hist&amp;Budget_WC'!N$148:N$149,'[2]Hist&amp;Budget_WC'!N$152:N$153)</f>
        <v>267</v>
      </c>
      <c r="N120" s="117">
        <f>SUM([2]Calcs_WC!N$189,[2]Calcs_WC!N$193:N$194,[2]Calcs_WC!N$197:N$198)</f>
        <v>585</v>
      </c>
      <c r="O120" s="117">
        <f>SUM([2]Calcs_WC!O$189,[2]Calcs_WC!O$193:O$194,[2]Calcs_WC!O$197:O$198)</f>
        <v>585</v>
      </c>
      <c r="P120" s="117">
        <f>SUM([2]Calcs_WC!P$189,[2]Calcs_WC!P$193:P$194,[2]Calcs_WC!P$197:P$198)</f>
        <v>585</v>
      </c>
      <c r="Q120" s="117">
        <f>SUM([2]Calcs_WC!Q$189,[2]Calcs_WC!Q$193:Q$194,[2]Calcs_WC!Q$197:Q$198)</f>
        <v>585</v>
      </c>
      <c r="R120" s="117">
        <f>SUM([2]Calcs_WC!R$189,[2]Calcs_WC!R$193:R$194,[2]Calcs_WC!R$197:R$198)</f>
        <v>585</v>
      </c>
      <c r="S120" s="117">
        <f>SUM([2]Calcs_WC!S$189,[2]Calcs_WC!S$193:S$194,[2]Calcs_WC!S$197:S$198)</f>
        <v>585</v>
      </c>
      <c r="T120" s="117">
        <f>SUM([2]Calcs_WC!T$189,[2]Calcs_WC!T$193:T$194,[2]Calcs_WC!T$197:T$198)</f>
        <v>585</v>
      </c>
      <c r="U120" s="117">
        <f>SUM([2]Calcs_WC!U$189,[2]Calcs_WC!U$193:U$194,[2]Calcs_WC!U$197:U$198)</f>
        <v>585</v>
      </c>
      <c r="V120" s="117">
        <f>SUM([2]Calcs_WC!V$189,[2]Calcs_WC!V$193:V$194,[2]Calcs_WC!V$197:V$198)</f>
        <v>585</v>
      </c>
      <c r="W120" s="117">
        <f>SUM([2]Calcs_WC!W$189,[2]Calcs_WC!W$193:W$194,[2]Calcs_WC!W$197:W$198)</f>
        <v>585</v>
      </c>
      <c r="X120" s="117">
        <f>SUM([2]Calcs_WC!X$189,[2]Calcs_WC!X$193:X$194,[2]Calcs_WC!X$197:X$198)</f>
        <v>585</v>
      </c>
      <c r="Y120" s="117">
        <f>SUM([2]Calcs_WC!Y$189,[2]Calcs_WC!Y$193:Y$194,[2]Calcs_WC!Y$197:Y$198)</f>
        <v>585</v>
      </c>
      <c r="Z120" s="117">
        <f>SUM([2]Calcs_WC!Z$189,[2]Calcs_WC!Z$193:Z$194,[2]Calcs_WC!Z$197:Z$198)</f>
        <v>585</v>
      </c>
      <c r="AA120" s="117">
        <f>SUM([2]Calcs_WC!AA$189,[2]Calcs_WC!AA$193:AA$194,[2]Calcs_WC!AA$197:AA$198)</f>
        <v>585</v>
      </c>
      <c r="AB120" s="117">
        <f>SUM([2]Calcs_WC!AB$189,[2]Calcs_WC!AB$193:AB$194,[2]Calcs_WC!AB$197:AB$198)</f>
        <v>585</v>
      </c>
      <c r="AC120" s="117">
        <f>SUM([2]Calcs_WC!AC$189,[2]Calcs_WC!AC$193:AC$194,[2]Calcs_WC!AC$197:AC$198)</f>
        <v>585</v>
      </c>
      <c r="AD120" s="117">
        <f>SUM([2]Calcs_WC!AD$189,[2]Calcs_WC!AD$193:AD$194,[2]Calcs_WC!AD$197:AD$198)</f>
        <v>585</v>
      </c>
      <c r="AE120" s="117">
        <f>SUM([2]Calcs_WC!AE$189,[2]Calcs_WC!AE$193:AE$194,[2]Calcs_WC!AE$197:AE$198)</f>
        <v>585</v>
      </c>
      <c r="AF120" s="117">
        <f>SUM([2]Calcs_WC!AF$189,[2]Calcs_WC!AF$193:AF$194,[2]Calcs_WC!AF$197:AF$198)</f>
        <v>585</v>
      </c>
      <c r="AG120" s="117">
        <f>SUM([2]Calcs_WC!AG$189,[2]Calcs_WC!AG$193:AG$194,[2]Calcs_WC!AG$197:AG$198)</f>
        <v>585</v>
      </c>
      <c r="AH120" s="118">
        <f>SUM([2]Calcs_WC!AH$189,[2]Calcs_WC!AH$193:AH$194,[2]Calcs_WC!AH$197:AH$198)</f>
        <v>585</v>
      </c>
      <c r="AM120" s="53" cm="1">
        <f t="array" ref="AM120">IF(SUM(ABS(K120:AH120)),1,0)</f>
        <v>1</v>
      </c>
      <c r="AN120" s="53">
        <f t="shared" si="12"/>
        <v>1</v>
      </c>
    </row>
    <row r="121" spans="2:40" ht="12.75" hidden="1" customHeight="1" outlineLevel="2" collapsed="1" x14ac:dyDescent="0.2">
      <c r="B121" s="151"/>
      <c r="C121" s="152"/>
      <c r="D121" s="150" t="s">
        <v>89</v>
      </c>
      <c r="E121" s="157"/>
      <c r="F121" s="157"/>
      <c r="G121" s="157"/>
      <c r="H121" s="157"/>
      <c r="I121" s="157"/>
      <c r="J121" s="157"/>
      <c r="K121" s="121">
        <f t="shared" ref="K121:AH121" si="13">SUM(K115:K120)</f>
        <v>602392</v>
      </c>
      <c r="L121" s="121">
        <f t="shared" si="13"/>
        <v>675096</v>
      </c>
      <c r="M121" s="121">
        <f t="shared" si="13"/>
        <v>737869</v>
      </c>
      <c r="N121" s="122">
        <f t="shared" si="13"/>
        <v>815546</v>
      </c>
      <c r="O121" s="122">
        <f t="shared" si="13"/>
        <v>820124.4876684245</v>
      </c>
      <c r="P121" s="122">
        <f t="shared" si="13"/>
        <v>812496.06140305893</v>
      </c>
      <c r="Q121" s="122">
        <f t="shared" si="13"/>
        <v>804508.10709231696</v>
      </c>
      <c r="R121" s="122">
        <f t="shared" si="13"/>
        <v>797090.17751440255</v>
      </c>
      <c r="S121" s="122">
        <f t="shared" si="13"/>
        <v>794441.40673454397</v>
      </c>
      <c r="T121" s="122">
        <f t="shared" si="13"/>
        <v>794996.02514736832</v>
      </c>
      <c r="U121" s="122">
        <f t="shared" si="13"/>
        <v>801336.43501999194</v>
      </c>
      <c r="V121" s="122">
        <f t="shared" si="13"/>
        <v>807575.24286321201</v>
      </c>
      <c r="W121" s="122">
        <f t="shared" si="13"/>
        <v>809469.39895119413</v>
      </c>
      <c r="X121" s="122">
        <f t="shared" si="13"/>
        <v>816033.22235703131</v>
      </c>
      <c r="Y121" s="122">
        <f t="shared" si="13"/>
        <v>823620.92733490816</v>
      </c>
      <c r="Z121" s="122">
        <f t="shared" si="13"/>
        <v>818625.79806511628</v>
      </c>
      <c r="AA121" s="122">
        <f t="shared" si="13"/>
        <v>813630.21615665406</v>
      </c>
      <c r="AB121" s="122">
        <f t="shared" si="13"/>
        <v>808643.07456946664</v>
      </c>
      <c r="AC121" s="122">
        <f t="shared" si="13"/>
        <v>803672.3609861586</v>
      </c>
      <c r="AD121" s="122">
        <f t="shared" si="13"/>
        <v>798701.87372218561</v>
      </c>
      <c r="AE121" s="122">
        <f t="shared" si="13"/>
        <v>793730.93381954229</v>
      </c>
      <c r="AF121" s="122">
        <f t="shared" si="13"/>
        <v>788760.22023623425</v>
      </c>
      <c r="AG121" s="122">
        <f t="shared" si="13"/>
        <v>783789.50665292609</v>
      </c>
      <c r="AH121" s="123">
        <f t="shared" si="13"/>
        <v>778819.01938895311</v>
      </c>
    </row>
    <row r="122" spans="2:40" ht="12.75" hidden="1" customHeight="1" outlineLevel="2" thickBot="1" x14ac:dyDescent="0.25">
      <c r="B122" s="151"/>
      <c r="C122" s="152"/>
      <c r="D122" s="158" t="s">
        <v>90</v>
      </c>
      <c r="E122" s="159"/>
      <c r="F122" s="159"/>
      <c r="G122" s="159"/>
      <c r="H122" s="159"/>
      <c r="I122" s="159"/>
      <c r="J122" s="159"/>
      <c r="K122" s="160">
        <f t="shared" ref="K122:AH122" si="14">SUM(K112,K121)</f>
        <v>640303</v>
      </c>
      <c r="L122" s="160">
        <f t="shared" si="14"/>
        <v>730226</v>
      </c>
      <c r="M122" s="160">
        <f t="shared" si="14"/>
        <v>797396</v>
      </c>
      <c r="N122" s="161">
        <f t="shared" si="14"/>
        <v>851342</v>
      </c>
      <c r="O122" s="161">
        <f t="shared" si="14"/>
        <v>848821.90176013124</v>
      </c>
      <c r="P122" s="161">
        <f t="shared" si="14"/>
        <v>841999.65233989712</v>
      </c>
      <c r="Q122" s="161">
        <f t="shared" si="14"/>
        <v>836120.02898695786</v>
      </c>
      <c r="R122" s="161">
        <f t="shared" si="14"/>
        <v>830290.05305465497</v>
      </c>
      <c r="S122" s="161">
        <f t="shared" si="14"/>
        <v>828176.51574866241</v>
      </c>
      <c r="T122" s="161">
        <f t="shared" si="14"/>
        <v>828274.53526184999</v>
      </c>
      <c r="U122" s="161">
        <f t="shared" si="14"/>
        <v>832658.24249950238</v>
      </c>
      <c r="V122" s="161">
        <f t="shared" si="14"/>
        <v>837316.04602601763</v>
      </c>
      <c r="W122" s="161">
        <f t="shared" si="14"/>
        <v>839035.87035319919</v>
      </c>
      <c r="X122" s="161">
        <f t="shared" si="14"/>
        <v>840100.59912282298</v>
      </c>
      <c r="Y122" s="161">
        <f t="shared" si="14"/>
        <v>838661.79796310398</v>
      </c>
      <c r="Z122" s="161">
        <f t="shared" si="14"/>
        <v>849072.20852503378</v>
      </c>
      <c r="AA122" s="161">
        <f t="shared" si="14"/>
        <v>859471.44806892809</v>
      </c>
      <c r="AB122" s="161">
        <f t="shared" si="14"/>
        <v>870015.25703815394</v>
      </c>
      <c r="AC122" s="161">
        <f t="shared" si="14"/>
        <v>880710.57044601324</v>
      </c>
      <c r="AD122" s="161">
        <f t="shared" si="14"/>
        <v>891360.61469015409</v>
      </c>
      <c r="AE122" s="161">
        <f t="shared" si="14"/>
        <v>902066.72911044001</v>
      </c>
      <c r="AF122" s="161">
        <f t="shared" si="14"/>
        <v>912998.44418243831</v>
      </c>
      <c r="AG122" s="161">
        <f t="shared" si="14"/>
        <v>923930.1592544365</v>
      </c>
      <c r="AH122" s="162">
        <f t="shared" si="14"/>
        <v>934851.62504025793</v>
      </c>
    </row>
    <row r="123" spans="2:40" ht="12.75" hidden="1" customHeight="1" outlineLevel="2" thickTop="1" x14ac:dyDescent="0.2">
      <c r="B123" s="151"/>
      <c r="C123" s="152"/>
      <c r="D123" s="153"/>
      <c r="E123" s="154"/>
      <c r="F123" s="154"/>
      <c r="G123" s="154"/>
      <c r="H123" s="154"/>
      <c r="I123" s="154"/>
      <c r="J123" s="154"/>
      <c r="K123" s="116"/>
      <c r="L123" s="116"/>
      <c r="M123" s="116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6"/>
    </row>
    <row r="124" spans="2:40" ht="12.75" hidden="1" customHeight="1" outlineLevel="2" x14ac:dyDescent="0.2">
      <c r="B124" s="151"/>
      <c r="C124" s="152"/>
      <c r="D124" s="153" t="s">
        <v>91</v>
      </c>
      <c r="E124" s="154"/>
      <c r="F124" s="154"/>
      <c r="G124" s="154"/>
      <c r="H124" s="154"/>
      <c r="I124" s="154"/>
      <c r="J124" s="154"/>
      <c r="K124" s="116"/>
      <c r="L124" s="116"/>
      <c r="M124" s="116"/>
      <c r="N124" s="117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6"/>
    </row>
    <row r="125" spans="2:40" ht="12.75" hidden="1" customHeight="1" outlineLevel="2" x14ac:dyDescent="0.2">
      <c r="B125" s="151"/>
      <c r="C125" s="152"/>
      <c r="D125" s="148" t="s">
        <v>92</v>
      </c>
      <c r="E125" s="154"/>
      <c r="F125" s="154"/>
      <c r="G125" s="154"/>
      <c r="H125" s="154"/>
      <c r="I125" s="154"/>
      <c r="J125" s="154"/>
      <c r="K125" s="116">
        <f>SUM('[2]Hist&amp;Budget_WC'!L$159:L$160)</f>
        <v>12546</v>
      </c>
      <c r="L125" s="116">
        <f>SUM('[2]Hist&amp;Budget_WC'!M$159:M$160)</f>
        <v>15179</v>
      </c>
      <c r="M125" s="116">
        <f>SUM('[2]Hist&amp;Budget_WC'!N$159:N$160)</f>
        <v>14594</v>
      </c>
      <c r="N125" s="117">
        <f>SUM([2]Calcs_WC!N$204:N$205)</f>
        <v>3123</v>
      </c>
      <c r="O125" s="117">
        <f>SUM([2]Calcs_WC!O$204:O$205)</f>
        <v>3213.6986301369861</v>
      </c>
      <c r="P125" s="117">
        <f>SUM([2]Calcs_WC!P$204:P$205)</f>
        <v>3176.9342465753421</v>
      </c>
      <c r="Q125" s="117">
        <f>SUM([2]Calcs_WC!Q$204:Q$205)</f>
        <v>3227.930917808219</v>
      </c>
      <c r="R125" s="117">
        <f>SUM([2]Calcs_WC!R$204:R$205)</f>
        <v>3112.5741870901638</v>
      </c>
      <c r="S125" s="117">
        <f>SUM([2]Calcs_WC!S$204:S$205)</f>
        <v>3241.8463775660957</v>
      </c>
      <c r="T125" s="117">
        <f>SUM([2]Calcs_WC!T$204:T$205)</f>
        <v>3300.7697679041967</v>
      </c>
      <c r="U125" s="117">
        <f>SUM([2]Calcs_WC!U$204:U$205)</f>
        <v>3398.888079643858</v>
      </c>
      <c r="V125" s="117">
        <f>SUM([2]Calcs_WC!V$204:V$205)</f>
        <v>3483.6732084356781</v>
      </c>
      <c r="W125" s="117">
        <f>SUM([2]Calcs_WC!W$204:W$205)</f>
        <v>3627.7332824315599</v>
      </c>
      <c r="X125" s="117">
        <f>SUM([2]Calcs_WC!X$204:X$205)</f>
        <v>3699.0407966317325</v>
      </c>
      <c r="Y125" s="117">
        <f>SUM([2]Calcs_WC!Y$204:Y$205)</f>
        <v>3734.7592793083641</v>
      </c>
      <c r="Z125" s="117">
        <f>SUM([2]Calcs_WC!Z$204:Z$205)</f>
        <v>3727.0640348107027</v>
      </c>
      <c r="AA125" s="117">
        <f>SUM([2]Calcs_WC!AA$204:AA$205)</f>
        <v>3739.8791151414857</v>
      </c>
      <c r="AB125" s="117">
        <f>SUM([2]Calcs_WC!AB$204:AB$205)</f>
        <v>3742.5741992399307</v>
      </c>
      <c r="AC125" s="117">
        <f>SUM([2]Calcs_WC!AC$204:AC$205)</f>
        <v>3745.3636112818217</v>
      </c>
      <c r="AD125" s="117">
        <f>SUM([2]Calcs_WC!AD$204:AD$205)</f>
        <v>3738.009530743142</v>
      </c>
      <c r="AE125" s="117">
        <f>SUM([2]Calcs_WC!AE$204:AE$205)</f>
        <v>3751.2387406597527</v>
      </c>
      <c r="AF125" s="117">
        <f>SUM([2]Calcs_WC!AF$204:AF$205)</f>
        <v>3751.2387406597527</v>
      </c>
      <c r="AG125" s="117">
        <f>SUM([2]Calcs_WC!AG$204:AG$205)</f>
        <v>3751.2387406597527</v>
      </c>
      <c r="AH125" s="118">
        <f>SUM([2]Calcs_WC!AH$204:AH$205)</f>
        <v>3740.9894544830868</v>
      </c>
      <c r="AM125" s="53" cm="1">
        <f t="array" ref="AM125">IF(SUM(ABS(K125:AH125)),1,0)</f>
        <v>1</v>
      </c>
      <c r="AN125" s="53">
        <f>IF(OR(SUBTOTAL(102,AM125)=1,AM125=0),0,1)</f>
        <v>1</v>
      </c>
    </row>
    <row r="126" spans="2:40" ht="12.75" hidden="1" customHeight="1" outlineLevel="2" x14ac:dyDescent="0.2">
      <c r="B126" s="151"/>
      <c r="C126" s="152"/>
      <c r="D126" s="148" t="s">
        <v>93</v>
      </c>
      <c r="E126" s="154"/>
      <c r="F126" s="154"/>
      <c r="G126" s="154"/>
      <c r="H126" s="154"/>
      <c r="I126" s="154"/>
      <c r="J126" s="154"/>
      <c r="K126" s="116">
        <f>ROUND('[2]Hist&amp;Budget_WC'!L$165,0)</f>
        <v>517</v>
      </c>
      <c r="L126" s="116">
        <f>ROUND('[2]Hist&amp;Budget_WC'!M$165,0)</f>
        <v>534</v>
      </c>
      <c r="M126" s="116">
        <f>ROUND('[2]Hist&amp;Budget_WC'!N$165,0)</f>
        <v>552</v>
      </c>
      <c r="N126" s="117">
        <f>ROUND(SUM([2]Calcs_WC!N$210),0)</f>
        <v>944</v>
      </c>
      <c r="O126" s="117">
        <f>ROUND(SUM([2]Calcs_WC!O$210),0)</f>
        <v>970</v>
      </c>
      <c r="P126" s="117">
        <f>ROUND(SUM([2]Calcs_WC!P$210),0)</f>
        <v>1008</v>
      </c>
      <c r="Q126" s="117">
        <f>ROUND(SUM([2]Calcs_WC!Q$210),0)</f>
        <v>1048</v>
      </c>
      <c r="R126" s="117">
        <f>ROUND(SUM([2]Calcs_WC!R$210),0)</f>
        <v>1090</v>
      </c>
      <c r="S126" s="117">
        <f>ROUND(SUM([2]Calcs_WC!S$210),0)</f>
        <v>1134</v>
      </c>
      <c r="T126" s="117">
        <f>ROUND(SUM([2]Calcs_WC!T$210),0)</f>
        <v>914</v>
      </c>
      <c r="U126" s="117">
        <f>ROUND(SUM([2]Calcs_WC!U$210),0)</f>
        <v>934</v>
      </c>
      <c r="V126" s="117">
        <f>ROUND(SUM([2]Calcs_WC!V$210),0)</f>
        <v>980</v>
      </c>
      <c r="W126" s="117">
        <f>ROUND(SUM([2]Calcs_WC!W$210),0)</f>
        <v>825</v>
      </c>
      <c r="X126" s="117">
        <f>ROUND(SUM([2]Calcs_WC!X$210),0)</f>
        <v>573</v>
      </c>
      <c r="Y126" s="117">
        <f>ROUND(SUM([2]Calcs_WC!Y$210),0)</f>
        <v>600</v>
      </c>
      <c r="Z126" s="117">
        <f>ROUND(SUM([2]Calcs_WC!Z$210),0)</f>
        <v>630</v>
      </c>
      <c r="AA126" s="117">
        <f>ROUND(SUM([2]Calcs_WC!AA$210),0)</f>
        <v>470</v>
      </c>
      <c r="AB126" s="117">
        <f>ROUND(SUM([2]Calcs_WC!AB$210),0)</f>
        <v>296</v>
      </c>
      <c r="AC126" s="117">
        <f>ROUND(SUM([2]Calcs_WC!AC$210),0)</f>
        <v>302</v>
      </c>
      <c r="AD126" s="117">
        <f>ROUND(SUM([2]Calcs_WC!AD$210),0)</f>
        <v>237</v>
      </c>
      <c r="AE126" s="117">
        <f>ROUND(SUM([2]Calcs_WC!AE$210),0)</f>
        <v>0</v>
      </c>
      <c r="AF126" s="117">
        <f>ROUND(SUM([2]Calcs_WC!AF$210),0)</f>
        <v>0</v>
      </c>
      <c r="AG126" s="117">
        <f>ROUND(SUM([2]Calcs_WC!AG$210),0)</f>
        <v>0</v>
      </c>
      <c r="AH126" s="118">
        <f>ROUND(SUM([2]Calcs_WC!AH$210),0)</f>
        <v>0</v>
      </c>
      <c r="AM126" s="53" cm="1">
        <f t="array" ref="AM126">IF(SUM(ABS(K126:AH126)),1,0)</f>
        <v>1</v>
      </c>
      <c r="AN126" s="53">
        <f>IF(OR(SUBTOTAL(102,AM126)=1,AM126=0),0,1)</f>
        <v>1</v>
      </c>
    </row>
    <row r="127" spans="2:40" ht="12.75" hidden="1" customHeight="1" outlineLevel="2" x14ac:dyDescent="0.2">
      <c r="B127" s="151"/>
      <c r="C127" s="152"/>
      <c r="D127" s="148" t="s">
        <v>94</v>
      </c>
      <c r="E127" s="154"/>
      <c r="F127" s="154"/>
      <c r="G127" s="154"/>
      <c r="H127" s="154"/>
      <c r="I127" s="154"/>
      <c r="J127" s="154"/>
      <c r="K127" s="116">
        <f>ROUND('[2]Hist&amp;Budget_WC'!L$166,0)</f>
        <v>0</v>
      </c>
      <c r="L127" s="116">
        <f>ROUND('[2]Hist&amp;Budget_WC'!M$166,0)</f>
        <v>0</v>
      </c>
      <c r="M127" s="116">
        <f>ROUND('[2]Hist&amp;Budget_WC'!N$166,0)</f>
        <v>0</v>
      </c>
      <c r="N127" s="117">
        <f>ROUND([2]Calcs_WC!N$211,0)</f>
        <v>0</v>
      </c>
      <c r="O127" s="117">
        <f>ROUND([2]Calcs_WC!O$211,0)</f>
        <v>0</v>
      </c>
      <c r="P127" s="117">
        <f>ROUND([2]Calcs_WC!P$211,0)</f>
        <v>0</v>
      </c>
      <c r="Q127" s="117">
        <f>ROUND([2]Calcs_WC!Q$211,0)</f>
        <v>0</v>
      </c>
      <c r="R127" s="117">
        <f>ROUND([2]Calcs_WC!R$211,0)</f>
        <v>0</v>
      </c>
      <c r="S127" s="117">
        <f>ROUND([2]Calcs_WC!S$211,0)</f>
        <v>0</v>
      </c>
      <c r="T127" s="117">
        <f>ROUND([2]Calcs_WC!T$211,0)</f>
        <v>0</v>
      </c>
      <c r="U127" s="117">
        <f>ROUND([2]Calcs_WC!U$211,0)</f>
        <v>0</v>
      </c>
      <c r="V127" s="117">
        <f>ROUND([2]Calcs_WC!V$211,0)</f>
        <v>0</v>
      </c>
      <c r="W127" s="117">
        <f>ROUND([2]Calcs_WC!W$211,0)</f>
        <v>0</v>
      </c>
      <c r="X127" s="117">
        <f>ROUND([2]Calcs_WC!X$211,0)</f>
        <v>0</v>
      </c>
      <c r="Y127" s="117">
        <f>ROUND([2]Calcs_WC!Y$211,0)</f>
        <v>0</v>
      </c>
      <c r="Z127" s="117">
        <f>ROUND([2]Calcs_WC!Z$211,0)</f>
        <v>0</v>
      </c>
      <c r="AA127" s="117">
        <f>ROUND([2]Calcs_WC!AA$211,0)</f>
        <v>0</v>
      </c>
      <c r="AB127" s="117">
        <f>ROUND([2]Calcs_WC!AB$211,0)</f>
        <v>0</v>
      </c>
      <c r="AC127" s="117">
        <f>ROUND([2]Calcs_WC!AC$211,0)</f>
        <v>0</v>
      </c>
      <c r="AD127" s="117">
        <f>ROUND([2]Calcs_WC!AD$211,0)</f>
        <v>0</v>
      </c>
      <c r="AE127" s="117">
        <f>ROUND([2]Calcs_WC!AE$211,0)</f>
        <v>0</v>
      </c>
      <c r="AF127" s="117">
        <f>ROUND([2]Calcs_WC!AF$211,0)</f>
        <v>0</v>
      </c>
      <c r="AG127" s="117">
        <f>ROUND([2]Calcs_WC!AG$211,0)</f>
        <v>0</v>
      </c>
      <c r="AH127" s="118">
        <f>ROUND([2]Calcs_WC!AH$211,0)</f>
        <v>0</v>
      </c>
      <c r="AM127" s="53" cm="1">
        <f t="array" ref="AM127">IF(SUM(ABS(K127:AH127)),1,0)</f>
        <v>0</v>
      </c>
      <c r="AN127" s="53">
        <f>IF(OR(SUBTOTAL(102,AM127)=1,AM127=0),0,1)</f>
        <v>0</v>
      </c>
    </row>
    <row r="128" spans="2:40" ht="12.75" hidden="1" customHeight="1" outlineLevel="2" x14ac:dyDescent="0.2">
      <c r="B128" s="151"/>
      <c r="C128" s="152"/>
      <c r="D128" s="147" t="s">
        <v>95</v>
      </c>
      <c r="E128" s="154"/>
      <c r="F128" s="154"/>
      <c r="G128" s="154"/>
      <c r="H128" s="154"/>
      <c r="I128" s="154"/>
      <c r="J128" s="154"/>
      <c r="K128" s="116">
        <f>SUM('[2]Hist&amp;Budget_WC'!L$162:L$163)</f>
        <v>432</v>
      </c>
      <c r="L128" s="116">
        <f>SUM('[2]Hist&amp;Budget_WC'!M$162:M$163)</f>
        <v>432</v>
      </c>
      <c r="M128" s="116">
        <f>SUM('[2]Hist&amp;Budget_WC'!N$162:N$163)</f>
        <v>432</v>
      </c>
      <c r="N128" s="117">
        <f>SUM([2]Calcs_WC!N$207:N$208)</f>
        <v>0</v>
      </c>
      <c r="O128" s="117">
        <f>SUM([2]Calcs_WC!O$207:O$208)</f>
        <v>0</v>
      </c>
      <c r="P128" s="117">
        <f>SUM([2]Calcs_WC!P$207:P$208)</f>
        <v>0</v>
      </c>
      <c r="Q128" s="117">
        <f>SUM([2]Calcs_WC!Q$207:Q$208)</f>
        <v>0</v>
      </c>
      <c r="R128" s="117">
        <f>SUM([2]Calcs_WC!R$207:R$208)</f>
        <v>0</v>
      </c>
      <c r="S128" s="117">
        <f>SUM([2]Calcs_WC!S$207:S$208)</f>
        <v>0</v>
      </c>
      <c r="T128" s="117">
        <f>SUM([2]Calcs_WC!T$207:T$208)</f>
        <v>0</v>
      </c>
      <c r="U128" s="117">
        <f>SUM([2]Calcs_WC!U$207:U$208)</f>
        <v>0</v>
      </c>
      <c r="V128" s="117">
        <f>SUM([2]Calcs_WC!V$207:V$208)</f>
        <v>0</v>
      </c>
      <c r="W128" s="117">
        <f>SUM([2]Calcs_WC!W$207:W$208)</f>
        <v>0</v>
      </c>
      <c r="X128" s="117">
        <f>SUM([2]Calcs_WC!X$207:X$208)</f>
        <v>0</v>
      </c>
      <c r="Y128" s="117">
        <f>SUM([2]Calcs_WC!Y$207:Y$208)</f>
        <v>0</v>
      </c>
      <c r="Z128" s="117">
        <f>SUM([2]Calcs_WC!Z$207:Z$208)</f>
        <v>0</v>
      </c>
      <c r="AA128" s="117">
        <f>SUM([2]Calcs_WC!AA$207:AA$208)</f>
        <v>0</v>
      </c>
      <c r="AB128" s="117">
        <f>SUM([2]Calcs_WC!AB$207:AB$208)</f>
        <v>0</v>
      </c>
      <c r="AC128" s="117">
        <f>SUM([2]Calcs_WC!AC$207:AC$208)</f>
        <v>0</v>
      </c>
      <c r="AD128" s="117">
        <f>SUM([2]Calcs_WC!AD$207:AD$208)</f>
        <v>0</v>
      </c>
      <c r="AE128" s="117">
        <f>SUM([2]Calcs_WC!AE$207:AE$208)</f>
        <v>0</v>
      </c>
      <c r="AF128" s="117">
        <f>SUM([2]Calcs_WC!AF$207:AF$208)</f>
        <v>0</v>
      </c>
      <c r="AG128" s="117">
        <f>SUM([2]Calcs_WC!AG$207:AG$208)</f>
        <v>0</v>
      </c>
      <c r="AH128" s="118">
        <f>SUM([2]Calcs_WC!AH$207:AH$208)</f>
        <v>0</v>
      </c>
      <c r="AM128" s="53" cm="1">
        <f t="array" ref="AM128">IF(SUM(ABS(K128:AH128)),1,0)</f>
        <v>1</v>
      </c>
      <c r="AN128" s="53">
        <f>IF(OR(SUBTOTAL(102,AM128)=1,AM128=0),0,1)</f>
        <v>1</v>
      </c>
    </row>
    <row r="129" spans="2:40" ht="12.75" hidden="1" customHeight="1" outlineLevel="2" collapsed="1" x14ac:dyDescent="0.2">
      <c r="B129" s="151"/>
      <c r="C129" s="152"/>
      <c r="D129" s="147" t="s">
        <v>88</v>
      </c>
      <c r="E129" s="154"/>
      <c r="F129" s="154"/>
      <c r="G129" s="154"/>
      <c r="H129" s="154"/>
      <c r="I129" s="154"/>
      <c r="J129" s="154"/>
      <c r="K129" s="116">
        <f>SUM('[2]Hist&amp;Budget_WC'!L$161,'[2]Hist&amp;Budget_WC'!L$164)</f>
        <v>2796</v>
      </c>
      <c r="L129" s="116">
        <f>SUM('[2]Hist&amp;Budget_WC'!M$161,'[2]Hist&amp;Budget_WC'!M$164)</f>
        <v>2820</v>
      </c>
      <c r="M129" s="116">
        <f>SUM('[2]Hist&amp;Budget_WC'!N$161,'[2]Hist&amp;Budget_WC'!N$164)</f>
        <v>2962</v>
      </c>
      <c r="N129" s="117">
        <f>SUM([2]Calcs_WC!N$206,[2]Calcs_WC!N$209)</f>
        <v>3428</v>
      </c>
      <c r="O129" s="117">
        <f>SUM([2]Calcs_WC!O$206,[2]Calcs_WC!O$209)</f>
        <v>3428</v>
      </c>
      <c r="P129" s="117">
        <f>SUM([2]Calcs_WC!P$206,[2]Calcs_WC!P$209)</f>
        <v>3428</v>
      </c>
      <c r="Q129" s="117">
        <f>SUM([2]Calcs_WC!Q$206,[2]Calcs_WC!Q$209)</f>
        <v>3428</v>
      </c>
      <c r="R129" s="117">
        <f>SUM([2]Calcs_WC!R$206,[2]Calcs_WC!R$209)</f>
        <v>3428</v>
      </c>
      <c r="S129" s="117">
        <f>SUM([2]Calcs_WC!S$206,[2]Calcs_WC!S$209)</f>
        <v>3428</v>
      </c>
      <c r="T129" s="117">
        <f>SUM([2]Calcs_WC!T$206,[2]Calcs_WC!T$209)</f>
        <v>3428</v>
      </c>
      <c r="U129" s="117">
        <f>SUM([2]Calcs_WC!U$206,[2]Calcs_WC!U$209)</f>
        <v>3428</v>
      </c>
      <c r="V129" s="117">
        <f>SUM([2]Calcs_WC!V$206,[2]Calcs_WC!V$209)</f>
        <v>3428</v>
      </c>
      <c r="W129" s="117">
        <f>SUM([2]Calcs_WC!W$206,[2]Calcs_WC!W$209)</f>
        <v>3428</v>
      </c>
      <c r="X129" s="117">
        <f>SUM([2]Calcs_WC!X$206,[2]Calcs_WC!X$209)</f>
        <v>3428</v>
      </c>
      <c r="Y129" s="117">
        <f>SUM([2]Calcs_WC!Y$206,[2]Calcs_WC!Y$209)</f>
        <v>3428</v>
      </c>
      <c r="Z129" s="117">
        <f>SUM([2]Calcs_WC!Z$206,[2]Calcs_WC!Z$209)</f>
        <v>3428</v>
      </c>
      <c r="AA129" s="117">
        <f>SUM([2]Calcs_WC!AA$206,[2]Calcs_WC!AA$209)</f>
        <v>3428</v>
      </c>
      <c r="AB129" s="117">
        <f>SUM([2]Calcs_WC!AB$206,[2]Calcs_WC!AB$209)</f>
        <v>3428</v>
      </c>
      <c r="AC129" s="117">
        <f>SUM([2]Calcs_WC!AC$206,[2]Calcs_WC!AC$209)</f>
        <v>3428</v>
      </c>
      <c r="AD129" s="117">
        <f>SUM([2]Calcs_WC!AD$206,[2]Calcs_WC!AD$209)</f>
        <v>3428</v>
      </c>
      <c r="AE129" s="117">
        <f>SUM([2]Calcs_WC!AE$206,[2]Calcs_WC!AE$209)</f>
        <v>3428</v>
      </c>
      <c r="AF129" s="117">
        <f>SUM([2]Calcs_WC!AF$206,[2]Calcs_WC!AF$209)</f>
        <v>3428</v>
      </c>
      <c r="AG129" s="117">
        <f>SUM([2]Calcs_WC!AG$206,[2]Calcs_WC!AG$209)</f>
        <v>3428</v>
      </c>
      <c r="AH129" s="118">
        <f>SUM([2]Calcs_WC!AH$206,[2]Calcs_WC!AH$209)</f>
        <v>3428</v>
      </c>
    </row>
    <row r="130" spans="2:40" ht="12.75" hidden="1" customHeight="1" outlineLevel="2" x14ac:dyDescent="0.2">
      <c r="B130" s="151"/>
      <c r="C130" s="152"/>
      <c r="D130" s="150" t="s">
        <v>96</v>
      </c>
      <c r="E130" s="157"/>
      <c r="F130" s="157"/>
      <c r="G130" s="157"/>
      <c r="H130" s="157"/>
      <c r="I130" s="157"/>
      <c r="J130" s="157"/>
      <c r="K130" s="121">
        <f t="shared" ref="K130:AH130" si="15">SUM(K125:K129)</f>
        <v>16291</v>
      </c>
      <c r="L130" s="121">
        <f t="shared" si="15"/>
        <v>18965</v>
      </c>
      <c r="M130" s="121">
        <f t="shared" si="15"/>
        <v>18540</v>
      </c>
      <c r="N130" s="122">
        <f t="shared" si="15"/>
        <v>7495</v>
      </c>
      <c r="O130" s="122">
        <f t="shared" si="15"/>
        <v>7611.6986301369861</v>
      </c>
      <c r="P130" s="122">
        <f t="shared" si="15"/>
        <v>7612.9342465753416</v>
      </c>
      <c r="Q130" s="122">
        <f t="shared" si="15"/>
        <v>7703.9309178082185</v>
      </c>
      <c r="R130" s="122">
        <f t="shared" si="15"/>
        <v>7630.5741870901638</v>
      </c>
      <c r="S130" s="122">
        <f t="shared" si="15"/>
        <v>7803.8463775660957</v>
      </c>
      <c r="T130" s="122">
        <f t="shared" si="15"/>
        <v>7642.7697679041967</v>
      </c>
      <c r="U130" s="122">
        <f t="shared" si="15"/>
        <v>7760.888079643858</v>
      </c>
      <c r="V130" s="122">
        <f t="shared" si="15"/>
        <v>7891.6732084356781</v>
      </c>
      <c r="W130" s="122">
        <f t="shared" si="15"/>
        <v>7880.7332824315599</v>
      </c>
      <c r="X130" s="122">
        <f t="shared" si="15"/>
        <v>7700.0407966317325</v>
      </c>
      <c r="Y130" s="122">
        <f t="shared" si="15"/>
        <v>7762.7592793083641</v>
      </c>
      <c r="Z130" s="122">
        <f t="shared" si="15"/>
        <v>7785.0640348107027</v>
      </c>
      <c r="AA130" s="122">
        <f t="shared" si="15"/>
        <v>7637.8791151414862</v>
      </c>
      <c r="AB130" s="122">
        <f t="shared" si="15"/>
        <v>7466.5741992399307</v>
      </c>
      <c r="AC130" s="122">
        <f t="shared" si="15"/>
        <v>7475.3636112818222</v>
      </c>
      <c r="AD130" s="122">
        <f t="shared" si="15"/>
        <v>7403.009530743142</v>
      </c>
      <c r="AE130" s="122">
        <f t="shared" si="15"/>
        <v>7179.2387406597527</v>
      </c>
      <c r="AF130" s="122">
        <f t="shared" si="15"/>
        <v>7179.2387406597527</v>
      </c>
      <c r="AG130" s="122">
        <f t="shared" si="15"/>
        <v>7179.2387406597527</v>
      </c>
      <c r="AH130" s="123">
        <f t="shared" si="15"/>
        <v>7168.9894544830868</v>
      </c>
    </row>
    <row r="131" spans="2:40" ht="12.75" hidden="1" customHeight="1" outlineLevel="2" x14ac:dyDescent="0.2">
      <c r="B131" s="151"/>
      <c r="C131" s="152"/>
      <c r="D131" s="153"/>
      <c r="E131" s="154"/>
      <c r="F131" s="154"/>
      <c r="G131" s="154"/>
      <c r="H131" s="154"/>
      <c r="I131" s="154"/>
      <c r="J131" s="154"/>
      <c r="K131" s="116"/>
      <c r="L131" s="116"/>
      <c r="M131" s="116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6"/>
    </row>
    <row r="132" spans="2:40" ht="12.75" hidden="1" customHeight="1" outlineLevel="2" x14ac:dyDescent="0.2">
      <c r="B132" s="151"/>
      <c r="C132" s="152"/>
      <c r="D132" s="153" t="s">
        <v>97</v>
      </c>
      <c r="E132" s="154"/>
      <c r="F132" s="154"/>
      <c r="G132" s="154"/>
      <c r="H132" s="154"/>
      <c r="I132" s="154"/>
      <c r="J132" s="154"/>
      <c r="K132" s="116"/>
      <c r="L132" s="116"/>
      <c r="M132" s="116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6"/>
    </row>
    <row r="133" spans="2:40" ht="12.75" hidden="1" customHeight="1" outlineLevel="2" x14ac:dyDescent="0.2">
      <c r="B133" s="151"/>
      <c r="C133" s="152"/>
      <c r="D133" s="148" t="s">
        <v>92</v>
      </c>
      <c r="E133" s="154"/>
      <c r="F133" s="154"/>
      <c r="G133" s="154"/>
      <c r="H133" s="154"/>
      <c r="I133" s="154"/>
      <c r="J133" s="154"/>
      <c r="K133" s="116">
        <f>'[2]Hist&amp;Budget_WC'!L$176</f>
        <v>0</v>
      </c>
      <c r="L133" s="116">
        <f>'[2]Hist&amp;Budget_WC'!M$176</f>
        <v>0</v>
      </c>
      <c r="M133" s="116">
        <f>'[2]Hist&amp;Budget_WC'!N$176</f>
        <v>0</v>
      </c>
      <c r="N133" s="117">
        <f>SUM([2]Calcs_WC!N$221)</f>
        <v>0</v>
      </c>
      <c r="O133" s="117">
        <f>SUM([2]Calcs_WC!O$221)</f>
        <v>737.4</v>
      </c>
      <c r="P133" s="117">
        <f>SUM([2]Calcs_WC!P$221)</f>
        <v>756.2</v>
      </c>
      <c r="Q133" s="117">
        <f>SUM([2]Calcs_WC!Q$221)</f>
        <v>775.5</v>
      </c>
      <c r="R133" s="117">
        <f>SUM([2]Calcs_WC!R$221)</f>
        <v>795.40000000000009</v>
      </c>
      <c r="S133" s="117">
        <f>SUM([2]Calcs_WC!S$221)</f>
        <v>816.1</v>
      </c>
      <c r="T133" s="117">
        <f>SUM([2]Calcs_WC!T$221)</f>
        <v>837.30000000000007</v>
      </c>
      <c r="U133" s="117">
        <f>SUM([2]Calcs_WC!U$221)</f>
        <v>859.3</v>
      </c>
      <c r="V133" s="117">
        <f>SUM([2]Calcs_WC!V$221)</f>
        <v>881.90000000000009</v>
      </c>
      <c r="W133" s="117">
        <f>SUM([2]Calcs_WC!W$221)</f>
        <v>905.30000000000018</v>
      </c>
      <c r="X133" s="117">
        <f>SUM([2]Calcs_WC!X$221)</f>
        <v>929.5</v>
      </c>
      <c r="Y133" s="117">
        <f>SUM([2]Calcs_WC!Y$221)</f>
        <v>929.5</v>
      </c>
      <c r="Z133" s="117">
        <f>SUM([2]Calcs_WC!Z$221)</f>
        <v>929.5</v>
      </c>
      <c r="AA133" s="117">
        <f>SUM([2]Calcs_WC!AA$221)</f>
        <v>929.5</v>
      </c>
      <c r="AB133" s="117">
        <f>SUM([2]Calcs_WC!AB$221)</f>
        <v>929.5</v>
      </c>
      <c r="AC133" s="117">
        <f>SUM([2]Calcs_WC!AC$221)</f>
        <v>929.5</v>
      </c>
      <c r="AD133" s="117">
        <f>SUM([2]Calcs_WC!AD$221)</f>
        <v>929.5</v>
      </c>
      <c r="AE133" s="117">
        <f>SUM([2]Calcs_WC!AE$221)</f>
        <v>929.5</v>
      </c>
      <c r="AF133" s="117">
        <f>SUM([2]Calcs_WC!AF$221)</f>
        <v>929.5</v>
      </c>
      <c r="AG133" s="117">
        <f>SUM([2]Calcs_WC!AG$221)</f>
        <v>929.5</v>
      </c>
      <c r="AH133" s="118">
        <f>SUM([2]Calcs_WC!AH$221)</f>
        <v>929.5</v>
      </c>
      <c r="AM133" s="53" cm="1">
        <f t="array" ref="AM133">IF(SUM(ABS(K133:AH133)),1,0)</f>
        <v>1</v>
      </c>
      <c r="AN133" s="53">
        <f>IF(OR(SUBTOTAL(102,AM133)=1,AM133=0),0,1)</f>
        <v>1</v>
      </c>
    </row>
    <row r="134" spans="2:40" ht="12.75" hidden="1" customHeight="1" outlineLevel="2" x14ac:dyDescent="0.2">
      <c r="B134" s="151"/>
      <c r="C134" s="152"/>
      <c r="D134" s="148" t="s">
        <v>93</v>
      </c>
      <c r="E134" s="154"/>
      <c r="F134" s="154"/>
      <c r="G134" s="154"/>
      <c r="H134" s="154"/>
      <c r="I134" s="154"/>
      <c r="J134" s="154"/>
      <c r="K134" s="116">
        <f>'[2]Hist&amp;Budget_WC'!L$174</f>
        <v>10593</v>
      </c>
      <c r="L134" s="116">
        <f>'[2]Hist&amp;Budget_WC'!M$174</f>
        <v>9988</v>
      </c>
      <c r="M134" s="116">
        <f>'[2]Hist&amp;Budget_WC'!N$174</f>
        <v>9364</v>
      </c>
      <c r="N134" s="117">
        <f>[2]Calcs_WC!N$219</f>
        <v>12002</v>
      </c>
      <c r="O134" s="117">
        <f>[2]Calcs_WC!O$219</f>
        <v>11041.375560095024</v>
      </c>
      <c r="P134" s="117">
        <f>[2]Calcs_WC!P$219</f>
        <v>10033.18291592083</v>
      </c>
      <c r="Q134" s="117">
        <f>[2]Calcs_WC!Q$219</f>
        <v>8985.186205595468</v>
      </c>
      <c r="R134" s="117">
        <f>[2]Calcs_WC!R$219</f>
        <v>7895.3307954363427</v>
      </c>
      <c r="S134" s="117">
        <f>[2]Calcs_WC!S$219</f>
        <v>6761.4399639177318</v>
      </c>
      <c r="T134" s="117">
        <f>[2]Calcs_WC!T$219</f>
        <v>5847.6430654704291</v>
      </c>
      <c r="U134" s="117">
        <f>[2]Calcs_WC!U$219</f>
        <v>4913.7977457560282</v>
      </c>
      <c r="V134" s="117">
        <f>[2]Calcs_WC!V$219</f>
        <v>3933.3615890915235</v>
      </c>
      <c r="W134" s="117">
        <f>[2]Calcs_WC!W$219</f>
        <v>3107.9941130183506</v>
      </c>
      <c r="X134" s="117">
        <f>[2]Calcs_WC!X$219</f>
        <v>2535.2143999363607</v>
      </c>
      <c r="Y134" s="117">
        <f>[2]Calcs_WC!Y$219</f>
        <v>1934.7557105889678</v>
      </c>
      <c r="Z134" s="117">
        <f>[2]Calcs_WC!Z$219</f>
        <v>1304.8974961294894</v>
      </c>
      <c r="AA134" s="117">
        <f>[2]Calcs_WC!AA$219</f>
        <v>834.58611083668143</v>
      </c>
      <c r="AB134" s="117">
        <f>[2]Calcs_WC!AB$219</f>
        <v>538.78444582313682</v>
      </c>
      <c r="AC134" s="117">
        <f>[2]Calcs_WC!AC$219</f>
        <v>236.64396645821421</v>
      </c>
      <c r="AD134" s="117">
        <f>[2]Calcs_WC!AD$219</f>
        <v>0</v>
      </c>
      <c r="AE134" s="117">
        <f>[2]Calcs_WC!AE$219</f>
        <v>0</v>
      </c>
      <c r="AF134" s="117">
        <f>[2]Calcs_WC!AF$219</f>
        <v>0</v>
      </c>
      <c r="AG134" s="117">
        <f>[2]Calcs_WC!AG$219</f>
        <v>0</v>
      </c>
      <c r="AH134" s="118">
        <f>[2]Calcs_WC!AH$219</f>
        <v>0</v>
      </c>
      <c r="AM134" s="53" cm="1">
        <f t="array" ref="AM134">IF(SUM(ABS(K134:AH134)),1,0)</f>
        <v>1</v>
      </c>
      <c r="AN134" s="53">
        <f>IF(OR(SUBTOTAL(102,AM134)=1,AM134=0),0,1)</f>
        <v>1</v>
      </c>
    </row>
    <row r="135" spans="2:40" ht="12.75" hidden="1" customHeight="1" outlineLevel="2" x14ac:dyDescent="0.2">
      <c r="B135" s="151"/>
      <c r="C135" s="152"/>
      <c r="D135" s="148" t="s">
        <v>94</v>
      </c>
      <c r="E135" s="154"/>
      <c r="F135" s="154"/>
      <c r="G135" s="154"/>
      <c r="H135" s="154"/>
      <c r="I135" s="154"/>
      <c r="J135" s="154"/>
      <c r="K135" s="116">
        <f>'[2]Hist&amp;Budget_WC'!L$175</f>
        <v>0</v>
      </c>
      <c r="L135" s="116">
        <f>'[2]Hist&amp;Budget_WC'!M$175</f>
        <v>0</v>
      </c>
      <c r="M135" s="116">
        <f>'[2]Hist&amp;Budget_WC'!N$175</f>
        <v>0</v>
      </c>
      <c r="N135" s="117">
        <f>[2]Calcs_WC!N$220</f>
        <v>0</v>
      </c>
      <c r="O135" s="117">
        <f>[2]Calcs_WC!O$220</f>
        <v>0</v>
      </c>
      <c r="P135" s="117">
        <f>[2]Calcs_WC!P$220</f>
        <v>0</v>
      </c>
      <c r="Q135" s="117">
        <f>[2]Calcs_WC!Q$220</f>
        <v>0</v>
      </c>
      <c r="R135" s="117">
        <f>[2]Calcs_WC!R$220</f>
        <v>0</v>
      </c>
      <c r="S135" s="117">
        <f>[2]Calcs_WC!S$220</f>
        <v>0</v>
      </c>
      <c r="T135" s="117">
        <f>[2]Calcs_WC!T$220</f>
        <v>0</v>
      </c>
      <c r="U135" s="117">
        <f>[2]Calcs_WC!U$220</f>
        <v>0</v>
      </c>
      <c r="V135" s="117">
        <f>[2]Calcs_WC!V$220</f>
        <v>0</v>
      </c>
      <c r="W135" s="117">
        <f>[2]Calcs_WC!W$220</f>
        <v>0</v>
      </c>
      <c r="X135" s="117">
        <f>[2]Calcs_WC!X$220</f>
        <v>0</v>
      </c>
      <c r="Y135" s="117">
        <f>[2]Calcs_WC!Y$220</f>
        <v>0</v>
      </c>
      <c r="Z135" s="117">
        <f>[2]Calcs_WC!Z$220</f>
        <v>0</v>
      </c>
      <c r="AA135" s="117">
        <f>[2]Calcs_WC!AA$220</f>
        <v>0</v>
      </c>
      <c r="AB135" s="117">
        <f>[2]Calcs_WC!AB$220</f>
        <v>0</v>
      </c>
      <c r="AC135" s="117">
        <f>[2]Calcs_WC!AC$220</f>
        <v>0</v>
      </c>
      <c r="AD135" s="117">
        <f>[2]Calcs_WC!AD$220</f>
        <v>0</v>
      </c>
      <c r="AE135" s="117">
        <f>[2]Calcs_WC!AE$220</f>
        <v>0</v>
      </c>
      <c r="AF135" s="117">
        <f>[2]Calcs_WC!AF$220</f>
        <v>0</v>
      </c>
      <c r="AG135" s="117">
        <f>[2]Calcs_WC!AG$220</f>
        <v>0</v>
      </c>
      <c r="AH135" s="118">
        <f>[2]Calcs_WC!AH$220</f>
        <v>0</v>
      </c>
      <c r="AM135" s="53" cm="1">
        <f t="array" ref="AM135">IF(SUM(ABS(K135:AH135)),1,0)</f>
        <v>0</v>
      </c>
      <c r="AN135" s="53">
        <f>IF(OR(SUBTOTAL(102,AM135)=1,AM135=0),0,1)</f>
        <v>0</v>
      </c>
    </row>
    <row r="136" spans="2:40" ht="12.75" hidden="1" customHeight="1" outlineLevel="2" x14ac:dyDescent="0.2">
      <c r="B136" s="151"/>
      <c r="C136" s="152"/>
      <c r="D136" s="147" t="s">
        <v>98</v>
      </c>
      <c r="E136" s="154"/>
      <c r="F136" s="154"/>
      <c r="G136" s="154"/>
      <c r="H136" s="154"/>
      <c r="I136" s="154"/>
      <c r="J136" s="154"/>
      <c r="K136" s="116">
        <f>SUM('[2]Hist&amp;Budget_WC'!L$172:L$173)</f>
        <v>709</v>
      </c>
      <c r="L136" s="116">
        <f>SUM('[2]Hist&amp;Budget_WC'!M$172:M$173)</f>
        <v>709</v>
      </c>
      <c r="M136" s="116">
        <f>SUM('[2]Hist&amp;Budget_WC'!N$172:N$173)</f>
        <v>709</v>
      </c>
      <c r="N136" s="117">
        <f>SUM([2]Calcs_WC!N$217:N$218)</f>
        <v>1419</v>
      </c>
      <c r="O136" s="117">
        <f>SUM([2]Calcs_WC!O$217:O$218)</f>
        <v>1419</v>
      </c>
      <c r="P136" s="117">
        <f>SUM([2]Calcs_WC!P$217:P$218)</f>
        <v>1419</v>
      </c>
      <c r="Q136" s="117">
        <f>SUM([2]Calcs_WC!Q$217:Q$218)</f>
        <v>1419</v>
      </c>
      <c r="R136" s="117">
        <f>SUM([2]Calcs_WC!R$217:R$218)</f>
        <v>1419</v>
      </c>
      <c r="S136" s="117">
        <f>SUM([2]Calcs_WC!S$217:S$218)</f>
        <v>1419</v>
      </c>
      <c r="T136" s="117">
        <f>SUM([2]Calcs_WC!T$217:T$218)</f>
        <v>1419</v>
      </c>
      <c r="U136" s="117">
        <f>SUM([2]Calcs_WC!U$217:U$218)</f>
        <v>1419</v>
      </c>
      <c r="V136" s="117">
        <f>SUM([2]Calcs_WC!V$217:V$218)</f>
        <v>1419</v>
      </c>
      <c r="W136" s="117">
        <f>SUM([2]Calcs_WC!W$217:W$218)</f>
        <v>1419</v>
      </c>
      <c r="X136" s="117">
        <f>SUM([2]Calcs_WC!X$217:X$218)</f>
        <v>1419</v>
      </c>
      <c r="Y136" s="117">
        <f>SUM([2]Calcs_WC!Y$217:Y$218)</f>
        <v>1419</v>
      </c>
      <c r="Z136" s="117">
        <f>SUM([2]Calcs_WC!Z$217:Z$218)</f>
        <v>1419</v>
      </c>
      <c r="AA136" s="117">
        <f>SUM([2]Calcs_WC!AA$217:AA$218)</f>
        <v>1419</v>
      </c>
      <c r="AB136" s="117">
        <f>SUM([2]Calcs_WC!AB$217:AB$218)</f>
        <v>1419</v>
      </c>
      <c r="AC136" s="117">
        <f>SUM([2]Calcs_WC!AC$217:AC$218)</f>
        <v>1419</v>
      </c>
      <c r="AD136" s="117">
        <f>SUM([2]Calcs_WC!AD$217:AD$218)</f>
        <v>1419</v>
      </c>
      <c r="AE136" s="117">
        <f>SUM([2]Calcs_WC!AE$217:AE$218)</f>
        <v>1419</v>
      </c>
      <c r="AF136" s="117">
        <f>SUM([2]Calcs_WC!AF$217:AF$218)</f>
        <v>1419</v>
      </c>
      <c r="AG136" s="117">
        <f>SUM([2]Calcs_WC!AG$217:AG$218)</f>
        <v>1419</v>
      </c>
      <c r="AH136" s="118">
        <f>SUM([2]Calcs_WC!AH$217:AH$218)</f>
        <v>1419</v>
      </c>
      <c r="AM136" s="53" cm="1">
        <f t="array" ref="AM136">IF(SUM(ABS(K136:AH136)),1,0)</f>
        <v>1</v>
      </c>
      <c r="AN136" s="53">
        <f>IF(OR(SUBTOTAL(102,AM136)=1,AM136=0),0,1)</f>
        <v>1</v>
      </c>
    </row>
    <row r="137" spans="2:40" ht="12.75" hidden="1" customHeight="1" outlineLevel="2" collapsed="1" x14ac:dyDescent="0.2">
      <c r="B137" s="151"/>
      <c r="C137" s="152"/>
      <c r="D137" s="147" t="s">
        <v>88</v>
      </c>
      <c r="E137" s="154"/>
      <c r="F137" s="154"/>
      <c r="G137" s="154"/>
      <c r="H137" s="154"/>
      <c r="I137" s="154"/>
      <c r="J137" s="154"/>
      <c r="K137" s="116">
        <f>'[2]Hist&amp;Budget_WC'!L$171</f>
        <v>377</v>
      </c>
      <c r="L137" s="116">
        <f>'[2]Hist&amp;Budget_WC'!M$171</f>
        <v>276</v>
      </c>
      <c r="M137" s="116">
        <f>'[2]Hist&amp;Budget_WC'!N$171</f>
        <v>231</v>
      </c>
      <c r="N137" s="117">
        <f>[2]Calcs_WC!N$216</f>
        <v>419</v>
      </c>
      <c r="O137" s="117">
        <f>[2]Calcs_WC!O$216</f>
        <v>419</v>
      </c>
      <c r="P137" s="117">
        <f>[2]Calcs_WC!P$216</f>
        <v>419</v>
      </c>
      <c r="Q137" s="117">
        <f>[2]Calcs_WC!Q$216</f>
        <v>419</v>
      </c>
      <c r="R137" s="117">
        <f>[2]Calcs_WC!R$216</f>
        <v>419</v>
      </c>
      <c r="S137" s="117">
        <f>[2]Calcs_WC!S$216</f>
        <v>419</v>
      </c>
      <c r="T137" s="117">
        <f>[2]Calcs_WC!T$216</f>
        <v>419</v>
      </c>
      <c r="U137" s="117">
        <f>[2]Calcs_WC!U$216</f>
        <v>419</v>
      </c>
      <c r="V137" s="117">
        <f>[2]Calcs_WC!V$216</f>
        <v>419</v>
      </c>
      <c r="W137" s="117">
        <f>[2]Calcs_WC!W$216</f>
        <v>419</v>
      </c>
      <c r="X137" s="117">
        <f>[2]Calcs_WC!X$216</f>
        <v>419</v>
      </c>
      <c r="Y137" s="117">
        <f>[2]Calcs_WC!Y$216</f>
        <v>419</v>
      </c>
      <c r="Z137" s="117">
        <f>[2]Calcs_WC!Z$216</f>
        <v>419</v>
      </c>
      <c r="AA137" s="117">
        <f>[2]Calcs_WC!AA$216</f>
        <v>419</v>
      </c>
      <c r="AB137" s="117">
        <f>[2]Calcs_WC!AB$216</f>
        <v>419</v>
      </c>
      <c r="AC137" s="117">
        <f>[2]Calcs_WC!AC$216</f>
        <v>419</v>
      </c>
      <c r="AD137" s="117">
        <f>[2]Calcs_WC!AD$216</f>
        <v>419</v>
      </c>
      <c r="AE137" s="117">
        <f>[2]Calcs_WC!AE$216</f>
        <v>419</v>
      </c>
      <c r="AF137" s="117">
        <f>[2]Calcs_WC!AF$216</f>
        <v>419</v>
      </c>
      <c r="AG137" s="117">
        <f>[2]Calcs_WC!AG$216</f>
        <v>419</v>
      </c>
      <c r="AH137" s="118">
        <f>[2]Calcs_WC!AH$216</f>
        <v>419</v>
      </c>
    </row>
    <row r="138" spans="2:40" ht="12.75" hidden="1" customHeight="1" outlineLevel="2" x14ac:dyDescent="0.2">
      <c r="B138" s="151"/>
      <c r="C138" s="152"/>
      <c r="D138" s="150" t="s">
        <v>99</v>
      </c>
      <c r="E138" s="157"/>
      <c r="F138" s="157"/>
      <c r="G138" s="157"/>
      <c r="H138" s="157"/>
      <c r="I138" s="157"/>
      <c r="J138" s="157"/>
      <c r="K138" s="121">
        <f t="shared" ref="K138:AH138" si="16">SUM(K133:K137)</f>
        <v>11679</v>
      </c>
      <c r="L138" s="121">
        <f t="shared" si="16"/>
        <v>10973</v>
      </c>
      <c r="M138" s="121">
        <f t="shared" si="16"/>
        <v>10304</v>
      </c>
      <c r="N138" s="122">
        <f t="shared" si="16"/>
        <v>13840</v>
      </c>
      <c r="O138" s="122">
        <f t="shared" si="16"/>
        <v>13616.775560095024</v>
      </c>
      <c r="P138" s="122">
        <f t="shared" si="16"/>
        <v>12627.382915920831</v>
      </c>
      <c r="Q138" s="122">
        <f t="shared" si="16"/>
        <v>11598.686205595468</v>
      </c>
      <c r="R138" s="122">
        <f t="shared" si="16"/>
        <v>10528.730795436342</v>
      </c>
      <c r="S138" s="122">
        <f t="shared" si="16"/>
        <v>9415.5399639177322</v>
      </c>
      <c r="T138" s="122">
        <f t="shared" si="16"/>
        <v>8522.9430654704302</v>
      </c>
      <c r="U138" s="122">
        <f t="shared" si="16"/>
        <v>7611.0977457560284</v>
      </c>
      <c r="V138" s="122">
        <f t="shared" si="16"/>
        <v>6653.261589091524</v>
      </c>
      <c r="W138" s="122">
        <f t="shared" si="16"/>
        <v>5851.2941130183508</v>
      </c>
      <c r="X138" s="122">
        <f t="shared" si="16"/>
        <v>5302.7143999363607</v>
      </c>
      <c r="Y138" s="122">
        <f t="shared" si="16"/>
        <v>4702.2557105889682</v>
      </c>
      <c r="Z138" s="122">
        <f t="shared" si="16"/>
        <v>4072.3974961294894</v>
      </c>
      <c r="AA138" s="122">
        <f t="shared" si="16"/>
        <v>3602.0861108366817</v>
      </c>
      <c r="AB138" s="122">
        <f t="shared" si="16"/>
        <v>3306.2844458231366</v>
      </c>
      <c r="AC138" s="122">
        <f t="shared" si="16"/>
        <v>3004.143966458214</v>
      </c>
      <c r="AD138" s="122">
        <f t="shared" si="16"/>
        <v>2767.5</v>
      </c>
      <c r="AE138" s="122">
        <f t="shared" si="16"/>
        <v>2767.5</v>
      </c>
      <c r="AF138" s="122">
        <f t="shared" si="16"/>
        <v>2767.5</v>
      </c>
      <c r="AG138" s="122">
        <f t="shared" si="16"/>
        <v>2767.5</v>
      </c>
      <c r="AH138" s="123">
        <f t="shared" si="16"/>
        <v>2767.5</v>
      </c>
    </row>
    <row r="139" spans="2:40" ht="12.75" hidden="1" customHeight="1" outlineLevel="2" thickBot="1" x14ac:dyDescent="0.25">
      <c r="B139" s="151"/>
      <c r="C139" s="152"/>
      <c r="D139" s="158" t="s">
        <v>100</v>
      </c>
      <c r="E139" s="159"/>
      <c r="F139" s="159"/>
      <c r="G139" s="159"/>
      <c r="H139" s="159"/>
      <c r="I139" s="159"/>
      <c r="J139" s="159"/>
      <c r="K139" s="160">
        <f t="shared" ref="K139:AH139" si="17">SUM(K130,K138)</f>
        <v>27970</v>
      </c>
      <c r="L139" s="160">
        <f t="shared" si="17"/>
        <v>29938</v>
      </c>
      <c r="M139" s="160">
        <f t="shared" si="17"/>
        <v>28844</v>
      </c>
      <c r="N139" s="161">
        <f t="shared" si="17"/>
        <v>21335</v>
      </c>
      <c r="O139" s="161">
        <f t="shared" si="17"/>
        <v>21228.474190232009</v>
      </c>
      <c r="P139" s="161">
        <f t="shared" si="17"/>
        <v>20240.317162496172</v>
      </c>
      <c r="Q139" s="161">
        <f t="shared" si="17"/>
        <v>19302.617123403688</v>
      </c>
      <c r="R139" s="161">
        <f t="shared" si="17"/>
        <v>18159.304982526504</v>
      </c>
      <c r="S139" s="161">
        <f t="shared" si="17"/>
        <v>17219.386341483827</v>
      </c>
      <c r="T139" s="161">
        <f t="shared" si="17"/>
        <v>16165.712833374626</v>
      </c>
      <c r="U139" s="161">
        <f t="shared" si="17"/>
        <v>15371.985825399886</v>
      </c>
      <c r="V139" s="161">
        <f t="shared" si="17"/>
        <v>14544.934797527203</v>
      </c>
      <c r="W139" s="161">
        <f t="shared" si="17"/>
        <v>13732.02739544991</v>
      </c>
      <c r="X139" s="161">
        <f t="shared" si="17"/>
        <v>13002.755196568094</v>
      </c>
      <c r="Y139" s="161">
        <f t="shared" si="17"/>
        <v>12465.014989897332</v>
      </c>
      <c r="Z139" s="161">
        <f t="shared" si="17"/>
        <v>11857.461530940192</v>
      </c>
      <c r="AA139" s="161">
        <f t="shared" si="17"/>
        <v>11239.965225978169</v>
      </c>
      <c r="AB139" s="161">
        <f t="shared" si="17"/>
        <v>10772.858645063068</v>
      </c>
      <c r="AC139" s="161">
        <f t="shared" si="17"/>
        <v>10479.507577740036</v>
      </c>
      <c r="AD139" s="161">
        <f t="shared" si="17"/>
        <v>10170.509530743142</v>
      </c>
      <c r="AE139" s="161">
        <f t="shared" si="17"/>
        <v>9946.7387406597518</v>
      </c>
      <c r="AF139" s="161">
        <f t="shared" si="17"/>
        <v>9946.7387406597518</v>
      </c>
      <c r="AG139" s="161">
        <f t="shared" si="17"/>
        <v>9946.7387406597518</v>
      </c>
      <c r="AH139" s="162">
        <f t="shared" si="17"/>
        <v>9936.4894544830859</v>
      </c>
    </row>
    <row r="140" spans="2:40" ht="12.75" hidden="1" customHeight="1" outlineLevel="2" thickTop="1" x14ac:dyDescent="0.2">
      <c r="B140" s="151"/>
      <c r="C140" s="152"/>
      <c r="D140" s="153"/>
      <c r="E140" s="154"/>
      <c r="F140" s="154"/>
      <c r="G140" s="154"/>
      <c r="H140" s="154"/>
      <c r="I140" s="154"/>
      <c r="J140" s="154"/>
      <c r="K140" s="116"/>
      <c r="L140" s="116"/>
      <c r="M140" s="116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6"/>
    </row>
    <row r="141" spans="2:40" ht="12.75" hidden="1" customHeight="1" outlineLevel="2" thickBot="1" x14ac:dyDescent="0.25">
      <c r="B141" s="151"/>
      <c r="C141" s="152"/>
      <c r="D141" s="163" t="s">
        <v>101</v>
      </c>
      <c r="E141" s="164"/>
      <c r="F141" s="164"/>
      <c r="G141" s="164"/>
      <c r="H141" s="164"/>
      <c r="I141" s="164"/>
      <c r="J141" s="164"/>
      <c r="K141" s="165">
        <f>K122-K139</f>
        <v>612333</v>
      </c>
      <c r="L141" s="165">
        <f>L122-L139</f>
        <v>700288</v>
      </c>
      <c r="M141" s="165">
        <f>M122-M139</f>
        <v>768552</v>
      </c>
      <c r="N141" s="166">
        <f t="shared" ref="N141:AH141" si="18">N122-N139</f>
        <v>830007</v>
      </c>
      <c r="O141" s="166">
        <f t="shared" si="18"/>
        <v>827593.42756989924</v>
      </c>
      <c r="P141" s="166">
        <f t="shared" si="18"/>
        <v>821759.33517740096</v>
      </c>
      <c r="Q141" s="166">
        <f t="shared" si="18"/>
        <v>816817.41186355415</v>
      </c>
      <c r="R141" s="166">
        <f t="shared" si="18"/>
        <v>812130.74807212851</v>
      </c>
      <c r="S141" s="166">
        <f t="shared" si="18"/>
        <v>810957.12940717861</v>
      </c>
      <c r="T141" s="166">
        <f t="shared" si="18"/>
        <v>812108.82242847537</v>
      </c>
      <c r="U141" s="166">
        <f t="shared" si="18"/>
        <v>817286.25667410251</v>
      </c>
      <c r="V141" s="166">
        <f t="shared" si="18"/>
        <v>822771.11122849048</v>
      </c>
      <c r="W141" s="166">
        <f t="shared" si="18"/>
        <v>825303.84295774926</v>
      </c>
      <c r="X141" s="166">
        <f t="shared" si="18"/>
        <v>827097.84392625489</v>
      </c>
      <c r="Y141" s="166">
        <f t="shared" si="18"/>
        <v>826196.7829732066</v>
      </c>
      <c r="Z141" s="166">
        <f t="shared" si="18"/>
        <v>837214.74699409364</v>
      </c>
      <c r="AA141" s="166">
        <f t="shared" si="18"/>
        <v>848231.48284294992</v>
      </c>
      <c r="AB141" s="166">
        <f t="shared" si="18"/>
        <v>859242.39839309081</v>
      </c>
      <c r="AC141" s="166">
        <f t="shared" si="18"/>
        <v>870231.06286827323</v>
      </c>
      <c r="AD141" s="166">
        <f t="shared" si="18"/>
        <v>881190.10515941097</v>
      </c>
      <c r="AE141" s="166">
        <f t="shared" si="18"/>
        <v>892119.99036978022</v>
      </c>
      <c r="AF141" s="166">
        <f t="shared" si="18"/>
        <v>903051.70544177853</v>
      </c>
      <c r="AG141" s="166">
        <f t="shared" si="18"/>
        <v>913983.42051377671</v>
      </c>
      <c r="AH141" s="167">
        <f t="shared" si="18"/>
        <v>924915.1355857749</v>
      </c>
    </row>
    <row r="142" spans="2:40" ht="12.75" hidden="1" customHeight="1" outlineLevel="2" x14ac:dyDescent="0.2">
      <c r="B142" s="151"/>
      <c r="C142" s="152"/>
      <c r="D142" s="153"/>
      <c r="E142" s="154"/>
      <c r="F142" s="154"/>
      <c r="G142" s="154"/>
      <c r="H142" s="154"/>
      <c r="I142" s="154"/>
      <c r="J142" s="154"/>
      <c r="K142" s="116"/>
      <c r="L142" s="116"/>
      <c r="M142" s="116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6"/>
    </row>
    <row r="143" spans="2:40" ht="12.75" hidden="1" customHeight="1" outlineLevel="2" x14ac:dyDescent="0.2">
      <c r="B143" s="151"/>
      <c r="C143" s="152"/>
      <c r="D143" s="153" t="s">
        <v>102</v>
      </c>
      <c r="E143" s="154"/>
      <c r="F143" s="154"/>
      <c r="G143" s="154"/>
      <c r="H143" s="154"/>
      <c r="I143" s="154"/>
      <c r="J143" s="154"/>
      <c r="K143" s="116"/>
      <c r="L143" s="116"/>
      <c r="M143" s="116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6"/>
    </row>
    <row r="144" spans="2:40" ht="12.75" hidden="1" customHeight="1" outlineLevel="2" x14ac:dyDescent="0.2">
      <c r="B144" s="151"/>
      <c r="C144" s="152"/>
      <c r="D144" s="148" t="s">
        <v>103</v>
      </c>
      <c r="E144" s="154"/>
      <c r="F144" s="154"/>
      <c r="G144" s="154"/>
      <c r="H144" s="154"/>
      <c r="I144" s="154"/>
      <c r="J144" s="154"/>
      <c r="K144" s="116">
        <f>'[2]Hist&amp;Budget_WC'!L$184</f>
        <v>502913</v>
      </c>
      <c r="L144" s="116">
        <f>'[2]Hist&amp;Budget_WC'!M$184</f>
        <v>516196</v>
      </c>
      <c r="M144" s="116">
        <f>'[2]Hist&amp;Budget_WC'!N$184</f>
        <v>526302</v>
      </c>
      <c r="N144" s="117">
        <f>[2]Calcs_WC!N$229</f>
        <v>520847</v>
      </c>
      <c r="O144" s="117">
        <f>[2]Calcs_WC!O$229</f>
        <v>518433.0991618876</v>
      </c>
      <c r="P144" s="117">
        <f>[2]Calcs_WC!P$229</f>
        <v>512599.14253322693</v>
      </c>
      <c r="Q144" s="117">
        <f>[2]Calcs_WC!Q$229</f>
        <v>507657.41515322868</v>
      </c>
      <c r="R144" s="117">
        <f>[2]Calcs_WC!R$229</f>
        <v>502970.89266196924</v>
      </c>
      <c r="S144" s="117">
        <f>[2]Calcs_WC!S$229</f>
        <v>501797.23857565998</v>
      </c>
      <c r="T144" s="117">
        <f>[2]Calcs_WC!T$229</f>
        <v>502949.02553002798</v>
      </c>
      <c r="U144" s="117">
        <f>[2]Calcs_WC!U$229</f>
        <v>508126.41135438794</v>
      </c>
      <c r="V144" s="117">
        <f>[2]Calcs_WC!V$229</f>
        <v>513610.67507182574</v>
      </c>
      <c r="W144" s="117">
        <f>[2]Calcs_WC!W$229</f>
        <v>516143.47548167594</v>
      </c>
      <c r="X144" s="117">
        <f>[2]Calcs_WC!X$229</f>
        <v>517938.06421317265</v>
      </c>
      <c r="Y144" s="117">
        <f>[2]Calcs_WC!Y$229</f>
        <v>517036.32428385911</v>
      </c>
      <c r="Z144" s="117">
        <f>[2]Calcs_WC!Z$229</f>
        <v>528054.88877963403</v>
      </c>
      <c r="AA144" s="117">
        <f>[2]Calcs_WC!AA$229</f>
        <v>539071.17145765689</v>
      </c>
      <c r="AB144" s="117">
        <f>[2]Calcs_WC!AB$229</f>
        <v>550082.59672807716</v>
      </c>
      <c r="AC144" s="117">
        <f>[2]Calcs_WC!AC$229</f>
        <v>561070.92238890799</v>
      </c>
      <c r="AD144" s="117">
        <f>[2]Calcs_WC!AD$229</f>
        <v>572030.46119295259</v>
      </c>
      <c r="AE144" s="117">
        <f>[2]Calcs_WC!AE$229</f>
        <v>582959.99036977999</v>
      </c>
      <c r="AF144" s="117">
        <f>[2]Calcs_WC!AF$229</f>
        <v>593891.70544177829</v>
      </c>
      <c r="AG144" s="117">
        <f>[2]Calcs_WC!AG$229</f>
        <v>604823.42051377648</v>
      </c>
      <c r="AH144" s="118">
        <f>[2]Calcs_WC!AH$229</f>
        <v>615755.13558577467</v>
      </c>
      <c r="AM144" s="53" cm="1">
        <f t="array" ref="AM144">IF(SUM(ABS(K144:AH144)),1,0)</f>
        <v>1</v>
      </c>
      <c r="AN144" s="53">
        <f>IF(OR(SUBTOTAL(102,AM144)=1,AM144=0),0,1)</f>
        <v>1</v>
      </c>
    </row>
    <row r="145" spans="1:40" ht="12.75" hidden="1" customHeight="1" outlineLevel="2" x14ac:dyDescent="0.2">
      <c r="B145" s="151"/>
      <c r="C145" s="152"/>
      <c r="D145" s="148" t="s">
        <v>104</v>
      </c>
      <c r="E145" s="154"/>
      <c r="F145" s="154"/>
      <c r="G145" s="154"/>
      <c r="H145" s="154"/>
      <c r="I145" s="154"/>
      <c r="J145" s="154"/>
      <c r="K145" s="116">
        <f>'[2]Hist&amp;Budget_WC'!L$216</f>
        <v>109420</v>
      </c>
      <c r="L145" s="116">
        <f>'[2]Hist&amp;Budget_WC'!M$216</f>
        <v>184092</v>
      </c>
      <c r="M145" s="116">
        <f>'[2]Hist&amp;Budget_WC'!N$216</f>
        <v>242250</v>
      </c>
      <c r="N145" s="117">
        <f>[2]Calcs_WC!N$261</f>
        <v>309160</v>
      </c>
      <c r="O145" s="117">
        <f>[2]Calcs_WC!O$261</f>
        <v>309160</v>
      </c>
      <c r="P145" s="117">
        <f>[2]Calcs_WC!P$261</f>
        <v>309160</v>
      </c>
      <c r="Q145" s="117">
        <f>[2]Calcs_WC!Q$261</f>
        <v>309160</v>
      </c>
      <c r="R145" s="117">
        <f>[2]Calcs_WC!R$261</f>
        <v>309160</v>
      </c>
      <c r="S145" s="117">
        <f>[2]Calcs_WC!S$261</f>
        <v>309160</v>
      </c>
      <c r="T145" s="117">
        <f>[2]Calcs_WC!T$261</f>
        <v>309160</v>
      </c>
      <c r="U145" s="117">
        <f>[2]Calcs_WC!U$261</f>
        <v>309160</v>
      </c>
      <c r="V145" s="117">
        <f>[2]Calcs_WC!V$261</f>
        <v>309160</v>
      </c>
      <c r="W145" s="117">
        <f>[2]Calcs_WC!W$261</f>
        <v>309160</v>
      </c>
      <c r="X145" s="117">
        <f>[2]Calcs_WC!X$261</f>
        <v>309160</v>
      </c>
      <c r="Y145" s="117">
        <f>[2]Calcs_WC!Y$261</f>
        <v>309160</v>
      </c>
      <c r="Z145" s="117">
        <f>[2]Calcs_WC!Z$261</f>
        <v>309160</v>
      </c>
      <c r="AA145" s="117">
        <f>[2]Calcs_WC!AA$261</f>
        <v>309160</v>
      </c>
      <c r="AB145" s="117">
        <f>[2]Calcs_WC!AB$261</f>
        <v>309160</v>
      </c>
      <c r="AC145" s="117">
        <f>[2]Calcs_WC!AC$261</f>
        <v>309160</v>
      </c>
      <c r="AD145" s="117">
        <f>[2]Calcs_WC!AD$261</f>
        <v>309160</v>
      </c>
      <c r="AE145" s="117">
        <f>[2]Calcs_WC!AE$261</f>
        <v>309160</v>
      </c>
      <c r="AF145" s="117">
        <f>[2]Calcs_WC!AF$261</f>
        <v>309160</v>
      </c>
      <c r="AG145" s="117">
        <f>[2]Calcs_WC!AG$261</f>
        <v>309160</v>
      </c>
      <c r="AH145" s="118">
        <f>[2]Calcs_WC!AH$261</f>
        <v>309160</v>
      </c>
      <c r="AM145" s="53" cm="1">
        <f t="array" ref="AM145">IF(SUM(ABS(K145:AH145)),1,0)</f>
        <v>1</v>
      </c>
      <c r="AN145" s="53">
        <f>IF(OR(SUBTOTAL(102,AM145)=1,AM145=0),0,1)</f>
        <v>1</v>
      </c>
    </row>
    <row r="146" spans="1:40" ht="10.199999999999999" hidden="1" outlineLevel="2" x14ac:dyDescent="0.2">
      <c r="B146" s="151"/>
      <c r="C146" s="152"/>
      <c r="D146" s="147" t="s">
        <v>105</v>
      </c>
      <c r="E146" s="154"/>
      <c r="F146" s="154"/>
      <c r="G146" s="154"/>
      <c r="H146" s="154"/>
      <c r="I146" s="154"/>
      <c r="J146" s="154"/>
      <c r="K146" s="116">
        <f>'[2]Hist&amp;Budget_WC'!L$185</f>
        <v>0</v>
      </c>
      <c r="L146" s="116">
        <f>'[2]Hist&amp;Budget_WC'!M$185</f>
        <v>0</v>
      </c>
      <c r="M146" s="116">
        <f>'[2]Hist&amp;Budget_WC'!N$185</f>
        <v>0</v>
      </c>
      <c r="N146" s="117">
        <f>[2]Calcs_WC!N$230</f>
        <v>0</v>
      </c>
      <c r="O146" s="117">
        <f>[2]Calcs_WC!O$230</f>
        <v>0</v>
      </c>
      <c r="P146" s="117">
        <f>[2]Calcs_WC!P$230</f>
        <v>0</v>
      </c>
      <c r="Q146" s="117">
        <f>[2]Calcs_WC!Q$230</f>
        <v>0</v>
      </c>
      <c r="R146" s="117">
        <f>[2]Calcs_WC!R$230</f>
        <v>0</v>
      </c>
      <c r="S146" s="117">
        <f>[2]Calcs_WC!S$230</f>
        <v>0</v>
      </c>
      <c r="T146" s="117">
        <f>[2]Calcs_WC!T$230</f>
        <v>0</v>
      </c>
      <c r="U146" s="117">
        <f>[2]Calcs_WC!U$230</f>
        <v>0</v>
      </c>
      <c r="V146" s="117">
        <f>[2]Calcs_WC!V$230</f>
        <v>0</v>
      </c>
      <c r="W146" s="117">
        <f>[2]Calcs_WC!W$230</f>
        <v>0</v>
      </c>
      <c r="X146" s="117">
        <f>[2]Calcs_WC!X$230</f>
        <v>0</v>
      </c>
      <c r="Y146" s="117">
        <f>[2]Calcs_WC!Y$230</f>
        <v>0</v>
      </c>
      <c r="Z146" s="117">
        <f>[2]Calcs_WC!Z$230</f>
        <v>0</v>
      </c>
      <c r="AA146" s="117">
        <f>[2]Calcs_WC!AA$230</f>
        <v>0</v>
      </c>
      <c r="AB146" s="117">
        <f>[2]Calcs_WC!AB$230</f>
        <v>0</v>
      </c>
      <c r="AC146" s="117">
        <f>[2]Calcs_WC!AC$230</f>
        <v>0</v>
      </c>
      <c r="AD146" s="117">
        <f>[2]Calcs_WC!AD$230</f>
        <v>0</v>
      </c>
      <c r="AE146" s="117">
        <f>[2]Calcs_WC!AE$230</f>
        <v>0</v>
      </c>
      <c r="AF146" s="117">
        <f>[2]Calcs_WC!AF$230</f>
        <v>0</v>
      </c>
      <c r="AG146" s="117">
        <f>[2]Calcs_WC!AG$230</f>
        <v>0</v>
      </c>
      <c r="AH146" s="118">
        <f>[2]Calcs_WC!AH$230</f>
        <v>0</v>
      </c>
      <c r="AM146" s="53" cm="1">
        <f t="array" ref="AM146">IF(SUM(ABS(K146:AH146)),1,0)</f>
        <v>0</v>
      </c>
      <c r="AN146" s="53">
        <f>IF(OR(SUBTOTAL(102,AM146)=1,AM146=0),0,1)</f>
        <v>0</v>
      </c>
    </row>
    <row r="147" spans="1:40" ht="10.199999999999999" hidden="1" outlineLevel="2" x14ac:dyDescent="0.2">
      <c r="B147" s="151"/>
      <c r="C147" s="152"/>
      <c r="D147" s="147" t="s">
        <v>106</v>
      </c>
      <c r="E147" s="154"/>
      <c r="F147" s="154"/>
      <c r="G147" s="154"/>
      <c r="H147" s="154"/>
      <c r="I147" s="154"/>
      <c r="J147" s="154"/>
      <c r="K147" s="116">
        <f>SUM('[2]Hist&amp;Budget_WC'!L$186:L$215)</f>
        <v>0</v>
      </c>
      <c r="L147" s="116">
        <f>SUM('[2]Hist&amp;Budget_WC'!M$186:M$215)</f>
        <v>0</v>
      </c>
      <c r="M147" s="116">
        <f>SUM('[2]Hist&amp;Budget_WC'!N$186:N$215)</f>
        <v>0</v>
      </c>
      <c r="N147" s="117">
        <f>SUM([2]Calcs_WC!N$231:N$260)</f>
        <v>0</v>
      </c>
      <c r="O147" s="117">
        <f>SUM([2]Calcs_WC!O$231:O$260)</f>
        <v>0</v>
      </c>
      <c r="P147" s="117">
        <f>SUM([2]Calcs_WC!P$231:P$260)</f>
        <v>0</v>
      </c>
      <c r="Q147" s="117">
        <f>SUM([2]Calcs_WC!Q$231:Q$260)</f>
        <v>0</v>
      </c>
      <c r="R147" s="117">
        <f>SUM([2]Calcs_WC!R$231:R$260)</f>
        <v>0</v>
      </c>
      <c r="S147" s="117">
        <f>SUM([2]Calcs_WC!S$231:S$260)</f>
        <v>0</v>
      </c>
      <c r="T147" s="117">
        <f>SUM([2]Calcs_WC!T$231:T$260)</f>
        <v>0</v>
      </c>
      <c r="U147" s="117">
        <f>SUM([2]Calcs_WC!U$231:U$260)</f>
        <v>0</v>
      </c>
      <c r="V147" s="117">
        <f>SUM([2]Calcs_WC!V$231:V$260)</f>
        <v>0</v>
      </c>
      <c r="W147" s="117">
        <f>SUM([2]Calcs_WC!W$231:W$260)</f>
        <v>0</v>
      </c>
      <c r="X147" s="117">
        <f>SUM([2]Calcs_WC!X$231:X$260)</f>
        <v>0</v>
      </c>
      <c r="Y147" s="117">
        <f>SUM([2]Calcs_WC!Y$231:Y$260)</f>
        <v>0</v>
      </c>
      <c r="Z147" s="117">
        <f>SUM([2]Calcs_WC!Z$231:Z$260)</f>
        <v>0</v>
      </c>
      <c r="AA147" s="117">
        <f>SUM([2]Calcs_WC!AA$231:AA$260)</f>
        <v>0</v>
      </c>
      <c r="AB147" s="117">
        <f>SUM([2]Calcs_WC!AB$231:AB$260)</f>
        <v>0</v>
      </c>
      <c r="AC147" s="117">
        <f>SUM([2]Calcs_WC!AC$231:AC$260)</f>
        <v>0</v>
      </c>
      <c r="AD147" s="117">
        <f>SUM([2]Calcs_WC!AD$231:AD$260)</f>
        <v>0</v>
      </c>
      <c r="AE147" s="117">
        <f>SUM([2]Calcs_WC!AE$231:AE$260)</f>
        <v>0</v>
      </c>
      <c r="AF147" s="117">
        <f>SUM([2]Calcs_WC!AF$231:AF$260)</f>
        <v>0</v>
      </c>
      <c r="AG147" s="117">
        <f>SUM([2]Calcs_WC!AG$231:AG$260)</f>
        <v>0</v>
      </c>
      <c r="AH147" s="118">
        <f>SUM([2]Calcs_WC!AH$231:AH$260)</f>
        <v>0</v>
      </c>
      <c r="AM147" s="53" cm="1">
        <f t="array" ref="AM147">IF(SUM(ABS(K147:AH147)),1,0)</f>
        <v>0</v>
      </c>
      <c r="AN147" s="53">
        <f>IF(OR(SUBTOTAL(102,AM147)=1,AM147=0),0,1)</f>
        <v>0</v>
      </c>
    </row>
    <row r="148" spans="1:40" ht="12.75" hidden="1" customHeight="1" outlineLevel="2" collapsed="1" thickBot="1" x14ac:dyDescent="0.25">
      <c r="B148" s="151"/>
      <c r="C148" s="152"/>
      <c r="D148" s="163" t="s">
        <v>107</v>
      </c>
      <c r="E148" s="169"/>
      <c r="F148" s="169"/>
      <c r="G148" s="169"/>
      <c r="H148" s="169"/>
      <c r="I148" s="169"/>
      <c r="J148" s="169"/>
      <c r="K148" s="165">
        <f t="shared" ref="K148:AH148" si="19">SUM(K144:K147)</f>
        <v>612333</v>
      </c>
      <c r="L148" s="165">
        <f t="shared" si="19"/>
        <v>700288</v>
      </c>
      <c r="M148" s="165">
        <f t="shared" si="19"/>
        <v>768552</v>
      </c>
      <c r="N148" s="166">
        <f t="shared" si="19"/>
        <v>830007</v>
      </c>
      <c r="O148" s="166">
        <f t="shared" si="19"/>
        <v>827593.09916188754</v>
      </c>
      <c r="P148" s="166">
        <f t="shared" si="19"/>
        <v>821759.14253322687</v>
      </c>
      <c r="Q148" s="166">
        <f t="shared" si="19"/>
        <v>816817.41515322868</v>
      </c>
      <c r="R148" s="166">
        <f t="shared" si="19"/>
        <v>812130.89266196918</v>
      </c>
      <c r="S148" s="166">
        <f t="shared" si="19"/>
        <v>810957.23857565993</v>
      </c>
      <c r="T148" s="166">
        <f t="shared" si="19"/>
        <v>812109.02553002792</v>
      </c>
      <c r="U148" s="166">
        <f t="shared" si="19"/>
        <v>817286.41135438788</v>
      </c>
      <c r="V148" s="166">
        <f t="shared" si="19"/>
        <v>822770.67507182574</v>
      </c>
      <c r="W148" s="166">
        <f t="shared" si="19"/>
        <v>825303.47548167594</v>
      </c>
      <c r="X148" s="166">
        <f t="shared" si="19"/>
        <v>827098.06421317265</v>
      </c>
      <c r="Y148" s="166">
        <f t="shared" si="19"/>
        <v>826196.32428385911</v>
      </c>
      <c r="Z148" s="166">
        <f t="shared" si="19"/>
        <v>837214.88877963403</v>
      </c>
      <c r="AA148" s="166">
        <f t="shared" si="19"/>
        <v>848231.17145765689</v>
      </c>
      <c r="AB148" s="166">
        <f t="shared" si="19"/>
        <v>859242.59672807716</v>
      </c>
      <c r="AC148" s="166">
        <f t="shared" si="19"/>
        <v>870230.92238890799</v>
      </c>
      <c r="AD148" s="166">
        <f t="shared" si="19"/>
        <v>881190.46119295259</v>
      </c>
      <c r="AE148" s="166">
        <f t="shared" si="19"/>
        <v>892119.99036977999</v>
      </c>
      <c r="AF148" s="166">
        <f t="shared" si="19"/>
        <v>903051.70544177829</v>
      </c>
      <c r="AG148" s="166">
        <f t="shared" si="19"/>
        <v>913983.42051377648</v>
      </c>
      <c r="AH148" s="167">
        <f t="shared" si="19"/>
        <v>924915.13558577467</v>
      </c>
    </row>
    <row r="149" spans="1:40" ht="12.75" hidden="1" customHeight="1" outlineLevel="2" x14ac:dyDescent="0.2">
      <c r="B149" s="151"/>
      <c r="C149" s="152"/>
    </row>
    <row r="150" spans="1:40" ht="12.75" hidden="1" customHeight="1" outlineLevel="3" x14ac:dyDescent="0.2">
      <c r="B150" s="151"/>
      <c r="C150" s="152"/>
      <c r="D150" s="141" t="s">
        <v>76</v>
      </c>
    </row>
    <row r="151" spans="1:40" s="38" customFormat="1" ht="10.199999999999999" hidden="1" outlineLevel="3" x14ac:dyDescent="0.2">
      <c r="A151" s="35"/>
      <c r="B151" s="108"/>
      <c r="C151" s="136"/>
      <c r="D151" s="37" t="s">
        <v>108</v>
      </c>
      <c r="E151" s="142">
        <f>SUM(K151:AH151)</f>
        <v>0</v>
      </c>
      <c r="F151" s="25"/>
      <c r="G151" s="25"/>
      <c r="H151" s="25"/>
      <c r="I151" s="25"/>
      <c r="J151" s="25"/>
      <c r="K151" s="143">
        <f>IF(ROUND(K141-K148,-1)&lt;&gt;0,1,0)</f>
        <v>0</v>
      </c>
      <c r="L151" s="143">
        <f t="shared" ref="L151:AH151" si="20">IF(ROUND(L141-L148,-1)&lt;&gt;0,1,0)</f>
        <v>0</v>
      </c>
      <c r="M151" s="143">
        <f t="shared" si="20"/>
        <v>0</v>
      </c>
      <c r="N151" s="143">
        <f t="shared" si="20"/>
        <v>0</v>
      </c>
      <c r="O151" s="143">
        <f t="shared" si="20"/>
        <v>0</v>
      </c>
      <c r="P151" s="143">
        <f t="shared" si="20"/>
        <v>0</v>
      </c>
      <c r="Q151" s="143">
        <f t="shared" si="20"/>
        <v>0</v>
      </c>
      <c r="R151" s="143">
        <f t="shared" si="20"/>
        <v>0</v>
      </c>
      <c r="S151" s="143">
        <f t="shared" si="20"/>
        <v>0</v>
      </c>
      <c r="T151" s="143">
        <f t="shared" si="20"/>
        <v>0</v>
      </c>
      <c r="U151" s="143">
        <f t="shared" si="20"/>
        <v>0</v>
      </c>
      <c r="V151" s="143">
        <f t="shared" si="20"/>
        <v>0</v>
      </c>
      <c r="W151" s="143">
        <f t="shared" si="20"/>
        <v>0</v>
      </c>
      <c r="X151" s="143">
        <f t="shared" si="20"/>
        <v>0</v>
      </c>
      <c r="Y151" s="143">
        <f t="shared" si="20"/>
        <v>0</v>
      </c>
      <c r="Z151" s="143">
        <f t="shared" si="20"/>
        <v>0</v>
      </c>
      <c r="AA151" s="143">
        <f t="shared" si="20"/>
        <v>0</v>
      </c>
      <c r="AB151" s="143">
        <f t="shared" si="20"/>
        <v>0</v>
      </c>
      <c r="AC151" s="143">
        <f t="shared" si="20"/>
        <v>0</v>
      </c>
      <c r="AD151" s="143">
        <f t="shared" si="20"/>
        <v>0</v>
      </c>
      <c r="AE151" s="143">
        <f t="shared" si="20"/>
        <v>0</v>
      </c>
      <c r="AF151" s="143">
        <f t="shared" si="20"/>
        <v>0</v>
      </c>
      <c r="AG151" s="143">
        <f t="shared" si="20"/>
        <v>0</v>
      </c>
      <c r="AH151" s="143">
        <f t="shared" si="20"/>
        <v>0</v>
      </c>
    </row>
    <row r="152" spans="1:40" ht="12.75" hidden="1" customHeight="1" outlineLevel="3" x14ac:dyDescent="0.2">
      <c r="B152" s="151"/>
      <c r="C152" s="152"/>
      <c r="D152" s="37" t="s">
        <v>109</v>
      </c>
      <c r="E152" s="142">
        <f>SUM(K152:AH152)</f>
        <v>0</v>
      </c>
      <c r="K152" s="143">
        <f>IF(ROUND(K141-'[2]Hist&amp;Budget_WC'!L$181,-1)&lt;&gt;0,1,0)</f>
        <v>0</v>
      </c>
      <c r="L152" s="143">
        <f>IF(ROUND(L141-'[2]Hist&amp;Budget_WC'!M$181,-1)&lt;&gt;0,1,0)</f>
        <v>0</v>
      </c>
      <c r="M152" s="143">
        <f>IF(ROUND(M141-'[2]Hist&amp;Budget_WC'!N$181,-1)&lt;&gt;0,1,0)</f>
        <v>0</v>
      </c>
      <c r="N152" s="143">
        <f>IF(ROUND(N141-[2]Calcs_WC!N$226,-1)&lt;&gt;0,1,0)</f>
        <v>0</v>
      </c>
      <c r="O152" s="143">
        <f>IF(ROUND(O141-[2]Calcs_WC!O$226,-1)&lt;&gt;0,1,0)</f>
        <v>0</v>
      </c>
      <c r="P152" s="143">
        <f>IF(ROUND(P141-[2]Calcs_WC!P$226,-1)&lt;&gt;0,1,0)</f>
        <v>0</v>
      </c>
      <c r="Q152" s="143">
        <f>IF(ROUND(Q141-[2]Calcs_WC!Q$226,-1)&lt;&gt;0,1,0)</f>
        <v>0</v>
      </c>
      <c r="R152" s="143">
        <f>IF(ROUND(R141-[2]Calcs_WC!R$226,-1)&lt;&gt;0,1,0)</f>
        <v>0</v>
      </c>
      <c r="S152" s="143">
        <f>IF(ROUND(S141-[2]Calcs_WC!S$226,-1)&lt;&gt;0,1,0)</f>
        <v>0</v>
      </c>
      <c r="T152" s="143">
        <f>IF(ROUND(T141-[2]Calcs_WC!T$226,-1)&lt;&gt;0,1,0)</f>
        <v>0</v>
      </c>
      <c r="U152" s="143">
        <f>IF(ROUND(U141-[2]Calcs_WC!U$226,-1)&lt;&gt;0,1,0)</f>
        <v>0</v>
      </c>
      <c r="V152" s="143">
        <f>IF(ROUND(V141-[2]Calcs_WC!V$226,-1)&lt;&gt;0,1,0)</f>
        <v>0</v>
      </c>
      <c r="W152" s="143">
        <f>IF(ROUND(W141-[2]Calcs_WC!W$226,-1)&lt;&gt;0,1,0)</f>
        <v>0</v>
      </c>
      <c r="X152" s="143">
        <f>IF(ROUND(X141-[2]Calcs_WC!X$226,-1)&lt;&gt;0,1,0)</f>
        <v>0</v>
      </c>
      <c r="Y152" s="143">
        <f>IF(ROUND(Y141-[2]Calcs_WC!Y$226,-1)&lt;&gt;0,1,0)</f>
        <v>0</v>
      </c>
      <c r="Z152" s="143">
        <f>IF(ROUND(Z141-[2]Calcs_WC!Z$226,-1)&lt;&gt;0,1,0)</f>
        <v>0</v>
      </c>
      <c r="AA152" s="143">
        <f>IF(ROUND(AA141-[2]Calcs_WC!AA$226,-1)&lt;&gt;0,1,0)</f>
        <v>0</v>
      </c>
      <c r="AB152" s="143">
        <f>IF(ROUND(AB141-[2]Calcs_WC!AB$226,-1)&lt;&gt;0,1,0)</f>
        <v>0</v>
      </c>
      <c r="AC152" s="143">
        <f>IF(ROUND(AC141-[2]Calcs_WC!AC$226,-1)&lt;&gt;0,1,0)</f>
        <v>0</v>
      </c>
      <c r="AD152" s="143">
        <f>IF(ROUND(AD141-[2]Calcs_WC!AD$226,-1)&lt;&gt;0,1,0)</f>
        <v>0</v>
      </c>
      <c r="AE152" s="143">
        <f>IF(ROUND(AE141-[2]Calcs_WC!AE$226,-1)&lt;&gt;0,1,0)</f>
        <v>0</v>
      </c>
      <c r="AF152" s="143">
        <f>IF(ROUND(AF141-[2]Calcs_WC!AF$226,-1)&lt;&gt;0,1,0)</f>
        <v>0</v>
      </c>
      <c r="AG152" s="143">
        <f>IF(ROUND(AG141-[2]Calcs_WC!AG$226,-1)&lt;&gt;0,1,0)</f>
        <v>0</v>
      </c>
      <c r="AH152" s="143">
        <f>IF(ROUND(AH141-[2]Calcs_WC!AH$226,-1)&lt;&gt;0,1,0)</f>
        <v>0</v>
      </c>
    </row>
    <row r="153" spans="1:40" ht="12.75" hidden="1" customHeight="1" outlineLevel="2" collapsed="1" x14ac:dyDescent="0.2"/>
    <row r="154" spans="1:40" ht="12.75" hidden="1" customHeight="1" outlineLevel="1" x14ac:dyDescent="0.2">
      <c r="K154" s="174"/>
      <c r="O154" s="175"/>
    </row>
    <row r="155" spans="1:40" s="38" customFormat="1" ht="12" hidden="1" outlineLevel="2" x14ac:dyDescent="0.2">
      <c r="A155" s="35"/>
      <c r="B155" s="40">
        <f ca="1">MAX($A$7:B154)+Sbsxn</f>
        <v>2303.0300000000007</v>
      </c>
      <c r="C155" s="41" t="str">
        <f>CFC</f>
        <v>Cash Flow Statement</v>
      </c>
      <c r="D155" s="56"/>
      <c r="E155" s="25"/>
      <c r="F155" s="25"/>
      <c r="G155" s="25"/>
      <c r="H155" s="25"/>
      <c r="I155" s="25"/>
      <c r="J155" s="25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</row>
    <row r="156" spans="1:40" s="38" customFormat="1" ht="12.6" hidden="1" outlineLevel="2" thickBot="1" x14ac:dyDescent="0.3">
      <c r="A156" s="35"/>
      <c r="B156" s="40"/>
      <c r="C156" s="54"/>
      <c r="D156" s="56"/>
      <c r="E156" s="25"/>
      <c r="F156" s="25"/>
      <c r="G156" s="25"/>
      <c r="H156" s="25"/>
      <c r="I156" s="25"/>
      <c r="J156" s="25"/>
      <c r="L156" s="57"/>
      <c r="M156" s="57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</row>
    <row r="157" spans="1:40" s="80" customFormat="1" ht="13.35" hidden="1" customHeight="1" outlineLevel="2" x14ac:dyDescent="0.25">
      <c r="A157" s="76"/>
      <c r="B157" s="40"/>
      <c r="C157" s="54"/>
      <c r="D157" s="264" t="str">
        <f>MdlClient&amp;" Long Term Financial Plan "&amp;$E$39</f>
        <v>Federation Council Long Term Financial Plan 2023/24 - 2033/34</v>
      </c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265"/>
    </row>
    <row r="158" spans="1:40" s="80" customFormat="1" ht="13.35" hidden="1" customHeight="1" outlineLevel="2" thickBot="1" x14ac:dyDescent="0.3">
      <c r="A158" s="76"/>
      <c r="B158" s="40"/>
      <c r="C158" s="54"/>
      <c r="D158" s="81" t="s">
        <v>110</v>
      </c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3"/>
    </row>
    <row r="159" spans="1:40" s="80" customFormat="1" ht="12.6" hidden="1" outlineLevel="2" thickBot="1" x14ac:dyDescent="0.3">
      <c r="A159" s="76"/>
      <c r="B159" s="40"/>
      <c r="C159" s="54"/>
      <c r="D159" s="84"/>
      <c r="E159" s="85"/>
      <c r="F159" s="85"/>
      <c r="G159" s="85"/>
      <c r="H159" s="85"/>
      <c r="I159" s="85"/>
      <c r="J159" s="85"/>
      <c r="K159" s="86" t="s">
        <v>45</v>
      </c>
      <c r="L159" s="86" t="s">
        <v>45</v>
      </c>
      <c r="M159" s="86" t="s">
        <v>45</v>
      </c>
      <c r="N159" s="87" t="s">
        <v>46</v>
      </c>
      <c r="O159" s="88" t="s">
        <v>47</v>
      </c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90"/>
    </row>
    <row r="160" spans="1:40" s="80" customFormat="1" ht="12" hidden="1" outlineLevel="2" x14ac:dyDescent="0.25">
      <c r="A160" s="76"/>
      <c r="B160" s="40"/>
      <c r="C160" s="54"/>
      <c r="D160" s="266" t="s">
        <v>48</v>
      </c>
      <c r="E160" s="92"/>
      <c r="F160" s="92"/>
      <c r="G160" s="92"/>
      <c r="H160" s="92"/>
      <c r="I160" s="92"/>
      <c r="J160" s="267"/>
      <c r="K160" s="269">
        <f>YEAR(K$29)</f>
        <v>2021</v>
      </c>
      <c r="L160" s="269">
        <f t="shared" ref="L160:AH160" si="21">YEAR(L$29)</f>
        <v>2022</v>
      </c>
      <c r="M160" s="269">
        <f t="shared" si="21"/>
        <v>2023</v>
      </c>
      <c r="N160" s="270">
        <f t="shared" si="21"/>
        <v>2024</v>
      </c>
      <c r="O160" s="271">
        <f t="shared" si="21"/>
        <v>2025</v>
      </c>
      <c r="P160" s="272">
        <f t="shared" si="21"/>
        <v>2026</v>
      </c>
      <c r="Q160" s="272">
        <f t="shared" si="21"/>
        <v>2027</v>
      </c>
      <c r="R160" s="272">
        <f t="shared" si="21"/>
        <v>2028</v>
      </c>
      <c r="S160" s="272">
        <f t="shared" si="21"/>
        <v>2029</v>
      </c>
      <c r="T160" s="272">
        <f t="shared" si="21"/>
        <v>2030</v>
      </c>
      <c r="U160" s="272">
        <f t="shared" si="21"/>
        <v>2031</v>
      </c>
      <c r="V160" s="272">
        <f t="shared" si="21"/>
        <v>2032</v>
      </c>
      <c r="W160" s="272">
        <f t="shared" si="21"/>
        <v>2033</v>
      </c>
      <c r="X160" s="272">
        <f t="shared" si="21"/>
        <v>2034</v>
      </c>
      <c r="Y160" s="272">
        <f t="shared" si="21"/>
        <v>2035</v>
      </c>
      <c r="Z160" s="272">
        <f t="shared" si="21"/>
        <v>2036</v>
      </c>
      <c r="AA160" s="272">
        <f t="shared" si="21"/>
        <v>2037</v>
      </c>
      <c r="AB160" s="272">
        <f t="shared" si="21"/>
        <v>2038</v>
      </c>
      <c r="AC160" s="272">
        <f t="shared" si="21"/>
        <v>2039</v>
      </c>
      <c r="AD160" s="272">
        <f t="shared" si="21"/>
        <v>2040</v>
      </c>
      <c r="AE160" s="272">
        <f t="shared" si="21"/>
        <v>2041</v>
      </c>
      <c r="AF160" s="272">
        <f t="shared" si="21"/>
        <v>2042</v>
      </c>
      <c r="AG160" s="272">
        <f t="shared" si="21"/>
        <v>2043</v>
      </c>
      <c r="AH160" s="273">
        <f t="shared" si="21"/>
        <v>2044</v>
      </c>
    </row>
    <row r="161" spans="1:40" s="80" customFormat="1" ht="12.6" hidden="1" outlineLevel="2" thickBot="1" x14ac:dyDescent="0.3">
      <c r="A161" s="76"/>
      <c r="B161" s="40"/>
      <c r="C161" s="54"/>
      <c r="D161" s="145"/>
      <c r="E161" s="101"/>
      <c r="F161" s="101"/>
      <c r="G161" s="101"/>
      <c r="H161" s="101"/>
      <c r="I161" s="101"/>
      <c r="J161" s="102"/>
      <c r="K161" s="103" t="s">
        <v>49</v>
      </c>
      <c r="L161" s="103" t="str">
        <f>$K$62</f>
        <v>$000s</v>
      </c>
      <c r="M161" s="103" t="str">
        <f t="shared" ref="M161:AH161" si="22">$K$62</f>
        <v>$000s</v>
      </c>
      <c r="N161" s="104" t="str">
        <f t="shared" si="22"/>
        <v>$000s</v>
      </c>
      <c r="O161" s="105" t="str">
        <f t="shared" si="22"/>
        <v>$000s</v>
      </c>
      <c r="P161" s="106" t="str">
        <f t="shared" si="22"/>
        <v>$000s</v>
      </c>
      <c r="Q161" s="106" t="str">
        <f t="shared" si="22"/>
        <v>$000s</v>
      </c>
      <c r="R161" s="106" t="str">
        <f t="shared" si="22"/>
        <v>$000s</v>
      </c>
      <c r="S161" s="106" t="str">
        <f t="shared" si="22"/>
        <v>$000s</v>
      </c>
      <c r="T161" s="106" t="str">
        <f t="shared" si="22"/>
        <v>$000s</v>
      </c>
      <c r="U161" s="106" t="str">
        <f t="shared" si="22"/>
        <v>$000s</v>
      </c>
      <c r="V161" s="106" t="str">
        <f t="shared" si="22"/>
        <v>$000s</v>
      </c>
      <c r="W161" s="106" t="str">
        <f t="shared" si="22"/>
        <v>$000s</v>
      </c>
      <c r="X161" s="106" t="str">
        <f t="shared" si="22"/>
        <v>$000s</v>
      </c>
      <c r="Y161" s="106" t="str">
        <f t="shared" si="22"/>
        <v>$000s</v>
      </c>
      <c r="Z161" s="106" t="str">
        <f t="shared" si="22"/>
        <v>$000s</v>
      </c>
      <c r="AA161" s="106" t="str">
        <f t="shared" si="22"/>
        <v>$000s</v>
      </c>
      <c r="AB161" s="106" t="str">
        <f t="shared" si="22"/>
        <v>$000s</v>
      </c>
      <c r="AC161" s="106" t="str">
        <f t="shared" si="22"/>
        <v>$000s</v>
      </c>
      <c r="AD161" s="106" t="str">
        <f t="shared" si="22"/>
        <v>$000s</v>
      </c>
      <c r="AE161" s="106" t="str">
        <f t="shared" si="22"/>
        <v>$000s</v>
      </c>
      <c r="AF161" s="106" t="str">
        <f t="shared" si="22"/>
        <v>$000s</v>
      </c>
      <c r="AG161" s="106" t="str">
        <f t="shared" si="22"/>
        <v>$000s</v>
      </c>
      <c r="AH161" s="107" t="str">
        <f t="shared" si="22"/>
        <v>$000s</v>
      </c>
    </row>
    <row r="162" spans="1:40" s="38" customFormat="1" ht="10.199999999999999" hidden="1" outlineLevel="2" x14ac:dyDescent="0.2">
      <c r="A162" s="35"/>
      <c r="B162" s="108"/>
      <c r="C162" s="109"/>
      <c r="D162" s="110"/>
      <c r="E162" s="25"/>
      <c r="F162" s="25"/>
      <c r="G162" s="25"/>
      <c r="H162" s="25"/>
      <c r="I162" s="25"/>
      <c r="J162" s="25"/>
      <c r="K162" s="111"/>
      <c r="L162" s="112"/>
      <c r="M162" s="112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113"/>
    </row>
    <row r="163" spans="1:40" s="38" customFormat="1" ht="10.199999999999999" hidden="1" outlineLevel="2" x14ac:dyDescent="0.2">
      <c r="A163" s="35"/>
      <c r="B163" s="108"/>
      <c r="C163" s="109"/>
      <c r="D163" s="153" t="s">
        <v>111</v>
      </c>
      <c r="E163" s="25"/>
      <c r="F163" s="25"/>
      <c r="G163" s="25"/>
      <c r="H163" s="25"/>
      <c r="I163" s="25"/>
      <c r="J163" s="25"/>
      <c r="K163" s="111"/>
      <c r="L163" s="112"/>
      <c r="M163" s="112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113"/>
    </row>
    <row r="164" spans="1:40" s="38" customFormat="1" ht="10.199999999999999" hidden="1" outlineLevel="2" x14ac:dyDescent="0.2">
      <c r="A164" s="35"/>
      <c r="B164" s="108"/>
      <c r="C164" s="109"/>
      <c r="D164" s="176" t="s">
        <v>112</v>
      </c>
      <c r="E164" s="25"/>
      <c r="F164" s="25"/>
      <c r="G164" s="25"/>
      <c r="H164" s="25"/>
      <c r="I164" s="25"/>
      <c r="J164" s="25"/>
      <c r="K164" s="177">
        <f>SUM('[2]Hist&amp;Budget_WC'!L$232:L$238)</f>
        <v>58508</v>
      </c>
      <c r="L164" s="177">
        <f>SUM('[2]Hist&amp;Budget_WC'!M$232:M$238)</f>
        <v>51660</v>
      </c>
      <c r="M164" s="177">
        <f>SUM('[2]Hist&amp;Budget_WC'!N$232:N$238)</f>
        <v>57259</v>
      </c>
      <c r="N164" s="178">
        <f>SUM('[2]Hist&amp;Budget_WC'!O$232:O$238)</f>
        <v>48110</v>
      </c>
      <c r="O164" s="178">
        <f>SUM([2]Calcs_WC!O$270:O$276)</f>
        <v>52834.465068493148</v>
      </c>
      <c r="P164" s="178">
        <f>SUM([2]Calcs_WC!P$270:P$276)</f>
        <v>48950.478082191788</v>
      </c>
      <c r="Q164" s="178">
        <f>SUM([2]Calcs_WC!Q$270:Q$276)</f>
        <v>50271.478082191781</v>
      </c>
      <c r="R164" s="178">
        <f>SUM([2]Calcs_WC!R$270:R$276)</f>
        <v>49646.720570401973</v>
      </c>
      <c r="S164" s="178">
        <f>SUM([2]Calcs_WC!S$270:S$276)</f>
        <v>54735.249292611719</v>
      </c>
      <c r="T164" s="178">
        <f>SUM([2]Calcs_WC!T$270:T$276)</f>
        <v>58462.117808219176</v>
      </c>
      <c r="U164" s="178">
        <f>SUM([2]Calcs_WC!U$270:U$276)</f>
        <v>64202.904109589042</v>
      </c>
      <c r="V164" s="178">
        <f>SUM([2]Calcs_WC!V$270:V$276)</f>
        <v>66707.294363350549</v>
      </c>
      <c r="W164" s="178">
        <f>SUM([2]Calcs_WC!W$270:W$276)</f>
        <v>66207.445362676837</v>
      </c>
      <c r="X164" s="178">
        <f>SUM([2]Calcs_WC!X$270:X$276)</f>
        <v>67000.693150684921</v>
      </c>
      <c r="Y164" s="178">
        <f>SUM([2]Calcs_WC!Y$270:Y$276)</f>
        <v>62988.041095890403</v>
      </c>
      <c r="Z164" s="178">
        <f>SUM([2]Calcs_WC!Z$270:Z$276)</f>
        <v>62638.895800583872</v>
      </c>
      <c r="AA164" s="178">
        <f>SUM([2]Calcs_WC!AA$270:AA$276)</f>
        <v>62611.104199416121</v>
      </c>
      <c r="AB164" s="178">
        <f>SUM([2]Calcs_WC!AB$270:AB$276)</f>
        <v>62625</v>
      </c>
      <c r="AC164" s="178">
        <f>SUM([2]Calcs_WC!AC$270:AC$276)</f>
        <v>62625</v>
      </c>
      <c r="AD164" s="178">
        <f>SUM([2]Calcs_WC!AD$270:AD$276)</f>
        <v>62638.895800583872</v>
      </c>
      <c r="AE164" s="178">
        <f>SUM([2]Calcs_WC!AE$270:AE$276)</f>
        <v>62611.104199416121</v>
      </c>
      <c r="AF164" s="178">
        <f>SUM([2]Calcs_WC!AF$270:AF$276)</f>
        <v>62625</v>
      </c>
      <c r="AG164" s="178">
        <f>SUM([2]Calcs_WC!AG$270:AG$276)</f>
        <v>62625</v>
      </c>
      <c r="AH164" s="179">
        <f>SUM([2]Calcs_WC!AH$270:AH$276)</f>
        <v>62638.895800583872</v>
      </c>
      <c r="AM164" s="53" cm="1">
        <f t="array" ref="AM164">IF(SUM(ABS(K164:AH164)),1,0)</f>
        <v>1</v>
      </c>
      <c r="AN164" s="53">
        <f>IF(OR(SUBTOTAL(102,AM164)=1,AM164=0),0,1)</f>
        <v>1</v>
      </c>
    </row>
    <row r="165" spans="1:40" ht="12.75" hidden="1" customHeight="1" outlineLevel="2" x14ac:dyDescent="0.2">
      <c r="B165" s="151"/>
      <c r="C165" s="152"/>
      <c r="D165" s="176" t="s">
        <v>113</v>
      </c>
      <c r="E165" s="154"/>
      <c r="F165" s="154"/>
      <c r="G165" s="154"/>
      <c r="H165" s="154"/>
      <c r="I165" s="154"/>
      <c r="J165" s="154"/>
      <c r="K165" s="177">
        <f>SUM('[2]Hist&amp;Budget_WC'!L$239:L$245)+SUM('[2]Hist&amp;Budget_WC'!L$262:L$265)*$I$43</f>
        <v>-30784</v>
      </c>
      <c r="L165" s="177">
        <f>SUM('[2]Hist&amp;Budget_WC'!M$239:M$245)+SUM('[2]Hist&amp;Budget_WC'!M$262:M$265)*$I$43</f>
        <v>-27870</v>
      </c>
      <c r="M165" s="177">
        <f>SUM('[2]Hist&amp;Budget_WC'!N$239:N$245)+SUM('[2]Hist&amp;Budget_WC'!N$262:N$265)*$I$43</f>
        <v>-31323</v>
      </c>
      <c r="N165" s="178">
        <f>SUM('[2]Hist&amp;Budget_WC'!O$239:O$245)+SUM('[2]Hist&amp;Budget_WC'!O$262:O$265)*$I$43</f>
        <v>-27013</v>
      </c>
      <c r="O165" s="178">
        <f>SUM([2]Calcs_WC!O$277:O$283)+SUM([2]Calcs_WC!O$300:O$303)*$I$43</f>
        <v>-39009.301369863017</v>
      </c>
      <c r="P165" s="178">
        <f>SUM([2]Calcs_WC!P$277:P$283)+SUM([2]Calcs_WC!P$300:P$303)*$I$43</f>
        <v>-38689.464383561644</v>
      </c>
      <c r="Q165" s="178">
        <f>SUM([2]Calcs_WC!Q$277:Q$283)+SUM([2]Calcs_WC!Q$300:Q$303)*$I$43</f>
        <v>-39222.162828767119</v>
      </c>
      <c r="R165" s="178">
        <f>SUM([2]Calcs_WC!R$277:R$283)+SUM([2]Calcs_WC!R$300:R$303)*$I$43</f>
        <v>-38088.761813218058</v>
      </c>
      <c r="S165" s="178">
        <f>SUM([2]Calcs_WC!S$277:S$283)+SUM([2]Calcs_WC!S$300:S$303)*$I$43</f>
        <v>-39313.192069911573</v>
      </c>
      <c r="T165" s="178">
        <f>SUM([2]Calcs_WC!T$277:T$283)+SUM([2]Calcs_WC!T$300:T$303)*$I$43</f>
        <v>-40100.442119162966</v>
      </c>
      <c r="U165" s="178">
        <f>SUM([2]Calcs_WC!U$277:U$283)+SUM([2]Calcs_WC!U$300:U$303)*$I$43</f>
        <v>-41255.019990593944</v>
      </c>
      <c r="V165" s="178">
        <f>SUM([2]Calcs_WC!V$277:V$283)+SUM([2]Calcs_WC!V$300:V$303)*$I$43</f>
        <v>-42416.028014123447</v>
      </c>
      <c r="W165" s="178">
        <f>SUM([2]Calcs_WC!W$277:W$283)+SUM([2]Calcs_WC!W$300:W$303)*$I$43</f>
        <v>-43993.361528921429</v>
      </c>
      <c r="X165" s="178">
        <f>SUM([2]Calcs_WC!X$277:X$283)+SUM([2]Calcs_WC!X$300:X$303)*$I$43</f>
        <v>-44933.688844819248</v>
      </c>
      <c r="Y165" s="178">
        <f>SUM([2]Calcs_WC!Y$277:Y$283)+SUM([2]Calcs_WC!Y$300:Y$303)*$I$43</f>
        <v>-45403.852748908466</v>
      </c>
      <c r="Z165" s="178">
        <f>SUM([2]Calcs_WC!Z$277:Z$283)+SUM([2]Calcs_WC!Z$300:Z$303)*$I$43</f>
        <v>-45477.876469188239</v>
      </c>
      <c r="AA165" s="178">
        <f>SUM([2]Calcs_WC!AA$277:AA$283)+SUM([2]Calcs_WC!AA$300:AA$303)*$I$43</f>
        <v>-45489.04748722395</v>
      </c>
      <c r="AB165" s="178">
        <f>SUM([2]Calcs_WC!AB$277:AB$283)+SUM([2]Calcs_WC!AB$300:AB$303)*$I$43</f>
        <v>-45531.957673320714</v>
      </c>
      <c r="AC165" s="178">
        <f>SUM([2]Calcs_WC!AC$277:AC$283)+SUM([2]Calcs_WC!AC$300:AC$303)*$I$43</f>
        <v>-45565.801191886945</v>
      </c>
      <c r="AD165" s="178">
        <f>SUM([2]Calcs_WC!AD$277:AD$283)+SUM([2]Calcs_WC!AD$300:AD$303)*$I$43</f>
        <v>-45611.070355605021</v>
      </c>
      <c r="AE165" s="178">
        <f>SUM([2]Calcs_WC!AE$277:AE$283)+SUM([2]Calcs_WC!AE$300:AE$303)*$I$43</f>
        <v>-45626.842134777049</v>
      </c>
      <c r="AF165" s="178">
        <f>SUM([2]Calcs_WC!AF$277:AF$283)+SUM([2]Calcs_WC!AF$300:AF$303)*$I$43</f>
        <v>-45640.071344693657</v>
      </c>
      <c r="AG165" s="178">
        <f>SUM([2]Calcs_WC!AG$277:AG$283)+SUM([2]Calcs_WC!AG$300:AG$303)*$I$43</f>
        <v>-45640.071344693657</v>
      </c>
      <c r="AH165" s="179">
        <f>SUM([2]Calcs_WC!AH$277:AH$283)+SUM([2]Calcs_WC!AH$300:AH$303)*$I$43</f>
        <v>-45650.320630870323</v>
      </c>
      <c r="AM165" s="53" cm="1">
        <f t="array" ref="AM165">IF(SUM(ABS(K165:AH165)),1,0)</f>
        <v>1</v>
      </c>
      <c r="AN165" s="53">
        <f>IF(OR(SUBTOTAL(102,AM165)=1,AM165=0),0,1)</f>
        <v>1</v>
      </c>
    </row>
    <row r="166" spans="1:40" ht="12.75" hidden="1" customHeight="1" outlineLevel="2" collapsed="1" x14ac:dyDescent="0.2">
      <c r="B166" s="151"/>
      <c r="C166" s="152"/>
      <c r="D166" s="180" t="s">
        <v>114</v>
      </c>
      <c r="E166" s="181"/>
      <c r="F166" s="181"/>
      <c r="G166" s="181"/>
      <c r="H166" s="181"/>
      <c r="I166" s="181"/>
      <c r="J166" s="181"/>
      <c r="K166" s="182">
        <f t="shared" ref="K166:AH166" si="23">SUM(K164:K165)</f>
        <v>27724</v>
      </c>
      <c r="L166" s="182">
        <f t="shared" si="23"/>
        <v>23790</v>
      </c>
      <c r="M166" s="182">
        <f t="shared" si="23"/>
        <v>25936</v>
      </c>
      <c r="N166" s="183">
        <f t="shared" si="23"/>
        <v>21097</v>
      </c>
      <c r="O166" s="183">
        <f t="shared" si="23"/>
        <v>13825.163698630131</v>
      </c>
      <c r="P166" s="183">
        <f t="shared" si="23"/>
        <v>10261.013698630144</v>
      </c>
      <c r="Q166" s="183">
        <f t="shared" si="23"/>
        <v>11049.315253424662</v>
      </c>
      <c r="R166" s="183">
        <f t="shared" si="23"/>
        <v>11557.958757183915</v>
      </c>
      <c r="S166" s="183">
        <f t="shared" si="23"/>
        <v>15422.057222700147</v>
      </c>
      <c r="T166" s="183">
        <f t="shared" si="23"/>
        <v>18361.67568905621</v>
      </c>
      <c r="U166" s="183">
        <f t="shared" si="23"/>
        <v>22947.884118995098</v>
      </c>
      <c r="V166" s="183">
        <f t="shared" si="23"/>
        <v>24291.266349227102</v>
      </c>
      <c r="W166" s="183">
        <f t="shared" si="23"/>
        <v>22214.083833755409</v>
      </c>
      <c r="X166" s="183">
        <f t="shared" si="23"/>
        <v>22067.004305865674</v>
      </c>
      <c r="Y166" s="183">
        <f t="shared" si="23"/>
        <v>17584.188346981937</v>
      </c>
      <c r="Z166" s="183">
        <f t="shared" si="23"/>
        <v>17161.019331395633</v>
      </c>
      <c r="AA166" s="183">
        <f t="shared" si="23"/>
        <v>17122.05671219217</v>
      </c>
      <c r="AB166" s="183">
        <f t="shared" si="23"/>
        <v>17093.042326679286</v>
      </c>
      <c r="AC166" s="183">
        <f t="shared" si="23"/>
        <v>17059.198808113055</v>
      </c>
      <c r="AD166" s="183">
        <f t="shared" si="23"/>
        <v>17027.825444978851</v>
      </c>
      <c r="AE166" s="183">
        <f t="shared" si="23"/>
        <v>16984.262064639071</v>
      </c>
      <c r="AF166" s="183">
        <f t="shared" si="23"/>
        <v>16984.928655306343</v>
      </c>
      <c r="AG166" s="183">
        <f t="shared" si="23"/>
        <v>16984.928655306343</v>
      </c>
      <c r="AH166" s="184">
        <f t="shared" si="23"/>
        <v>16988.575169713549</v>
      </c>
    </row>
    <row r="167" spans="1:40" ht="12.75" hidden="1" customHeight="1" outlineLevel="2" x14ac:dyDescent="0.2">
      <c r="B167" s="151"/>
      <c r="C167" s="152"/>
      <c r="D167" s="153"/>
      <c r="E167" s="154"/>
      <c r="F167" s="154"/>
      <c r="G167" s="154"/>
      <c r="H167" s="154"/>
      <c r="I167" s="154"/>
      <c r="J167" s="154"/>
      <c r="K167" s="185"/>
      <c r="L167" s="185"/>
      <c r="M167" s="185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7"/>
    </row>
    <row r="168" spans="1:40" ht="12.75" hidden="1" customHeight="1" outlineLevel="2" x14ac:dyDescent="0.2">
      <c r="B168" s="151"/>
      <c r="C168" s="152"/>
      <c r="D168" s="153" t="s">
        <v>115</v>
      </c>
      <c r="E168" s="154"/>
      <c r="F168" s="154"/>
      <c r="G168" s="154"/>
      <c r="H168" s="154"/>
      <c r="I168" s="154"/>
      <c r="J168" s="154"/>
      <c r="K168" s="185"/>
      <c r="L168" s="185"/>
      <c r="M168" s="185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7"/>
    </row>
    <row r="169" spans="1:40" ht="12.75" hidden="1" customHeight="1" outlineLevel="2" x14ac:dyDescent="0.2">
      <c r="B169" s="151"/>
      <c r="C169" s="152"/>
      <c r="D169" s="176" t="s">
        <v>116</v>
      </c>
      <c r="E169" s="154"/>
      <c r="F169" s="154"/>
      <c r="G169" s="154"/>
      <c r="H169" s="154"/>
      <c r="I169" s="154"/>
      <c r="J169" s="154"/>
      <c r="K169" s="177">
        <f>'[2]Hist&amp;Budget_WC'!L$251</f>
        <v>597</v>
      </c>
      <c r="L169" s="177">
        <f>'[2]Hist&amp;Budget_WC'!M$251</f>
        <v>182</v>
      </c>
      <c r="M169" s="177">
        <f>'[2]Hist&amp;Budget_WC'!N$251</f>
        <v>271</v>
      </c>
      <c r="N169" s="186">
        <f>'[2]Hist&amp;Budget_WC'!O$251</f>
        <v>1144</v>
      </c>
      <c r="O169" s="178">
        <f>SUM([2]Calcs_WC!O$289)</f>
        <v>1165</v>
      </c>
      <c r="P169" s="178">
        <f>SUM([2]Calcs_WC!P$289)</f>
        <v>1357</v>
      </c>
      <c r="Q169" s="178">
        <f>SUM([2]Calcs_WC!Q$289)</f>
        <v>1420</v>
      </c>
      <c r="R169" s="178">
        <f>SUM([2]Calcs_WC!R$289)</f>
        <v>1274</v>
      </c>
      <c r="S169" s="178">
        <f>SUM([2]Calcs_WC!S$289)</f>
        <v>860</v>
      </c>
      <c r="T169" s="178">
        <f>SUM([2]Calcs_WC!T$289)</f>
        <v>790</v>
      </c>
      <c r="U169" s="178">
        <f>SUM([2]Calcs_WC!U$289)</f>
        <v>459</v>
      </c>
      <c r="V169" s="178">
        <f>SUM([2]Calcs_WC!V$289)</f>
        <v>450</v>
      </c>
      <c r="W169" s="178">
        <f>SUM([2]Calcs_WC!W$289)</f>
        <v>700</v>
      </c>
      <c r="X169" s="178">
        <f>SUM([2]Calcs_WC!X$289)</f>
        <v>712</v>
      </c>
      <c r="Y169" s="178">
        <f>SUM([2]Calcs_WC!Y$289)</f>
        <v>712</v>
      </c>
      <c r="Z169" s="178">
        <f>SUM([2]Calcs_WC!Z$289)</f>
        <v>0</v>
      </c>
      <c r="AA169" s="178">
        <f>SUM([2]Calcs_WC!AA$289)</f>
        <v>0</v>
      </c>
      <c r="AB169" s="178">
        <f>SUM([2]Calcs_WC!AB$289)</f>
        <v>0</v>
      </c>
      <c r="AC169" s="178">
        <f>SUM([2]Calcs_WC!AC$289)</f>
        <v>0</v>
      </c>
      <c r="AD169" s="178">
        <f>SUM([2]Calcs_WC!AD$289)</f>
        <v>0</v>
      </c>
      <c r="AE169" s="178">
        <f>SUM([2]Calcs_WC!AE$289)</f>
        <v>0</v>
      </c>
      <c r="AF169" s="178">
        <f>SUM([2]Calcs_WC!AF$289)</f>
        <v>0</v>
      </c>
      <c r="AG169" s="178">
        <f>SUM([2]Calcs_WC!AG$289)</f>
        <v>0</v>
      </c>
      <c r="AH169" s="179">
        <f>SUM([2]Calcs_WC!AH$289)</f>
        <v>0</v>
      </c>
      <c r="AM169" s="53" cm="1">
        <f t="array" ref="AM169">IF(SUM(ABS(K169:AH169)),1,0)</f>
        <v>1</v>
      </c>
      <c r="AN169" s="53">
        <f>IF(OR(SUBTOTAL(102,AM169)=1,AM169=0),0,1)</f>
        <v>1</v>
      </c>
    </row>
    <row r="170" spans="1:40" ht="12.75" hidden="1" customHeight="1" outlineLevel="2" x14ac:dyDescent="0.2">
      <c r="B170" s="151"/>
      <c r="C170" s="152"/>
      <c r="D170" s="176" t="s">
        <v>117</v>
      </c>
      <c r="E170" s="154"/>
      <c r="F170" s="154"/>
      <c r="G170" s="154"/>
      <c r="H170" s="154"/>
      <c r="I170" s="154"/>
      <c r="J170" s="154"/>
      <c r="K170" s="177">
        <f>'[2]Hist&amp;Budget_WC'!L$250</f>
        <v>-24528</v>
      </c>
      <c r="L170" s="177">
        <f>'[2]Hist&amp;Budget_WC'!M$250</f>
        <v>-17576</v>
      </c>
      <c r="M170" s="177">
        <f>'[2]Hist&amp;Budget_WC'!N$250</f>
        <v>-19058</v>
      </c>
      <c r="N170" s="186">
        <f>'[2]Hist&amp;Budget_WC'!O$250</f>
        <v>-11425</v>
      </c>
      <c r="O170" s="178">
        <f>[2]Calcs_WC!O$288</f>
        <v>-19300.697</v>
      </c>
      <c r="P170" s="178">
        <f>[2]Calcs_WC!P$288</f>
        <v>-8768.1349999999984</v>
      </c>
      <c r="Q170" s="178">
        <f>[2]Calcs_WC!Q$288</f>
        <v>-8617.0536749999992</v>
      </c>
      <c r="R170" s="178">
        <f>[2]Calcs_WC!R$288</f>
        <v>-9197.1071924999997</v>
      </c>
      <c r="S170" s="178">
        <f>[2]Calcs_WC!S$288</f>
        <v>-14658.730289676249</v>
      </c>
      <c r="T170" s="178">
        <f>[2]Calcs_WC!T$288</f>
        <v>-18371.737529714839</v>
      </c>
      <c r="U170" s="178">
        <f>[2]Calcs_WC!U$288</f>
        <v>-24788.717596213857</v>
      </c>
      <c r="V170" s="178">
        <f>[2]Calcs_WC!V$288</f>
        <v>-25302.022599663414</v>
      </c>
      <c r="W170" s="178">
        <f>[2]Calcs_WC!W$288</f>
        <v>-21551.90715550496</v>
      </c>
      <c r="X170" s="178">
        <f>[2]Calcs_WC!X$288</f>
        <v>-26898.576053129807</v>
      </c>
      <c r="Y170" s="178">
        <f>[2]Calcs_WC!Y$288</f>
        <v>-27178.00632088714</v>
      </c>
      <c r="Z170" s="178">
        <f>[2]Calcs_WC!Z$288</f>
        <v>0</v>
      </c>
      <c r="AA170" s="178">
        <f>[2]Calcs_WC!AA$288</f>
        <v>0</v>
      </c>
      <c r="AB170" s="178">
        <f>[2]Calcs_WC!AB$288</f>
        <v>0</v>
      </c>
      <c r="AC170" s="178">
        <f>[2]Calcs_WC!AC$288</f>
        <v>0</v>
      </c>
      <c r="AD170" s="178">
        <f>[2]Calcs_WC!AD$288</f>
        <v>0</v>
      </c>
      <c r="AE170" s="178">
        <f>[2]Calcs_WC!AE$288</f>
        <v>0</v>
      </c>
      <c r="AF170" s="178">
        <f>[2]Calcs_WC!AF$288</f>
        <v>0</v>
      </c>
      <c r="AG170" s="178">
        <f>[2]Calcs_WC!AG$288</f>
        <v>0</v>
      </c>
      <c r="AH170" s="179">
        <f>[2]Calcs_WC!AH$288</f>
        <v>0</v>
      </c>
      <c r="AM170" s="53" cm="1">
        <f t="array" ref="AM170">IF(SUM(ABS(K170:AH170)),1,0)</f>
        <v>1</v>
      </c>
      <c r="AN170" s="53">
        <f>IF(OR(SUBTOTAL(102,AM170)=1,AM170=0),0,1)</f>
        <v>1</v>
      </c>
    </row>
    <row r="171" spans="1:40" ht="12.75" hidden="1" customHeight="1" outlineLevel="2" x14ac:dyDescent="0.2">
      <c r="B171" s="151"/>
      <c r="C171" s="152"/>
      <c r="D171" s="176" t="s">
        <v>118</v>
      </c>
      <c r="E171" s="154"/>
      <c r="F171" s="154"/>
      <c r="G171" s="154"/>
      <c r="H171" s="154"/>
      <c r="I171" s="154"/>
      <c r="J171" s="154"/>
      <c r="K171" s="177">
        <f>SUM('[2]Hist&amp;Budget_WC'!L$252:L$255)</f>
        <v>-15270</v>
      </c>
      <c r="L171" s="177">
        <f>SUM('[2]Hist&amp;Budget_WC'!M$252:M$255)</f>
        <v>2913</v>
      </c>
      <c r="M171" s="177">
        <f>SUM('[2]Hist&amp;Budget_WC'!N$252:N$255)</f>
        <v>-3557</v>
      </c>
      <c r="N171" s="186">
        <f>SUM('[2]Hist&amp;Budget_WC'!O$252:O$255)</f>
        <v>0</v>
      </c>
      <c r="O171" s="178">
        <f>SUM([2]Calcs_WC!O$290:O$293)</f>
        <v>0</v>
      </c>
      <c r="P171" s="178">
        <f>SUM([2]Calcs_WC!P$290:P$293)</f>
        <v>0</v>
      </c>
      <c r="Q171" s="178">
        <f>SUM([2]Calcs_WC!Q$290:Q$293)</f>
        <v>0</v>
      </c>
      <c r="R171" s="178">
        <f>SUM([2]Calcs_WC!R$290:R$293)</f>
        <v>0</v>
      </c>
      <c r="S171" s="178">
        <f>SUM([2]Calcs_WC!S$290:S$293)</f>
        <v>0</v>
      </c>
      <c r="T171" s="178">
        <f>SUM([2]Calcs_WC!T$290:T$293)</f>
        <v>0</v>
      </c>
      <c r="U171" s="178">
        <f>SUM([2]Calcs_WC!U$290:U$293)</f>
        <v>0</v>
      </c>
      <c r="V171" s="178">
        <f>SUM([2]Calcs_WC!V$290:V$293)</f>
        <v>0</v>
      </c>
      <c r="W171" s="178">
        <f>SUM([2]Calcs_WC!W$290:W$293)</f>
        <v>0</v>
      </c>
      <c r="X171" s="178">
        <f>SUM([2]Calcs_WC!X$290:X$293)</f>
        <v>0</v>
      </c>
      <c r="Y171" s="178">
        <f>SUM([2]Calcs_WC!Y$290:Y$293)</f>
        <v>0</v>
      </c>
      <c r="Z171" s="178">
        <f>SUM([2]Calcs_WC!Z$290:Z$293)</f>
        <v>0</v>
      </c>
      <c r="AA171" s="178">
        <f>SUM([2]Calcs_WC!AA$290:AA$293)</f>
        <v>0</v>
      </c>
      <c r="AB171" s="178">
        <f>SUM([2]Calcs_WC!AB$290:AB$293)</f>
        <v>0</v>
      </c>
      <c r="AC171" s="178">
        <f>SUM([2]Calcs_WC!AC$290:AC$293)</f>
        <v>0</v>
      </c>
      <c r="AD171" s="178">
        <f>SUM([2]Calcs_WC!AD$290:AD$293)</f>
        <v>0</v>
      </c>
      <c r="AE171" s="178">
        <f>SUM([2]Calcs_WC!AE$290:AE$293)</f>
        <v>0</v>
      </c>
      <c r="AF171" s="178">
        <f>SUM([2]Calcs_WC!AF$290:AF$293)</f>
        <v>0</v>
      </c>
      <c r="AG171" s="178">
        <f>SUM([2]Calcs_WC!AG$290:AG$293)</f>
        <v>0</v>
      </c>
      <c r="AH171" s="179">
        <f>SUM([2]Calcs_WC!AH$290:AH$293)</f>
        <v>0</v>
      </c>
      <c r="AM171" s="53" cm="1">
        <f t="array" ref="AM171">IF(SUM(ABS(K171:AH171)),1,0)</f>
        <v>1</v>
      </c>
      <c r="AN171" s="53">
        <f>IF(OR(SUBTOTAL(102,AM171)=1,AM171=0),0,1)</f>
        <v>1</v>
      </c>
    </row>
    <row r="172" spans="1:40" ht="12.75" hidden="1" customHeight="1" outlineLevel="2" collapsed="1" x14ac:dyDescent="0.2">
      <c r="B172" s="151"/>
      <c r="C172" s="152"/>
      <c r="D172" s="180" t="s">
        <v>119</v>
      </c>
      <c r="E172" s="181"/>
      <c r="F172" s="181"/>
      <c r="G172" s="181"/>
      <c r="H172" s="181"/>
      <c r="I172" s="181"/>
      <c r="J172" s="181"/>
      <c r="K172" s="182">
        <f t="shared" ref="K172:AH172" si="24">SUM(K169:K171)</f>
        <v>-39201</v>
      </c>
      <c r="L172" s="182">
        <f t="shared" si="24"/>
        <v>-14481</v>
      </c>
      <c r="M172" s="182">
        <f t="shared" si="24"/>
        <v>-22344</v>
      </c>
      <c r="N172" s="183">
        <f t="shared" si="24"/>
        <v>-10281</v>
      </c>
      <c r="O172" s="183">
        <f t="shared" si="24"/>
        <v>-18135.697</v>
      </c>
      <c r="P172" s="183">
        <f t="shared" si="24"/>
        <v>-7411.1349999999984</v>
      </c>
      <c r="Q172" s="183">
        <f t="shared" si="24"/>
        <v>-7197.0536749999992</v>
      </c>
      <c r="R172" s="183">
        <f t="shared" si="24"/>
        <v>-7923.1071924999997</v>
      </c>
      <c r="S172" s="183">
        <f t="shared" si="24"/>
        <v>-13798.730289676249</v>
      </c>
      <c r="T172" s="183">
        <f t="shared" si="24"/>
        <v>-17581.737529714839</v>
      </c>
      <c r="U172" s="183">
        <f t="shared" si="24"/>
        <v>-24329.717596213857</v>
      </c>
      <c r="V172" s="183">
        <f t="shared" si="24"/>
        <v>-24852.022599663414</v>
      </c>
      <c r="W172" s="183">
        <f t="shared" si="24"/>
        <v>-20851.90715550496</v>
      </c>
      <c r="X172" s="183">
        <f t="shared" si="24"/>
        <v>-26186.576053129807</v>
      </c>
      <c r="Y172" s="183">
        <f t="shared" si="24"/>
        <v>-26466.00632088714</v>
      </c>
      <c r="Z172" s="183">
        <f t="shared" si="24"/>
        <v>0</v>
      </c>
      <c r="AA172" s="183">
        <f t="shared" si="24"/>
        <v>0</v>
      </c>
      <c r="AB172" s="183">
        <f t="shared" si="24"/>
        <v>0</v>
      </c>
      <c r="AC172" s="183">
        <f t="shared" si="24"/>
        <v>0</v>
      </c>
      <c r="AD172" s="183">
        <f t="shared" si="24"/>
        <v>0</v>
      </c>
      <c r="AE172" s="183">
        <f t="shared" si="24"/>
        <v>0</v>
      </c>
      <c r="AF172" s="183">
        <f t="shared" si="24"/>
        <v>0</v>
      </c>
      <c r="AG172" s="183">
        <f t="shared" si="24"/>
        <v>0</v>
      </c>
      <c r="AH172" s="184">
        <f t="shared" si="24"/>
        <v>0</v>
      </c>
    </row>
    <row r="173" spans="1:40" ht="12.75" hidden="1" customHeight="1" outlineLevel="2" x14ac:dyDescent="0.2">
      <c r="B173" s="151"/>
      <c r="C173" s="152"/>
      <c r="D173" s="153"/>
      <c r="E173" s="154"/>
      <c r="F173" s="154"/>
      <c r="G173" s="154"/>
      <c r="H173" s="154"/>
      <c r="I173" s="154"/>
      <c r="J173" s="154"/>
      <c r="K173" s="185"/>
      <c r="L173" s="185"/>
      <c r="M173" s="185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7"/>
    </row>
    <row r="174" spans="1:40" ht="12.75" hidden="1" customHeight="1" outlineLevel="2" x14ac:dyDescent="0.2">
      <c r="B174" s="151"/>
      <c r="C174" s="152"/>
      <c r="D174" s="153" t="s">
        <v>120</v>
      </c>
      <c r="E174" s="154"/>
      <c r="F174" s="154"/>
      <c r="G174" s="154"/>
      <c r="H174" s="154"/>
      <c r="I174" s="154"/>
      <c r="J174" s="154"/>
      <c r="K174" s="185"/>
      <c r="L174" s="185"/>
      <c r="M174" s="185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7"/>
    </row>
    <row r="175" spans="1:40" ht="12.75" hidden="1" customHeight="1" outlineLevel="2" x14ac:dyDescent="0.2">
      <c r="B175" s="151"/>
      <c r="C175" s="152"/>
      <c r="D175" s="176" t="s">
        <v>121</v>
      </c>
      <c r="E175" s="154"/>
      <c r="F175" s="154"/>
      <c r="G175" s="154"/>
      <c r="H175" s="154"/>
      <c r="I175" s="154"/>
      <c r="J175" s="154"/>
      <c r="K175" s="177">
        <f>'[2]Hist&amp;Budget_WC'!L$260</f>
        <v>5090</v>
      </c>
      <c r="L175" s="185">
        <f>'[2]Hist&amp;Budget_WC'!M$260</f>
        <v>0</v>
      </c>
      <c r="M175" s="185">
        <f>'[2]Hist&amp;Budget_WC'!N$260</f>
        <v>0</v>
      </c>
      <c r="N175" s="186">
        <f>'[2]Hist&amp;Budget_WC'!O$260</f>
        <v>1050</v>
      </c>
      <c r="O175" s="178">
        <f>[2]Calcs_WC!O$298</f>
        <v>0</v>
      </c>
      <c r="P175" s="186">
        <f>[2]Calcs_WC!P$298</f>
        <v>0</v>
      </c>
      <c r="Q175" s="186">
        <f>[2]Calcs_WC!Q$298</f>
        <v>0</v>
      </c>
      <c r="R175" s="186">
        <f>[2]Calcs_WC!R$298</f>
        <v>0</v>
      </c>
      <c r="S175" s="186">
        <f>[2]Calcs_WC!S$298</f>
        <v>0</v>
      </c>
      <c r="T175" s="186">
        <f>[2]Calcs_WC!T$298</f>
        <v>0</v>
      </c>
      <c r="U175" s="186">
        <f>[2]Calcs_WC!U$298</f>
        <v>0</v>
      </c>
      <c r="V175" s="186">
        <f>[2]Calcs_WC!V$298</f>
        <v>0</v>
      </c>
      <c r="W175" s="186">
        <f>[2]Calcs_WC!W$298</f>
        <v>0</v>
      </c>
      <c r="X175" s="186">
        <f>[2]Calcs_WC!X$298</f>
        <v>0</v>
      </c>
      <c r="Y175" s="186">
        <f>[2]Calcs_WC!Y$298</f>
        <v>0</v>
      </c>
      <c r="Z175" s="186">
        <f>[2]Calcs_WC!Z$298</f>
        <v>0</v>
      </c>
      <c r="AA175" s="186">
        <f>[2]Calcs_WC!AA$298</f>
        <v>0</v>
      </c>
      <c r="AB175" s="186">
        <f>[2]Calcs_WC!AB$298</f>
        <v>0</v>
      </c>
      <c r="AC175" s="186">
        <f>[2]Calcs_WC!AC$298</f>
        <v>0</v>
      </c>
      <c r="AD175" s="186">
        <f>[2]Calcs_WC!AD$298</f>
        <v>0</v>
      </c>
      <c r="AE175" s="186">
        <f>[2]Calcs_WC!AE$298</f>
        <v>0</v>
      </c>
      <c r="AF175" s="186">
        <f>[2]Calcs_WC!AF$298</f>
        <v>0</v>
      </c>
      <c r="AG175" s="186">
        <f>[2]Calcs_WC!AG$298</f>
        <v>0</v>
      </c>
      <c r="AH175" s="187">
        <f>[2]Calcs_WC!AH$298</f>
        <v>0</v>
      </c>
      <c r="AM175" s="53" cm="1">
        <f t="array" ref="AM175">IF(SUM(ABS(K175:AH175)),1,0)</f>
        <v>1</v>
      </c>
      <c r="AN175" s="53">
        <f>IF(OR(SUBTOTAL(102,AM175)=1,AM175=0),0,1)</f>
        <v>1</v>
      </c>
    </row>
    <row r="176" spans="1:40" ht="12.75" hidden="1" customHeight="1" outlineLevel="2" x14ac:dyDescent="0.2">
      <c r="B176" s="151"/>
      <c r="C176" s="152"/>
      <c r="D176" s="176" t="s">
        <v>122</v>
      </c>
      <c r="E176" s="154"/>
      <c r="F176" s="154"/>
      <c r="G176" s="154"/>
      <c r="H176" s="154"/>
      <c r="I176" s="154"/>
      <c r="J176" s="154"/>
      <c r="K176" s="177">
        <f>'[2]Hist&amp;Budget_WC'!L$261</f>
        <v>-440</v>
      </c>
      <c r="L176" s="185">
        <f>'[2]Hist&amp;Budget_WC'!M$261</f>
        <v>-588</v>
      </c>
      <c r="M176" s="185">
        <f>'[2]Hist&amp;Budget_WC'!N$261</f>
        <v>-606</v>
      </c>
      <c r="N176" s="186">
        <f>'[2]Hist&amp;Budget_WC'!O$261</f>
        <v>-829</v>
      </c>
      <c r="O176" s="186">
        <f>[2]Calcs_WC!O$299</f>
        <v>-934.2960318932669</v>
      </c>
      <c r="P176" s="186">
        <f>[2]Calcs_WC!P$299</f>
        <v>-970.32840801170732</v>
      </c>
      <c r="Q176" s="186">
        <f>[2]Calcs_WC!Q$299</f>
        <v>-1008.1926441741917</v>
      </c>
      <c r="R176" s="186">
        <f>[2]Calcs_WC!R$299</f>
        <v>-1047.9967103253621</v>
      </c>
      <c r="S176" s="186">
        <f>[2]Calcs_WC!S$299</f>
        <v>-1089.855410159126</v>
      </c>
      <c r="T176" s="186">
        <f>[2]Calcs_WC!T$299</f>
        <v>-1133.8908315186095</v>
      </c>
      <c r="U176" s="186">
        <f>[2]Calcs_WC!U$299</f>
        <v>-913.79689844730387</v>
      </c>
      <c r="V176" s="186">
        <f>[2]Calcs_WC!V$299</f>
        <v>-933.84531971440163</v>
      </c>
      <c r="W176" s="186">
        <f>[2]Calcs_WC!W$299</f>
        <v>-980.4361566645041</v>
      </c>
      <c r="X176" s="186">
        <f>[2]Calcs_WC!X$299</f>
        <v>-825.36747607317295</v>
      </c>
      <c r="Y176" s="186">
        <f>[2]Calcs_WC!Y$299</f>
        <v>-572.77971308199017</v>
      </c>
      <c r="Z176" s="186">
        <f>[2]Calcs_WC!Z$299</f>
        <v>-600.45868934739292</v>
      </c>
      <c r="AA176" s="186">
        <f>[2]Calcs_WC!AA$299</f>
        <v>-629.85821445947852</v>
      </c>
      <c r="AB176" s="186">
        <f>[2]Calcs_WC!AB$299</f>
        <v>-470.31138529280827</v>
      </c>
      <c r="AC176" s="186">
        <f>[2]Calcs_WC!AC$299</f>
        <v>-295.80166501354461</v>
      </c>
      <c r="AD176" s="186">
        <f>[2]Calcs_WC!AD$299</f>
        <v>-302.14047936492261</v>
      </c>
      <c r="AE176" s="186">
        <f>[2]Calcs_WC!AE$299</f>
        <v>-236.64396645821608</v>
      </c>
      <c r="AF176" s="186">
        <f>[2]Calcs_WC!AF$299</f>
        <v>0</v>
      </c>
      <c r="AG176" s="186">
        <f>[2]Calcs_WC!AG$299</f>
        <v>0</v>
      </c>
      <c r="AH176" s="187">
        <f>[2]Calcs_WC!AH$299</f>
        <v>0</v>
      </c>
      <c r="AM176" s="53" cm="1">
        <f t="array" ref="AM176">IF(SUM(ABS(K176:AH176)),1,0)</f>
        <v>1</v>
      </c>
      <c r="AN176" s="53">
        <f>IF(OR(SUBTOTAL(102,AM176)=1,AM176=0),0,1)</f>
        <v>1</v>
      </c>
    </row>
    <row r="177" spans="1:40" ht="12.75" hidden="1" customHeight="1" outlineLevel="2" collapsed="1" x14ac:dyDescent="0.2">
      <c r="B177" s="151"/>
      <c r="C177" s="152"/>
      <c r="D177" s="176" t="s">
        <v>123</v>
      </c>
      <c r="E177" s="154"/>
      <c r="F177" s="154"/>
      <c r="G177" s="154"/>
      <c r="H177" s="154"/>
      <c r="I177" s="154"/>
      <c r="J177" s="154"/>
      <c r="K177" s="177">
        <f>SUM('[2]Hist&amp;Budget_WC'!L$262:L$265)*(1-$I$43)</f>
        <v>-367</v>
      </c>
      <c r="L177" s="177">
        <f>SUM('[2]Hist&amp;Budget_WC'!M$262:M$265)*(1-$I$43)</f>
        <v>-395</v>
      </c>
      <c r="M177" s="177">
        <f>SUM('[2]Hist&amp;Budget_WC'!N$262:N$265)*(1-$I$43)</f>
        <v>-363</v>
      </c>
      <c r="N177" s="186">
        <f>SUM('[2]Hist&amp;Budget_WC'!O$262:O$265)*(1-$I$43)</f>
        <v>-520</v>
      </c>
      <c r="O177" s="178">
        <f>SUM([2]Calcs_WC!O$300:O$303)*(1-$I$43)</f>
        <v>-524.02760477910886</v>
      </c>
      <c r="P177" s="178">
        <f>SUM([2]Calcs_WC!P$300:P$303)*(1-$I$43)</f>
        <v>-487.99522866066832</v>
      </c>
      <c r="Q177" s="178">
        <f>SUM([2]Calcs_WC!Q$300:Q$303)*(1-$I$43)</f>
        <v>-450.13099249818396</v>
      </c>
      <c r="R177" s="178">
        <f>SUM([2]Calcs_WC!R$300:R$303)*(1-$I$43)</f>
        <v>-410.3269263470134</v>
      </c>
      <c r="S177" s="178">
        <f>SUM([2]Calcs_WC!S$300:S$303)*(1-$I$43)</f>
        <v>-368.46822651324953</v>
      </c>
      <c r="T177" s="178">
        <f>SUM([2]Calcs_WC!T$300:T$303)*(1-$I$43)</f>
        <v>-324.43280515376614</v>
      </c>
      <c r="U177" s="178">
        <f>SUM([2]Calcs_WC!U$300:U$303)*(1-$I$43)</f>
        <v>-279.87335754736682</v>
      </c>
      <c r="V177" s="178">
        <f>SUM([2]Calcs_WC!V$300:V$303)*(1-$I$43)</f>
        <v>-235.76553803684143</v>
      </c>
      <c r="W177" s="178">
        <f>SUM([2]Calcs_WC!W$300:W$303)*(1-$I$43)</f>
        <v>-189.17470108673922</v>
      </c>
      <c r="X177" s="178">
        <f>SUM([2]Calcs_WC!X$300:X$303)*(1-$I$43)</f>
        <v>-141.6969349374516</v>
      </c>
      <c r="Y177" s="178">
        <f>SUM([2]Calcs_WC!Y$300:Y$303)*(1-$I$43)</f>
        <v>-112.91929836217295</v>
      </c>
      <c r="Z177" s="178">
        <f>SUM([2]Calcs_WC!Z$300:Z$303)*(1-$I$43)</f>
        <v>-83.040696226365526</v>
      </c>
      <c r="AA177" s="178">
        <f>SUM([2]Calcs_WC!AA$300:AA$303)*(1-$I$43)</f>
        <v>-53.64117111427997</v>
      </c>
      <c r="AB177" s="178">
        <f>SUM([2]Calcs_WC!AB$300:AB$303)*(1-$I$43)</f>
        <v>-25.708388852422495</v>
      </c>
      <c r="AC177" s="178">
        <f>SUM([2]Calcs_WC!AC$300:AC$303)*(1-$I$43)</f>
        <v>-14.870151932284857</v>
      </c>
      <c r="AD177" s="178">
        <f>SUM([2]Calcs_WC!AD$300:AD$303)*(1-$I$43)</f>
        <v>-8.531337580906829</v>
      </c>
      <c r="AE177" s="178">
        <f>SUM([2]Calcs_WC!AE$300:AE$303)*(1-$I$43)</f>
        <v>-2.1858951707258742</v>
      </c>
      <c r="AF177" s="178">
        <f>SUM([2]Calcs_WC!AF$300:AF$303)*(1-$I$43)</f>
        <v>5.9814908581756771E-14</v>
      </c>
      <c r="AG177" s="178">
        <f>SUM([2]Calcs_WC!AG$300:AG$303)*(1-$I$43)</f>
        <v>5.9814908581756771E-14</v>
      </c>
      <c r="AH177" s="179">
        <f>SUM([2]Calcs_WC!AH$300:AH$303)*(1-$I$43)</f>
        <v>5.9814908581756771E-14</v>
      </c>
    </row>
    <row r="178" spans="1:40" ht="12.75" hidden="1" customHeight="1" outlineLevel="2" x14ac:dyDescent="0.2">
      <c r="B178" s="151"/>
      <c r="C178" s="152"/>
      <c r="D178" s="176" t="s">
        <v>124</v>
      </c>
      <c r="E178" s="154"/>
      <c r="F178" s="154"/>
      <c r="G178" s="154"/>
      <c r="H178" s="154"/>
      <c r="I178" s="154"/>
      <c r="J178" s="154"/>
      <c r="K178" s="177">
        <f>'[2]Hist&amp;Budget_WC'!L$266</f>
        <v>0</v>
      </c>
      <c r="L178" s="185">
        <f>'[2]Hist&amp;Budget_WC'!M$266</f>
        <v>0</v>
      </c>
      <c r="M178" s="185">
        <f>'[2]Hist&amp;Budget_WC'!N$266</f>
        <v>0</v>
      </c>
      <c r="N178" s="186">
        <f>'[2]Hist&amp;Budget_WC'!O$266</f>
        <v>0</v>
      </c>
      <c r="O178" s="178">
        <f>[2]Calcs_WC!O$304</f>
        <v>0</v>
      </c>
      <c r="P178" s="186">
        <f>[2]Calcs_WC!P$304</f>
        <v>0</v>
      </c>
      <c r="Q178" s="186">
        <f>[2]Calcs_WC!Q$304</f>
        <v>0</v>
      </c>
      <c r="R178" s="186">
        <f>[2]Calcs_WC!R$304</f>
        <v>0</v>
      </c>
      <c r="S178" s="186">
        <f>[2]Calcs_WC!S$304</f>
        <v>0</v>
      </c>
      <c r="T178" s="186">
        <f>[2]Calcs_WC!T$304</f>
        <v>0</v>
      </c>
      <c r="U178" s="186">
        <f>[2]Calcs_WC!U$304</f>
        <v>0</v>
      </c>
      <c r="V178" s="186">
        <f>[2]Calcs_WC!V$304</f>
        <v>0</v>
      </c>
      <c r="W178" s="186">
        <f>[2]Calcs_WC!W$304</f>
        <v>0</v>
      </c>
      <c r="X178" s="186">
        <f>[2]Calcs_WC!X$304</f>
        <v>0</v>
      </c>
      <c r="Y178" s="186">
        <f>[2]Calcs_WC!Y$304</f>
        <v>0</v>
      </c>
      <c r="Z178" s="186">
        <f>[2]Calcs_WC!Z$304</f>
        <v>0</v>
      </c>
      <c r="AA178" s="186">
        <f>[2]Calcs_WC!AA$304</f>
        <v>0</v>
      </c>
      <c r="AB178" s="186">
        <f>[2]Calcs_WC!AB$304</f>
        <v>0</v>
      </c>
      <c r="AC178" s="186">
        <f>[2]Calcs_WC!AC$304</f>
        <v>0</v>
      </c>
      <c r="AD178" s="186">
        <f>[2]Calcs_WC!AD$304</f>
        <v>0</v>
      </c>
      <c r="AE178" s="186">
        <f>[2]Calcs_WC!AE$304</f>
        <v>0</v>
      </c>
      <c r="AF178" s="186">
        <f>[2]Calcs_WC!AF$304</f>
        <v>0</v>
      </c>
      <c r="AG178" s="186">
        <f>[2]Calcs_WC!AG$304</f>
        <v>0</v>
      </c>
      <c r="AH178" s="187">
        <f>[2]Calcs_WC!AH$304</f>
        <v>0</v>
      </c>
    </row>
    <row r="179" spans="1:40" ht="12.75" hidden="1" customHeight="1" outlineLevel="2" x14ac:dyDescent="0.2">
      <c r="B179" s="151"/>
      <c r="C179" s="152"/>
      <c r="D179" s="180" t="s">
        <v>125</v>
      </c>
      <c r="E179" s="181"/>
      <c r="F179" s="181"/>
      <c r="G179" s="181"/>
      <c r="H179" s="181"/>
      <c r="I179" s="181"/>
      <c r="J179" s="181"/>
      <c r="K179" s="182">
        <f>SUM(K175:K178)</f>
        <v>4283</v>
      </c>
      <c r="L179" s="182">
        <f>SUM(L175:L178)</f>
        <v>-983</v>
      </c>
      <c r="M179" s="182">
        <f>SUM(M175:M178)</f>
        <v>-969</v>
      </c>
      <c r="N179" s="183">
        <f>SUM(N175:N178)</f>
        <v>-299</v>
      </c>
      <c r="O179" s="183">
        <f>SUM(O175:O178)</f>
        <v>-1458.3236366723759</v>
      </c>
      <c r="P179" s="183">
        <f t="shared" ref="P179:AH179" si="25">SUM(P175:P178)</f>
        <v>-1458.3236366723756</v>
      </c>
      <c r="Q179" s="183">
        <f t="shared" si="25"/>
        <v>-1458.3236366723756</v>
      </c>
      <c r="R179" s="183">
        <f t="shared" si="25"/>
        <v>-1458.3236366723754</v>
      </c>
      <c r="S179" s="183">
        <f t="shared" si="25"/>
        <v>-1458.3236366723754</v>
      </c>
      <c r="T179" s="183">
        <f t="shared" si="25"/>
        <v>-1458.3236366723756</v>
      </c>
      <c r="U179" s="183">
        <f t="shared" si="25"/>
        <v>-1193.6702559946707</v>
      </c>
      <c r="V179" s="183">
        <f t="shared" si="25"/>
        <v>-1169.610857751243</v>
      </c>
      <c r="W179" s="183">
        <f t="shared" si="25"/>
        <v>-1169.6108577512432</v>
      </c>
      <c r="X179" s="183">
        <f t="shared" si="25"/>
        <v>-967.06441101062455</v>
      </c>
      <c r="Y179" s="183">
        <f t="shared" si="25"/>
        <v>-685.69901144416315</v>
      </c>
      <c r="Z179" s="183">
        <f t="shared" si="25"/>
        <v>-683.49938557375845</v>
      </c>
      <c r="AA179" s="183">
        <f t="shared" si="25"/>
        <v>-683.49938557375845</v>
      </c>
      <c r="AB179" s="183">
        <f t="shared" si="25"/>
        <v>-496.01977414523077</v>
      </c>
      <c r="AC179" s="183">
        <f t="shared" si="25"/>
        <v>-310.67181694582945</v>
      </c>
      <c r="AD179" s="183">
        <f t="shared" si="25"/>
        <v>-310.67181694582945</v>
      </c>
      <c r="AE179" s="183">
        <f t="shared" si="25"/>
        <v>-238.82986162894196</v>
      </c>
      <c r="AF179" s="183">
        <f t="shared" si="25"/>
        <v>5.9814908581756771E-14</v>
      </c>
      <c r="AG179" s="183">
        <f t="shared" si="25"/>
        <v>5.9814908581756771E-14</v>
      </c>
      <c r="AH179" s="184">
        <f t="shared" si="25"/>
        <v>5.9814908581756771E-14</v>
      </c>
    </row>
    <row r="180" spans="1:40" ht="12.75" hidden="1" customHeight="1" outlineLevel="2" x14ac:dyDescent="0.2">
      <c r="B180" s="151"/>
      <c r="C180" s="152"/>
      <c r="D180" s="176"/>
      <c r="E180" s="154"/>
      <c r="F180" s="154"/>
      <c r="G180" s="154"/>
      <c r="H180" s="154"/>
      <c r="I180" s="154"/>
      <c r="J180" s="154"/>
      <c r="K180" s="188"/>
      <c r="L180" s="188"/>
      <c r="M180" s="188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90"/>
    </row>
    <row r="181" spans="1:40" ht="12.75" hidden="1" customHeight="1" outlineLevel="2" thickBot="1" x14ac:dyDescent="0.25">
      <c r="B181" s="151"/>
      <c r="C181" s="152"/>
      <c r="D181" s="158" t="s">
        <v>126</v>
      </c>
      <c r="E181" s="159"/>
      <c r="F181" s="159"/>
      <c r="G181" s="159"/>
      <c r="H181" s="159"/>
      <c r="I181" s="159"/>
      <c r="J181" s="159"/>
      <c r="K181" s="191">
        <f>SUM(K166,K172,K179)</f>
        <v>-7194</v>
      </c>
      <c r="L181" s="191">
        <f>SUM(L166,L172,L179)</f>
        <v>8326</v>
      </c>
      <c r="M181" s="191">
        <f>SUM(M166,M172,M179)</f>
        <v>2623</v>
      </c>
      <c r="N181" s="192">
        <f>SUM(N166,N172,N179)</f>
        <v>10517</v>
      </c>
      <c r="O181" s="193">
        <f>SUM(O166,O172,O179)</f>
        <v>-5768.856938042245</v>
      </c>
      <c r="P181" s="192">
        <f t="shared" ref="P181:AH181" si="26">SUM(P166,P172,P179)</f>
        <v>1391.55506195777</v>
      </c>
      <c r="Q181" s="192">
        <f t="shared" si="26"/>
        <v>2393.9379417522869</v>
      </c>
      <c r="R181" s="192">
        <f t="shared" si="26"/>
        <v>2176.5279280115396</v>
      </c>
      <c r="S181" s="192">
        <f t="shared" si="26"/>
        <v>165.00329635152275</v>
      </c>
      <c r="T181" s="192">
        <f t="shared" si="26"/>
        <v>-678.38547733100472</v>
      </c>
      <c r="U181" s="192">
        <f t="shared" si="26"/>
        <v>-2575.5037332134298</v>
      </c>
      <c r="V181" s="192">
        <f t="shared" si="26"/>
        <v>-1730.3671081875552</v>
      </c>
      <c r="W181" s="192">
        <f t="shared" si="26"/>
        <v>192.56582049920598</v>
      </c>
      <c r="X181" s="192">
        <f t="shared" si="26"/>
        <v>-5086.6361582747577</v>
      </c>
      <c r="Y181" s="192">
        <f t="shared" si="26"/>
        <v>-9567.5169853493662</v>
      </c>
      <c r="Z181" s="192">
        <f t="shared" si="26"/>
        <v>16477.519945821874</v>
      </c>
      <c r="AA181" s="192">
        <f t="shared" si="26"/>
        <v>16438.557326618411</v>
      </c>
      <c r="AB181" s="192">
        <f t="shared" si="26"/>
        <v>16597.022552534054</v>
      </c>
      <c r="AC181" s="192">
        <f t="shared" si="26"/>
        <v>16748.526991167226</v>
      </c>
      <c r="AD181" s="192">
        <f t="shared" si="26"/>
        <v>16717.153628033022</v>
      </c>
      <c r="AE181" s="192">
        <f t="shared" si="26"/>
        <v>16745.432203010128</v>
      </c>
      <c r="AF181" s="192">
        <f t="shared" si="26"/>
        <v>16984.928655306343</v>
      </c>
      <c r="AG181" s="192">
        <f t="shared" si="26"/>
        <v>16984.928655306343</v>
      </c>
      <c r="AH181" s="194">
        <f t="shared" si="26"/>
        <v>16988.575169713549</v>
      </c>
    </row>
    <row r="182" spans="1:40" ht="12.75" hidden="1" customHeight="1" outlineLevel="2" thickTop="1" x14ac:dyDescent="0.2">
      <c r="B182" s="151"/>
      <c r="C182" s="152"/>
      <c r="D182" s="153"/>
      <c r="E182" s="154"/>
      <c r="F182" s="154"/>
      <c r="G182" s="154"/>
      <c r="H182" s="154"/>
      <c r="I182" s="154"/>
      <c r="J182" s="154"/>
      <c r="K182" s="188"/>
      <c r="L182" s="188"/>
      <c r="M182" s="188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90"/>
    </row>
    <row r="183" spans="1:40" ht="10.199999999999999" hidden="1" outlineLevel="2" x14ac:dyDescent="0.2">
      <c r="B183" s="151"/>
      <c r="C183" s="152"/>
      <c r="D183" s="195" t="s">
        <v>127</v>
      </c>
      <c r="E183" s="154"/>
      <c r="F183" s="154"/>
      <c r="G183" s="154"/>
      <c r="H183" s="154"/>
      <c r="I183" s="154"/>
      <c r="J183" s="154"/>
      <c r="K183" s="196">
        <f>'[2]Hist&amp;Budget_WC'!L$271</f>
        <v>15587</v>
      </c>
      <c r="L183" s="185">
        <f>K185</f>
        <v>8393</v>
      </c>
      <c r="M183" s="185">
        <f>L185</f>
        <v>16719</v>
      </c>
      <c r="N183" s="186">
        <f>'[2]Hist&amp;Budget_WC'!O271</f>
        <v>19342</v>
      </c>
      <c r="O183" s="186">
        <f>N185</f>
        <v>29859</v>
      </c>
      <c r="P183" s="186">
        <f t="shared" ref="P183:AH183" si="27">O185</f>
        <v>24090.143061957755</v>
      </c>
      <c r="Q183" s="186">
        <f t="shared" si="27"/>
        <v>25481.698123915525</v>
      </c>
      <c r="R183" s="186">
        <f t="shared" si="27"/>
        <v>27875.636065667812</v>
      </c>
      <c r="S183" s="186">
        <f t="shared" si="27"/>
        <v>30052.163993679351</v>
      </c>
      <c r="T183" s="186">
        <f t="shared" si="27"/>
        <v>30217.167290030873</v>
      </c>
      <c r="U183" s="186">
        <f t="shared" si="27"/>
        <v>29538.781812699868</v>
      </c>
      <c r="V183" s="186">
        <f t="shared" si="27"/>
        <v>26963.278079486437</v>
      </c>
      <c r="W183" s="186">
        <f t="shared" si="27"/>
        <v>25232.910971298883</v>
      </c>
      <c r="X183" s="186">
        <f t="shared" si="27"/>
        <v>25425.47679179809</v>
      </c>
      <c r="Y183" s="186">
        <f t="shared" si="27"/>
        <v>20338.84063352333</v>
      </c>
      <c r="Z183" s="186">
        <f t="shared" si="27"/>
        <v>10771.323648173964</v>
      </c>
      <c r="AA183" s="186">
        <f t="shared" si="27"/>
        <v>27248.843593995836</v>
      </c>
      <c r="AB183" s="186">
        <f t="shared" si="27"/>
        <v>43687.400920614251</v>
      </c>
      <c r="AC183" s="186">
        <f t="shared" si="27"/>
        <v>60284.423473148301</v>
      </c>
      <c r="AD183" s="186">
        <f t="shared" si="27"/>
        <v>77032.950464315523</v>
      </c>
      <c r="AE183" s="186">
        <f t="shared" si="27"/>
        <v>93750.104092348542</v>
      </c>
      <c r="AF183" s="186">
        <f t="shared" si="27"/>
        <v>110495.53629535867</v>
      </c>
      <c r="AG183" s="186">
        <f t="shared" si="27"/>
        <v>127480.46495066502</v>
      </c>
      <c r="AH183" s="187">
        <f t="shared" si="27"/>
        <v>144465.39360597136</v>
      </c>
    </row>
    <row r="184" spans="1:40" ht="12.75" hidden="1" customHeight="1" outlineLevel="2" x14ac:dyDescent="0.2">
      <c r="B184" s="151"/>
      <c r="C184" s="152"/>
      <c r="D184" s="195"/>
      <c r="E184" s="154"/>
      <c r="F184" s="154"/>
      <c r="G184" s="154"/>
      <c r="H184" s="154"/>
      <c r="I184" s="154"/>
      <c r="J184" s="154"/>
      <c r="K184" s="188"/>
      <c r="L184" s="188"/>
      <c r="M184" s="188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90"/>
    </row>
    <row r="185" spans="1:40" s="206" customFormat="1" ht="25.35" hidden="1" customHeight="1" outlineLevel="2" x14ac:dyDescent="0.2">
      <c r="A185" s="197"/>
      <c r="B185" s="198"/>
      <c r="C185" s="199"/>
      <c r="D185" s="200" t="s">
        <v>128</v>
      </c>
      <c r="E185" s="201"/>
      <c r="F185" s="201"/>
      <c r="G185" s="201"/>
      <c r="H185" s="201"/>
      <c r="I185" s="201"/>
      <c r="J185" s="201"/>
      <c r="K185" s="202">
        <f>SUM(K181,K183)</f>
        <v>8393</v>
      </c>
      <c r="L185" s="202">
        <f>SUM(L181,L183)</f>
        <v>16719</v>
      </c>
      <c r="M185" s="202">
        <f>SUM(M181,M183)</f>
        <v>19342</v>
      </c>
      <c r="N185" s="203">
        <f>SUM(N181,N183)</f>
        <v>29859</v>
      </c>
      <c r="O185" s="204">
        <f>SUM(O181,O183)</f>
        <v>24090.143061957755</v>
      </c>
      <c r="P185" s="203">
        <f t="shared" ref="P185:AH185" si="28">SUM(P181,P183)</f>
        <v>25481.698123915525</v>
      </c>
      <c r="Q185" s="203">
        <f t="shared" si="28"/>
        <v>27875.636065667812</v>
      </c>
      <c r="R185" s="203">
        <f t="shared" si="28"/>
        <v>30052.163993679351</v>
      </c>
      <c r="S185" s="203">
        <f t="shared" si="28"/>
        <v>30217.167290030873</v>
      </c>
      <c r="T185" s="203">
        <f t="shared" si="28"/>
        <v>29538.781812699868</v>
      </c>
      <c r="U185" s="203">
        <f t="shared" si="28"/>
        <v>26963.278079486437</v>
      </c>
      <c r="V185" s="203">
        <f t="shared" si="28"/>
        <v>25232.910971298883</v>
      </c>
      <c r="W185" s="203">
        <f t="shared" si="28"/>
        <v>25425.47679179809</v>
      </c>
      <c r="X185" s="203">
        <f t="shared" si="28"/>
        <v>20338.84063352333</v>
      </c>
      <c r="Y185" s="203">
        <f t="shared" si="28"/>
        <v>10771.323648173964</v>
      </c>
      <c r="Z185" s="203">
        <f t="shared" si="28"/>
        <v>27248.843593995836</v>
      </c>
      <c r="AA185" s="203">
        <f t="shared" si="28"/>
        <v>43687.400920614251</v>
      </c>
      <c r="AB185" s="203">
        <f t="shared" si="28"/>
        <v>60284.423473148301</v>
      </c>
      <c r="AC185" s="203">
        <f t="shared" si="28"/>
        <v>77032.950464315523</v>
      </c>
      <c r="AD185" s="203">
        <f t="shared" si="28"/>
        <v>93750.104092348542</v>
      </c>
      <c r="AE185" s="203">
        <f t="shared" si="28"/>
        <v>110495.53629535867</v>
      </c>
      <c r="AF185" s="203">
        <f t="shared" si="28"/>
        <v>127480.46495066502</v>
      </c>
      <c r="AG185" s="203">
        <f t="shared" si="28"/>
        <v>144465.39360597136</v>
      </c>
      <c r="AH185" s="205">
        <f t="shared" si="28"/>
        <v>161453.96877568492</v>
      </c>
    </row>
    <row r="186" spans="1:40" ht="12.75" hidden="1" customHeight="1" outlineLevel="2" x14ac:dyDescent="0.2">
      <c r="B186" s="151"/>
      <c r="C186" s="152"/>
      <c r="D186" s="207" t="s">
        <v>129</v>
      </c>
      <c r="E186" s="154"/>
      <c r="F186" s="154"/>
      <c r="G186" s="154"/>
      <c r="H186" s="154"/>
      <c r="I186" s="154"/>
      <c r="J186" s="154"/>
      <c r="K186" s="196">
        <f t="shared" ref="K186:AH186" si="29">SUM(K108,K116)</f>
        <v>30046</v>
      </c>
      <c r="L186" s="185">
        <f t="shared" si="29"/>
        <v>30640</v>
      </c>
      <c r="M186" s="185">
        <f t="shared" si="29"/>
        <v>34987</v>
      </c>
      <c r="N186" s="186">
        <f t="shared" si="29"/>
        <v>0</v>
      </c>
      <c r="O186" s="186">
        <f t="shared" si="29"/>
        <v>0</v>
      </c>
      <c r="P186" s="186">
        <f t="shared" si="29"/>
        <v>0</v>
      </c>
      <c r="Q186" s="186">
        <f t="shared" si="29"/>
        <v>0</v>
      </c>
      <c r="R186" s="186">
        <f t="shared" si="29"/>
        <v>0</v>
      </c>
      <c r="S186" s="186">
        <f t="shared" si="29"/>
        <v>0</v>
      </c>
      <c r="T186" s="186">
        <f t="shared" si="29"/>
        <v>0</v>
      </c>
      <c r="U186" s="186">
        <f t="shared" si="29"/>
        <v>0</v>
      </c>
      <c r="V186" s="186">
        <f t="shared" si="29"/>
        <v>0</v>
      </c>
      <c r="W186" s="186">
        <f t="shared" si="29"/>
        <v>0</v>
      </c>
      <c r="X186" s="186">
        <f t="shared" si="29"/>
        <v>0</v>
      </c>
      <c r="Y186" s="186">
        <f t="shared" si="29"/>
        <v>0</v>
      </c>
      <c r="Z186" s="186">
        <f t="shared" si="29"/>
        <v>0</v>
      </c>
      <c r="AA186" s="186">
        <f t="shared" si="29"/>
        <v>0</v>
      </c>
      <c r="AB186" s="186">
        <f t="shared" si="29"/>
        <v>0</v>
      </c>
      <c r="AC186" s="186">
        <f t="shared" si="29"/>
        <v>0</v>
      </c>
      <c r="AD186" s="186">
        <f t="shared" si="29"/>
        <v>0</v>
      </c>
      <c r="AE186" s="186">
        <f t="shared" si="29"/>
        <v>0</v>
      </c>
      <c r="AF186" s="186">
        <f t="shared" si="29"/>
        <v>0</v>
      </c>
      <c r="AG186" s="186">
        <f t="shared" si="29"/>
        <v>0</v>
      </c>
      <c r="AH186" s="187">
        <f t="shared" si="29"/>
        <v>0</v>
      </c>
      <c r="AM186" s="53" cm="1">
        <f t="array" ref="AM186">IF(SUM(ABS(K186:AH186)),1,0)</f>
        <v>1</v>
      </c>
      <c r="AN186" s="53">
        <f>IF(OR(SUBTOTAL(102,AM186)=1,AM186=0),0,1)</f>
        <v>1</v>
      </c>
    </row>
    <row r="187" spans="1:40" ht="12.75" hidden="1" customHeight="1" outlineLevel="2" collapsed="1" x14ac:dyDescent="0.2">
      <c r="B187" s="151"/>
      <c r="C187" s="152"/>
      <c r="D187" s="195"/>
      <c r="E187" s="154"/>
      <c r="F187" s="154"/>
      <c r="G187" s="154"/>
      <c r="H187" s="154"/>
      <c r="I187" s="154"/>
      <c r="J187" s="154"/>
      <c r="K187" s="188"/>
      <c r="L187" s="188"/>
      <c r="M187" s="188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90"/>
    </row>
    <row r="188" spans="1:40" ht="29.4" hidden="1" customHeight="1" outlineLevel="2" thickBot="1" x14ac:dyDescent="0.25">
      <c r="B188" s="151"/>
      <c r="C188" s="152"/>
      <c r="D188" s="208" t="s">
        <v>130</v>
      </c>
      <c r="E188" s="209"/>
      <c r="F188" s="209"/>
      <c r="G188" s="209"/>
      <c r="H188" s="209"/>
      <c r="I188" s="209"/>
      <c r="J188" s="209"/>
      <c r="K188" s="210">
        <f>SUM(K185:K187)</f>
        <v>38439</v>
      </c>
      <c r="L188" s="210">
        <f t="shared" ref="L188:AH188" si="30">SUM(L185:L187)</f>
        <v>47359</v>
      </c>
      <c r="M188" s="210">
        <f t="shared" si="30"/>
        <v>54329</v>
      </c>
      <c r="N188" s="211">
        <f t="shared" si="30"/>
        <v>29859</v>
      </c>
      <c r="O188" s="212">
        <f t="shared" si="30"/>
        <v>24090.143061957755</v>
      </c>
      <c r="P188" s="211">
        <f t="shared" si="30"/>
        <v>25481.698123915525</v>
      </c>
      <c r="Q188" s="211">
        <f t="shared" si="30"/>
        <v>27875.636065667812</v>
      </c>
      <c r="R188" s="211">
        <f t="shared" si="30"/>
        <v>30052.163993679351</v>
      </c>
      <c r="S188" s="211">
        <f t="shared" si="30"/>
        <v>30217.167290030873</v>
      </c>
      <c r="T188" s="211">
        <f t="shared" si="30"/>
        <v>29538.781812699868</v>
      </c>
      <c r="U188" s="211">
        <f t="shared" si="30"/>
        <v>26963.278079486437</v>
      </c>
      <c r="V188" s="211">
        <f t="shared" si="30"/>
        <v>25232.910971298883</v>
      </c>
      <c r="W188" s="211">
        <f t="shared" si="30"/>
        <v>25425.47679179809</v>
      </c>
      <c r="X188" s="211">
        <f t="shared" si="30"/>
        <v>20338.84063352333</v>
      </c>
      <c r="Y188" s="211">
        <f t="shared" si="30"/>
        <v>10771.323648173964</v>
      </c>
      <c r="Z188" s="211">
        <f t="shared" si="30"/>
        <v>27248.843593995836</v>
      </c>
      <c r="AA188" s="211">
        <f t="shared" si="30"/>
        <v>43687.400920614251</v>
      </c>
      <c r="AB188" s="211">
        <f t="shared" si="30"/>
        <v>60284.423473148301</v>
      </c>
      <c r="AC188" s="211">
        <f t="shared" si="30"/>
        <v>77032.950464315523</v>
      </c>
      <c r="AD188" s="211">
        <f t="shared" si="30"/>
        <v>93750.104092348542</v>
      </c>
      <c r="AE188" s="211">
        <f t="shared" si="30"/>
        <v>110495.53629535867</v>
      </c>
      <c r="AF188" s="211">
        <f t="shared" si="30"/>
        <v>127480.46495066502</v>
      </c>
      <c r="AG188" s="211">
        <f t="shared" si="30"/>
        <v>144465.39360597136</v>
      </c>
      <c r="AH188" s="213">
        <f t="shared" si="30"/>
        <v>161453.96877568492</v>
      </c>
    </row>
    <row r="189" spans="1:40" ht="12.75" hidden="1" customHeight="1" outlineLevel="2" x14ac:dyDescent="0.2">
      <c r="B189" s="151"/>
      <c r="C189" s="152"/>
    </row>
    <row r="190" spans="1:40" ht="12.75" hidden="1" customHeight="1" outlineLevel="3" x14ac:dyDescent="0.2">
      <c r="B190" s="151"/>
      <c r="C190" s="152"/>
      <c r="D190" s="141" t="s">
        <v>76</v>
      </c>
    </row>
    <row r="191" spans="1:40" s="38" customFormat="1" ht="10.199999999999999" hidden="1" outlineLevel="3" x14ac:dyDescent="0.2">
      <c r="A191" s="35"/>
      <c r="B191" s="108"/>
      <c r="C191" s="136"/>
      <c r="D191" s="37" t="s">
        <v>131</v>
      </c>
      <c r="E191" s="142">
        <f>SUM(K191:AH191)</f>
        <v>0</v>
      </c>
      <c r="F191" s="214"/>
      <c r="G191" s="25"/>
      <c r="H191" s="25"/>
      <c r="I191" s="25"/>
      <c r="J191" s="25"/>
      <c r="K191" s="143">
        <f t="shared" ref="K191:AH191" si="31">IF(ROUND(K185-SUM(K107,K115),0)&lt;&gt;0,1,0)</f>
        <v>0</v>
      </c>
      <c r="L191" s="143">
        <f t="shared" si="31"/>
        <v>0</v>
      </c>
      <c r="M191" s="143">
        <f t="shared" si="31"/>
        <v>0</v>
      </c>
      <c r="N191" s="143">
        <f t="shared" si="31"/>
        <v>0</v>
      </c>
      <c r="O191" s="143">
        <f t="shared" si="31"/>
        <v>0</v>
      </c>
      <c r="P191" s="143">
        <f t="shared" si="31"/>
        <v>0</v>
      </c>
      <c r="Q191" s="143">
        <f t="shared" si="31"/>
        <v>0</v>
      </c>
      <c r="R191" s="143">
        <f t="shared" si="31"/>
        <v>0</v>
      </c>
      <c r="S191" s="143">
        <f t="shared" si="31"/>
        <v>0</v>
      </c>
      <c r="T191" s="143">
        <f t="shared" si="31"/>
        <v>0</v>
      </c>
      <c r="U191" s="143">
        <f t="shared" si="31"/>
        <v>0</v>
      </c>
      <c r="V191" s="143">
        <f t="shared" si="31"/>
        <v>0</v>
      </c>
      <c r="W191" s="143">
        <f t="shared" si="31"/>
        <v>0</v>
      </c>
      <c r="X191" s="143">
        <f t="shared" si="31"/>
        <v>0</v>
      </c>
      <c r="Y191" s="143">
        <f t="shared" si="31"/>
        <v>0</v>
      </c>
      <c r="Z191" s="143">
        <f t="shared" si="31"/>
        <v>0</v>
      </c>
      <c r="AA191" s="143">
        <f t="shared" si="31"/>
        <v>0</v>
      </c>
      <c r="AB191" s="143">
        <f t="shared" si="31"/>
        <v>0</v>
      </c>
      <c r="AC191" s="143">
        <f t="shared" si="31"/>
        <v>0</v>
      </c>
      <c r="AD191" s="143">
        <f t="shared" si="31"/>
        <v>0</v>
      </c>
      <c r="AE191" s="143">
        <f t="shared" si="31"/>
        <v>0</v>
      </c>
      <c r="AF191" s="143">
        <f t="shared" si="31"/>
        <v>0</v>
      </c>
      <c r="AG191" s="143">
        <f t="shared" si="31"/>
        <v>0</v>
      </c>
      <c r="AH191" s="143">
        <f t="shared" si="31"/>
        <v>0</v>
      </c>
    </row>
    <row r="192" spans="1:40" ht="12.75" hidden="1" customHeight="1" outlineLevel="3" x14ac:dyDescent="0.2">
      <c r="B192" s="151"/>
      <c r="C192" s="152"/>
      <c r="D192" s="37" t="s">
        <v>109</v>
      </c>
      <c r="E192" s="142">
        <f>SUM(K192:AH192)</f>
        <v>0</v>
      </c>
      <c r="K192" s="143">
        <f>IF(ROUND(K181-'[2]Hist&amp;Budget_WC'!L$269,0)&lt;&gt;0,1,0)</f>
        <v>0</v>
      </c>
      <c r="L192" s="143">
        <f>IF(ROUND(L181-'[2]Hist&amp;Budget_WC'!M$269,0)&lt;&gt;0,1,0)</f>
        <v>0</v>
      </c>
      <c r="M192" s="143">
        <f>IF(ROUND(M181-'[2]Hist&amp;Budget_WC'!N$269,0)&lt;&gt;0,1,0)</f>
        <v>0</v>
      </c>
      <c r="N192" s="143">
        <f>IF(ROUND(N181-'[2]Hist&amp;Budget_WC'!O$269,0)&lt;&gt;0,1,0)</f>
        <v>0</v>
      </c>
      <c r="O192" s="143">
        <f>IF(ROUND(O181-[2]Calcs_WC!O$308,0)&lt;&gt;0,1,0)</f>
        <v>0</v>
      </c>
      <c r="P192" s="143">
        <f>IF(ROUND(P181-[2]Calcs_WC!P$308,0)&lt;&gt;0,1,0)</f>
        <v>0</v>
      </c>
      <c r="Q192" s="143">
        <f>IF(ROUND(Q181-[2]Calcs_WC!Q$308,0)&lt;&gt;0,1,0)</f>
        <v>0</v>
      </c>
      <c r="R192" s="143">
        <f>IF(ROUND(R181-[2]Calcs_WC!R$308,0)&lt;&gt;0,1,0)</f>
        <v>0</v>
      </c>
      <c r="S192" s="143">
        <f>IF(ROUND(S181-[2]Calcs_WC!S$308,0)&lt;&gt;0,1,0)</f>
        <v>0</v>
      </c>
      <c r="T192" s="143">
        <f>IF(ROUND(T181-[2]Calcs_WC!T$308,0)&lt;&gt;0,1,0)</f>
        <v>0</v>
      </c>
      <c r="U192" s="143">
        <f>IF(ROUND(U181-[2]Calcs_WC!U$308,0)&lt;&gt;0,1,0)</f>
        <v>0</v>
      </c>
      <c r="V192" s="143">
        <f>IF(ROUND(V181-[2]Calcs_WC!V$308,0)&lt;&gt;0,1,0)</f>
        <v>0</v>
      </c>
      <c r="W192" s="143">
        <f>IF(ROUND(W181-[2]Calcs_WC!W$308,0)&lt;&gt;0,1,0)</f>
        <v>0</v>
      </c>
      <c r="X192" s="143">
        <f>IF(ROUND(X181-[2]Calcs_WC!X$308,0)&lt;&gt;0,1,0)</f>
        <v>0</v>
      </c>
      <c r="Y192" s="143">
        <f>IF(ROUND(Y181-[2]Calcs_WC!Y$308,0)&lt;&gt;0,1,0)</f>
        <v>0</v>
      </c>
      <c r="Z192" s="143">
        <f>IF(ROUND(Z181-[2]Calcs_WC!Z$308,0)&lt;&gt;0,1,0)</f>
        <v>0</v>
      </c>
      <c r="AA192" s="143">
        <f>IF(ROUND(AA181-[2]Calcs_WC!AA$308,0)&lt;&gt;0,1,0)</f>
        <v>0</v>
      </c>
      <c r="AB192" s="143">
        <f>IF(ROUND(AB181-[2]Calcs_WC!AB$308,0)&lt;&gt;0,1,0)</f>
        <v>0</v>
      </c>
      <c r="AC192" s="143">
        <f>IF(ROUND(AC181-[2]Calcs_WC!AC$308,0)&lt;&gt;0,1,0)</f>
        <v>0</v>
      </c>
      <c r="AD192" s="143">
        <f>IF(ROUND(AD181-[2]Calcs_WC!AD$308,0)&lt;&gt;0,1,0)</f>
        <v>0</v>
      </c>
      <c r="AE192" s="143">
        <f>IF(ROUND(AE181-[2]Calcs_WC!AE$308,0)&lt;&gt;0,1,0)</f>
        <v>0</v>
      </c>
      <c r="AF192" s="143">
        <f>IF(ROUND(AF181-[2]Calcs_WC!AF$308,0)&lt;&gt;0,1,0)</f>
        <v>0</v>
      </c>
      <c r="AG192" s="143">
        <f>IF(ROUND(AG181-[2]Calcs_WC!AG$308,0)&lt;&gt;0,1,0)</f>
        <v>0</v>
      </c>
      <c r="AH192" s="143">
        <f>IF(ROUND(AH181-[2]Calcs_WC!AH$308,0)&lt;&gt;0,1,0)</f>
        <v>0</v>
      </c>
    </row>
    <row r="193" spans="1:40" ht="12.75" hidden="1" customHeight="1" outlineLevel="2" collapsed="1" x14ac:dyDescent="0.2">
      <c r="B193" s="151"/>
      <c r="C193" s="152"/>
    </row>
    <row r="194" spans="1:40" ht="12.75" hidden="1" customHeight="1" outlineLevel="1" x14ac:dyDescent="0.2"/>
    <row r="195" spans="1:40" s="38" customFormat="1" ht="12" hidden="1" outlineLevel="2" x14ac:dyDescent="0.2">
      <c r="A195" s="35"/>
      <c r="B195" s="40">
        <f ca="1">MAX($A$7:B194)+Sbsxn</f>
        <v>2303.0400000000009</v>
      </c>
      <c r="C195" s="41" t="s">
        <v>132</v>
      </c>
      <c r="D195" s="56"/>
      <c r="E195" s="25"/>
      <c r="F195" s="25"/>
      <c r="G195" s="25"/>
      <c r="H195" s="25"/>
      <c r="I195" s="25"/>
      <c r="J195" s="25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</row>
    <row r="196" spans="1:40" s="38" customFormat="1" ht="12.6" hidden="1" outlineLevel="2" thickBot="1" x14ac:dyDescent="0.3">
      <c r="A196" s="35"/>
      <c r="B196" s="40"/>
      <c r="C196" s="54"/>
      <c r="D196" s="56"/>
      <c r="E196" s="25"/>
      <c r="F196" s="25"/>
      <c r="G196" s="25"/>
      <c r="H196" s="25"/>
      <c r="I196" s="25"/>
      <c r="J196" s="25"/>
      <c r="L196" s="57"/>
      <c r="M196" s="57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</row>
    <row r="197" spans="1:40" s="80" customFormat="1" ht="13.35" hidden="1" customHeight="1" outlineLevel="2" x14ac:dyDescent="0.25">
      <c r="A197" s="76"/>
      <c r="B197" s="40"/>
      <c r="C197" s="54"/>
      <c r="D197" s="264" t="str">
        <f>MdlClient&amp;" Long Term Financial Plan "&amp;$E$39</f>
        <v>Federation Council Long Term Financial Plan 2023/24 - 2033/34</v>
      </c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265"/>
    </row>
    <row r="198" spans="1:40" s="80" customFormat="1" ht="13.35" hidden="1" customHeight="1" outlineLevel="2" thickBot="1" x14ac:dyDescent="0.3">
      <c r="A198" s="76"/>
      <c r="B198" s="40"/>
      <c r="C198" s="54"/>
      <c r="D198" s="81" t="s">
        <v>133</v>
      </c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3"/>
    </row>
    <row r="199" spans="1:40" s="80" customFormat="1" ht="12.6" hidden="1" outlineLevel="2" thickBot="1" x14ac:dyDescent="0.3">
      <c r="A199" s="76"/>
      <c r="B199" s="40"/>
      <c r="C199" s="54"/>
      <c r="D199" s="84"/>
      <c r="E199" s="85"/>
      <c r="F199" s="85"/>
      <c r="G199" s="85"/>
      <c r="H199" s="85"/>
      <c r="I199" s="85"/>
      <c r="J199" s="85"/>
      <c r="K199" s="86" t="s">
        <v>45</v>
      </c>
      <c r="L199" s="86" t="s">
        <v>45</v>
      </c>
      <c r="M199" s="86" t="s">
        <v>45</v>
      </c>
      <c r="N199" s="87" t="s">
        <v>46</v>
      </c>
      <c r="O199" s="88" t="s">
        <v>47</v>
      </c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90"/>
    </row>
    <row r="200" spans="1:40" s="80" customFormat="1" ht="12" hidden="1" outlineLevel="2" x14ac:dyDescent="0.25">
      <c r="A200" s="76"/>
      <c r="B200" s="40"/>
      <c r="C200" s="54"/>
      <c r="D200" s="266" t="s">
        <v>48</v>
      </c>
      <c r="E200" s="92"/>
      <c r="F200" s="92"/>
      <c r="G200" s="92"/>
      <c r="H200" s="92"/>
      <c r="I200" s="92"/>
      <c r="J200" s="267"/>
      <c r="K200" s="269">
        <f>YEAR(K$29)</f>
        <v>2021</v>
      </c>
      <c r="L200" s="269">
        <f t="shared" ref="L200:AH200" si="32">YEAR(L$29)</f>
        <v>2022</v>
      </c>
      <c r="M200" s="269">
        <f t="shared" si="32"/>
        <v>2023</v>
      </c>
      <c r="N200" s="270">
        <f t="shared" si="32"/>
        <v>2024</v>
      </c>
      <c r="O200" s="271">
        <f t="shared" si="32"/>
        <v>2025</v>
      </c>
      <c r="P200" s="272">
        <f t="shared" si="32"/>
        <v>2026</v>
      </c>
      <c r="Q200" s="272">
        <f t="shared" si="32"/>
        <v>2027</v>
      </c>
      <c r="R200" s="272">
        <f t="shared" si="32"/>
        <v>2028</v>
      </c>
      <c r="S200" s="272">
        <f t="shared" si="32"/>
        <v>2029</v>
      </c>
      <c r="T200" s="272">
        <f t="shared" si="32"/>
        <v>2030</v>
      </c>
      <c r="U200" s="272">
        <f t="shared" si="32"/>
        <v>2031</v>
      </c>
      <c r="V200" s="272">
        <f t="shared" si="32"/>
        <v>2032</v>
      </c>
      <c r="W200" s="272">
        <f t="shared" si="32"/>
        <v>2033</v>
      </c>
      <c r="X200" s="272">
        <f t="shared" si="32"/>
        <v>2034</v>
      </c>
      <c r="Y200" s="272">
        <f t="shared" si="32"/>
        <v>2035</v>
      </c>
      <c r="Z200" s="272">
        <f t="shared" si="32"/>
        <v>2036</v>
      </c>
      <c r="AA200" s="272">
        <f t="shared" si="32"/>
        <v>2037</v>
      </c>
      <c r="AB200" s="272">
        <f t="shared" si="32"/>
        <v>2038</v>
      </c>
      <c r="AC200" s="272">
        <f t="shared" si="32"/>
        <v>2039</v>
      </c>
      <c r="AD200" s="272">
        <f t="shared" si="32"/>
        <v>2040</v>
      </c>
      <c r="AE200" s="272">
        <f t="shared" si="32"/>
        <v>2041</v>
      </c>
      <c r="AF200" s="272">
        <f t="shared" si="32"/>
        <v>2042</v>
      </c>
      <c r="AG200" s="272">
        <f t="shared" si="32"/>
        <v>2043</v>
      </c>
      <c r="AH200" s="273">
        <f t="shared" si="32"/>
        <v>2044</v>
      </c>
    </row>
    <row r="201" spans="1:40" s="80" customFormat="1" ht="12.6" hidden="1" outlineLevel="2" thickBot="1" x14ac:dyDescent="0.3">
      <c r="A201" s="76"/>
      <c r="B201" s="40"/>
      <c r="C201" s="54"/>
      <c r="D201" s="145"/>
      <c r="E201" s="101"/>
      <c r="F201" s="101"/>
      <c r="G201" s="101"/>
      <c r="H201" s="101"/>
      <c r="I201" s="101"/>
      <c r="J201" s="102"/>
      <c r="K201" s="103" t="s">
        <v>49</v>
      </c>
      <c r="L201" s="103" t="str">
        <f>$K$62</f>
        <v>$000s</v>
      </c>
      <c r="M201" s="103" t="str">
        <f t="shared" ref="M201:AH201" si="33">$K$62</f>
        <v>$000s</v>
      </c>
      <c r="N201" s="104" t="str">
        <f t="shared" si="33"/>
        <v>$000s</v>
      </c>
      <c r="O201" s="105" t="str">
        <f t="shared" si="33"/>
        <v>$000s</v>
      </c>
      <c r="P201" s="106" t="str">
        <f t="shared" si="33"/>
        <v>$000s</v>
      </c>
      <c r="Q201" s="106" t="str">
        <f t="shared" si="33"/>
        <v>$000s</v>
      </c>
      <c r="R201" s="106" t="str">
        <f t="shared" si="33"/>
        <v>$000s</v>
      </c>
      <c r="S201" s="106" t="str">
        <f t="shared" si="33"/>
        <v>$000s</v>
      </c>
      <c r="T201" s="106" t="str">
        <f t="shared" si="33"/>
        <v>$000s</v>
      </c>
      <c r="U201" s="106" t="str">
        <f t="shared" si="33"/>
        <v>$000s</v>
      </c>
      <c r="V201" s="106" t="str">
        <f t="shared" si="33"/>
        <v>$000s</v>
      </c>
      <c r="W201" s="106" t="str">
        <f t="shared" si="33"/>
        <v>$000s</v>
      </c>
      <c r="X201" s="106" t="str">
        <f t="shared" si="33"/>
        <v>$000s</v>
      </c>
      <c r="Y201" s="106" t="str">
        <f t="shared" si="33"/>
        <v>$000s</v>
      </c>
      <c r="Z201" s="106" t="str">
        <f t="shared" si="33"/>
        <v>$000s</v>
      </c>
      <c r="AA201" s="106" t="str">
        <f t="shared" si="33"/>
        <v>$000s</v>
      </c>
      <c r="AB201" s="106" t="str">
        <f t="shared" si="33"/>
        <v>$000s</v>
      </c>
      <c r="AC201" s="106" t="str">
        <f t="shared" si="33"/>
        <v>$000s</v>
      </c>
      <c r="AD201" s="106" t="str">
        <f t="shared" si="33"/>
        <v>$000s</v>
      </c>
      <c r="AE201" s="106" t="str">
        <f t="shared" si="33"/>
        <v>$000s</v>
      </c>
      <c r="AF201" s="106" t="str">
        <f t="shared" si="33"/>
        <v>$000s</v>
      </c>
      <c r="AG201" s="106" t="str">
        <f t="shared" si="33"/>
        <v>$000s</v>
      </c>
      <c r="AH201" s="107" t="str">
        <f t="shared" si="33"/>
        <v>$000s</v>
      </c>
    </row>
    <row r="202" spans="1:40" s="38" customFormat="1" ht="13.8" hidden="1" outlineLevel="2" x14ac:dyDescent="0.3">
      <c r="A202" s="35"/>
      <c r="B202" s="40"/>
      <c r="C202" s="54"/>
      <c r="D202" s="215"/>
      <c r="E202" s="216"/>
      <c r="F202" s="216"/>
      <c r="G202" s="216"/>
      <c r="H202" s="216"/>
      <c r="I202" s="216"/>
      <c r="J202" s="216"/>
      <c r="K202" s="217"/>
      <c r="L202" s="218"/>
      <c r="M202" s="218"/>
      <c r="N202" s="219"/>
      <c r="O202" s="219"/>
      <c r="P202" s="219"/>
      <c r="Q202" s="219"/>
      <c r="R202" s="219"/>
      <c r="S202" s="219"/>
      <c r="T202" s="219"/>
      <c r="U202" s="219"/>
      <c r="V202" s="219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113"/>
    </row>
    <row r="203" spans="1:40" ht="12.75" hidden="1" customHeight="1" outlineLevel="2" x14ac:dyDescent="0.2">
      <c r="B203" s="151"/>
      <c r="C203" s="152"/>
      <c r="D203" s="176" t="str">
        <f>[2]Gen_WC!D91</f>
        <v xml:space="preserve"> Land </v>
      </c>
      <c r="E203" s="154"/>
      <c r="F203" s="154"/>
      <c r="G203" s="154"/>
      <c r="H203" s="154"/>
      <c r="I203" s="154"/>
      <c r="J203" s="154"/>
      <c r="K203" s="177">
        <f>'[2]Hist&amp;Budget_WC'!L374</f>
        <v>0</v>
      </c>
      <c r="L203" s="185">
        <f>'[2]Hist&amp;Budget_WC'!M374</f>
        <v>0</v>
      </c>
      <c r="M203" s="185">
        <f>'[2]Hist&amp;Budget_WC'!N374</f>
        <v>0</v>
      </c>
      <c r="N203" s="186">
        <f>'[2]Hist&amp;Budget_WC'!O374</f>
        <v>0</v>
      </c>
      <c r="O203" s="178">
        <f>[2]CapWorks_WC!O52</f>
        <v>0</v>
      </c>
      <c r="P203" s="186">
        <f>[2]CapWorks_WC!P52</f>
        <v>0</v>
      </c>
      <c r="Q203" s="186">
        <f>[2]CapWorks_WC!Q52</f>
        <v>0</v>
      </c>
      <c r="R203" s="186">
        <f>[2]CapWorks_WC!R52</f>
        <v>0</v>
      </c>
      <c r="S203" s="186">
        <f>[2]CapWorks_WC!S52</f>
        <v>0</v>
      </c>
      <c r="T203" s="186">
        <f>[2]CapWorks_WC!T52</f>
        <v>0</v>
      </c>
      <c r="U203" s="186">
        <f>[2]CapWorks_WC!U52</f>
        <v>0</v>
      </c>
      <c r="V203" s="186">
        <f>[2]CapWorks_WC!V52</f>
        <v>0</v>
      </c>
      <c r="W203" s="186">
        <f>[2]CapWorks_WC!W52</f>
        <v>0</v>
      </c>
      <c r="X203" s="186">
        <f>[2]CapWorks_WC!X52</f>
        <v>0</v>
      </c>
      <c r="Y203" s="186">
        <f>[2]CapWorks_WC!Y52</f>
        <v>0</v>
      </c>
      <c r="Z203" s="186">
        <f>[2]CapWorks_WC!Z52</f>
        <v>0</v>
      </c>
      <c r="AA203" s="186">
        <f>[2]CapWorks_WC!AA52</f>
        <v>0</v>
      </c>
      <c r="AB203" s="186">
        <f>[2]CapWorks_WC!AB52</f>
        <v>0</v>
      </c>
      <c r="AC203" s="186">
        <f>[2]CapWorks_WC!AC52</f>
        <v>0</v>
      </c>
      <c r="AD203" s="186">
        <f>[2]CapWorks_WC!AD52</f>
        <v>0</v>
      </c>
      <c r="AE203" s="186">
        <f>[2]CapWorks_WC!AE52</f>
        <v>0</v>
      </c>
      <c r="AF203" s="186">
        <f>[2]CapWorks_WC!AF52</f>
        <v>0</v>
      </c>
      <c r="AG203" s="186">
        <f>[2]CapWorks_WC!AG52</f>
        <v>0</v>
      </c>
      <c r="AH203" s="187">
        <f>[2]CapWorks_WC!AH52</f>
        <v>0</v>
      </c>
      <c r="AM203" s="53" cm="1">
        <f t="array" ref="AM203">IF(SUM(ABS(K203:AH203)),1,0)</f>
        <v>0</v>
      </c>
      <c r="AN203" s="53">
        <f t="shared" ref="AN203:AN227" si="34">IF(OR(SUBTOTAL(102,AM203)=1,AM203=0),0,1)</f>
        <v>0</v>
      </c>
    </row>
    <row r="204" spans="1:40" ht="12.75" hidden="1" customHeight="1" outlineLevel="2" x14ac:dyDescent="0.2">
      <c r="B204" s="151"/>
      <c r="C204" s="152"/>
      <c r="D204" s="176" t="str">
        <f>[2]Gen_WC!D92</f>
        <v xml:space="preserve"> Land improvements </v>
      </c>
      <c r="E204" s="154"/>
      <c r="F204" s="154"/>
      <c r="G204" s="154"/>
      <c r="H204" s="154"/>
      <c r="I204" s="154"/>
      <c r="J204" s="154"/>
      <c r="K204" s="177">
        <f>'[2]Hist&amp;Budget_WC'!L375</f>
        <v>0</v>
      </c>
      <c r="L204" s="185">
        <f>'[2]Hist&amp;Budget_WC'!M375</f>
        <v>0</v>
      </c>
      <c r="M204" s="185">
        <f>'[2]Hist&amp;Budget_WC'!N375</f>
        <v>0</v>
      </c>
      <c r="N204" s="186">
        <f>'[2]Hist&amp;Budget_WC'!O375</f>
        <v>0</v>
      </c>
      <c r="O204" s="178">
        <f>[2]CapWorks_WC!O53</f>
        <v>0</v>
      </c>
      <c r="P204" s="186">
        <f>[2]CapWorks_WC!P53</f>
        <v>0</v>
      </c>
      <c r="Q204" s="186">
        <f>[2]CapWorks_WC!Q53</f>
        <v>0</v>
      </c>
      <c r="R204" s="186">
        <f>[2]CapWorks_WC!R53</f>
        <v>0</v>
      </c>
      <c r="S204" s="186">
        <f>[2]CapWorks_WC!S53</f>
        <v>0</v>
      </c>
      <c r="T204" s="186">
        <f>[2]CapWorks_WC!T53</f>
        <v>0</v>
      </c>
      <c r="U204" s="186">
        <f>[2]CapWorks_WC!U53</f>
        <v>0</v>
      </c>
      <c r="V204" s="186">
        <f>[2]CapWorks_WC!V53</f>
        <v>0</v>
      </c>
      <c r="W204" s="186">
        <f>[2]CapWorks_WC!W53</f>
        <v>0</v>
      </c>
      <c r="X204" s="186">
        <f>[2]CapWorks_WC!X53</f>
        <v>0</v>
      </c>
      <c r="Y204" s="186">
        <f>[2]CapWorks_WC!Y53</f>
        <v>0</v>
      </c>
      <c r="Z204" s="186">
        <f>[2]CapWorks_WC!Z53</f>
        <v>0</v>
      </c>
      <c r="AA204" s="186">
        <f>[2]CapWorks_WC!AA53</f>
        <v>0</v>
      </c>
      <c r="AB204" s="186">
        <f>[2]CapWorks_WC!AB53</f>
        <v>0</v>
      </c>
      <c r="AC204" s="186">
        <f>[2]CapWorks_WC!AC53</f>
        <v>0</v>
      </c>
      <c r="AD204" s="186">
        <f>[2]CapWorks_WC!AD53</f>
        <v>0</v>
      </c>
      <c r="AE204" s="186">
        <f>[2]CapWorks_WC!AE53</f>
        <v>0</v>
      </c>
      <c r="AF204" s="186">
        <f>[2]CapWorks_WC!AF53</f>
        <v>0</v>
      </c>
      <c r="AG204" s="186">
        <f>[2]CapWorks_WC!AG53</f>
        <v>0</v>
      </c>
      <c r="AH204" s="187">
        <f>[2]CapWorks_WC!AH53</f>
        <v>0</v>
      </c>
      <c r="AM204" s="53" cm="1">
        <f t="array" ref="AM204">IF(SUM(ABS(K204:AH204)),1,0)</f>
        <v>0</v>
      </c>
      <c r="AN204" s="53">
        <f t="shared" si="34"/>
        <v>0</v>
      </c>
    </row>
    <row r="205" spans="1:40" ht="12.75" hidden="1" customHeight="1" outlineLevel="2" x14ac:dyDescent="0.2">
      <c r="B205" s="151"/>
      <c r="C205" s="152"/>
      <c r="D205" s="176" t="str">
        <f>[2]Gen_WC!D93</f>
        <v xml:space="preserve"> Sealed Roads </v>
      </c>
      <c r="E205" s="154"/>
      <c r="F205" s="154"/>
      <c r="G205" s="154"/>
      <c r="H205" s="154"/>
      <c r="I205" s="154"/>
      <c r="J205" s="154"/>
      <c r="K205" s="177">
        <f>'[2]Hist&amp;Budget_WC'!L376</f>
        <v>0</v>
      </c>
      <c r="L205" s="185">
        <f>'[2]Hist&amp;Budget_WC'!M376</f>
        <v>0</v>
      </c>
      <c r="M205" s="185">
        <f>'[2]Hist&amp;Budget_WC'!N376</f>
        <v>0</v>
      </c>
      <c r="N205" s="186">
        <f>'[2]Hist&amp;Budget_WC'!O376</f>
        <v>0</v>
      </c>
      <c r="O205" s="178">
        <f>[2]CapWorks_WC!O54</f>
        <v>2930</v>
      </c>
      <c r="P205" s="186">
        <f>[2]CapWorks_WC!P54</f>
        <v>3293.37</v>
      </c>
      <c r="Q205" s="186">
        <f>[2]CapWorks_WC!Q54</f>
        <v>3408.6379499999998</v>
      </c>
      <c r="R205" s="186">
        <f>[2]CapWorks_WC!R54</f>
        <v>3527.9402782499992</v>
      </c>
      <c r="S205" s="186">
        <f>[2]CapWorks_WC!S54</f>
        <v>3651.4181879887492</v>
      </c>
      <c r="T205" s="186">
        <f>[2]CapWorks_WC!T54</f>
        <v>3779.2178245683544</v>
      </c>
      <c r="U205" s="186">
        <f>[2]CapWorks_WC!U54</f>
        <v>3911.4904484282465</v>
      </c>
      <c r="V205" s="186">
        <f>[2]CapWorks_WC!V54</f>
        <v>4048.392614123235</v>
      </c>
      <c r="W205" s="186">
        <f>[2]CapWorks_WC!W54</f>
        <v>4190.0863556175482</v>
      </c>
      <c r="X205" s="186">
        <f>[2]CapWorks_WC!X54</f>
        <v>4336.7393780641614</v>
      </c>
      <c r="Y205" s="186">
        <f>[2]CapWorks_WC!Y54</f>
        <v>4733.9694406444823</v>
      </c>
      <c r="Z205" s="186">
        <f>[2]CapWorks_WC!Z54</f>
        <v>0</v>
      </c>
      <c r="AA205" s="186">
        <f>[2]CapWorks_WC!AA54</f>
        <v>0</v>
      </c>
      <c r="AB205" s="186">
        <f>[2]CapWorks_WC!AB54</f>
        <v>0</v>
      </c>
      <c r="AC205" s="186">
        <f>[2]CapWorks_WC!AC54</f>
        <v>0</v>
      </c>
      <c r="AD205" s="186">
        <f>[2]CapWorks_WC!AD54</f>
        <v>0</v>
      </c>
      <c r="AE205" s="186">
        <f>[2]CapWorks_WC!AE54</f>
        <v>0</v>
      </c>
      <c r="AF205" s="186">
        <f>[2]CapWorks_WC!AF54</f>
        <v>0</v>
      </c>
      <c r="AG205" s="186">
        <f>[2]CapWorks_WC!AG54</f>
        <v>0</v>
      </c>
      <c r="AH205" s="187">
        <f>[2]CapWorks_WC!AH54</f>
        <v>0</v>
      </c>
      <c r="AM205" s="53" cm="1">
        <f t="array" ref="AM205">IF(SUM(ABS(K205:AH205)),1,0)</f>
        <v>1</v>
      </c>
      <c r="AN205" s="53">
        <f t="shared" si="34"/>
        <v>1</v>
      </c>
    </row>
    <row r="206" spans="1:40" ht="12.75" hidden="1" customHeight="1" outlineLevel="2" x14ac:dyDescent="0.2">
      <c r="B206" s="151"/>
      <c r="C206" s="152"/>
      <c r="D206" s="176" t="str">
        <f>[2]Gen_WC!D94</f>
        <v xml:space="preserve"> Unsealed Roads </v>
      </c>
      <c r="E206" s="154"/>
      <c r="F206" s="154"/>
      <c r="G206" s="154"/>
      <c r="H206" s="154"/>
      <c r="I206" s="154"/>
      <c r="J206" s="154"/>
      <c r="K206" s="177">
        <f>'[2]Hist&amp;Budget_WC'!L377</f>
        <v>0</v>
      </c>
      <c r="L206" s="185">
        <f>'[2]Hist&amp;Budget_WC'!M377</f>
        <v>0</v>
      </c>
      <c r="M206" s="185">
        <f>'[2]Hist&amp;Budget_WC'!N377</f>
        <v>0</v>
      </c>
      <c r="N206" s="186">
        <f>'[2]Hist&amp;Budget_WC'!O377</f>
        <v>0</v>
      </c>
      <c r="O206" s="178">
        <f>[2]CapWorks_WC!O55</f>
        <v>0</v>
      </c>
      <c r="P206" s="186">
        <f>[2]CapWorks_WC!P55</f>
        <v>579.59999999999991</v>
      </c>
      <c r="Q206" s="186">
        <f>[2]CapWorks_WC!Q55</f>
        <v>599.88599999999997</v>
      </c>
      <c r="R206" s="186">
        <f>[2]CapWorks_WC!R55</f>
        <v>620.88200999999981</v>
      </c>
      <c r="S206" s="186">
        <f>[2]CapWorks_WC!S55</f>
        <v>642.61288034999984</v>
      </c>
      <c r="T206" s="186">
        <f>[2]CapWorks_WC!T55</f>
        <v>665.10433116224976</v>
      </c>
      <c r="U206" s="186">
        <f>[2]CapWorks_WC!U55</f>
        <v>688.38298275292834</v>
      </c>
      <c r="V206" s="186">
        <f>[2]CapWorks_WC!V55</f>
        <v>712.47638714928087</v>
      </c>
      <c r="W206" s="186">
        <f>[2]CapWorks_WC!W55</f>
        <v>737.41306069950565</v>
      </c>
      <c r="X206" s="186">
        <f>[2]CapWorks_WC!X55</f>
        <v>763.22251782398826</v>
      </c>
      <c r="Y206" s="186">
        <f>[2]CapWorks_WC!Y55</f>
        <v>1122.8366134544124</v>
      </c>
      <c r="Z206" s="186">
        <f>[2]CapWorks_WC!Z55</f>
        <v>0</v>
      </c>
      <c r="AA206" s="186">
        <f>[2]CapWorks_WC!AA55</f>
        <v>0</v>
      </c>
      <c r="AB206" s="186">
        <f>[2]CapWorks_WC!AB55</f>
        <v>0</v>
      </c>
      <c r="AC206" s="186">
        <f>[2]CapWorks_WC!AC55</f>
        <v>0</v>
      </c>
      <c r="AD206" s="186">
        <f>[2]CapWorks_WC!AD55</f>
        <v>0</v>
      </c>
      <c r="AE206" s="186">
        <f>[2]CapWorks_WC!AE55</f>
        <v>0</v>
      </c>
      <c r="AF206" s="186">
        <f>[2]CapWorks_WC!AF55</f>
        <v>0</v>
      </c>
      <c r="AG206" s="186">
        <f>[2]CapWorks_WC!AG55</f>
        <v>0</v>
      </c>
      <c r="AH206" s="187">
        <f>[2]CapWorks_WC!AH55</f>
        <v>0</v>
      </c>
      <c r="AM206" s="53" cm="1">
        <f t="array" ref="AM206">IF(SUM(ABS(K206:AH206)),1,0)</f>
        <v>1</v>
      </c>
      <c r="AN206" s="53">
        <f t="shared" si="34"/>
        <v>1</v>
      </c>
    </row>
    <row r="207" spans="1:40" ht="12.75" hidden="1" customHeight="1" outlineLevel="2" x14ac:dyDescent="0.2">
      <c r="B207" s="151"/>
      <c r="C207" s="152"/>
      <c r="D207" s="176" t="str">
        <f>[2]Gen_WC!D95</f>
        <v xml:space="preserve"> Bridges </v>
      </c>
      <c r="E207" s="154"/>
      <c r="F207" s="154"/>
      <c r="G207" s="154"/>
      <c r="H207" s="154"/>
      <c r="I207" s="154"/>
      <c r="J207" s="154"/>
      <c r="K207" s="177">
        <f>'[2]Hist&amp;Budget_WC'!L378</f>
        <v>0</v>
      </c>
      <c r="L207" s="185">
        <f>'[2]Hist&amp;Budget_WC'!M378</f>
        <v>0</v>
      </c>
      <c r="M207" s="185">
        <f>'[2]Hist&amp;Budget_WC'!N378</f>
        <v>0</v>
      </c>
      <c r="N207" s="186">
        <f>'[2]Hist&amp;Budget_WC'!O378</f>
        <v>0</v>
      </c>
      <c r="O207" s="178">
        <f>[2]CapWorks_WC!O56</f>
        <v>0</v>
      </c>
      <c r="P207" s="186">
        <f>[2]CapWorks_WC!P56</f>
        <v>0</v>
      </c>
      <c r="Q207" s="186">
        <f>[2]CapWorks_WC!Q56</f>
        <v>0</v>
      </c>
      <c r="R207" s="186">
        <f>[2]CapWorks_WC!R56</f>
        <v>0</v>
      </c>
      <c r="S207" s="186">
        <f>[2]CapWorks_WC!S56</f>
        <v>0</v>
      </c>
      <c r="T207" s="186">
        <f>[2]CapWorks_WC!T56</f>
        <v>0</v>
      </c>
      <c r="U207" s="186">
        <f>[2]CapWorks_WC!U56</f>
        <v>0</v>
      </c>
      <c r="V207" s="186">
        <f>[2]CapWorks_WC!V56</f>
        <v>0</v>
      </c>
      <c r="W207" s="186">
        <f>[2]CapWorks_WC!W56</f>
        <v>0</v>
      </c>
      <c r="X207" s="186">
        <f>[2]CapWorks_WC!X56</f>
        <v>0</v>
      </c>
      <c r="Y207" s="186">
        <f>[2]CapWorks_WC!Y56</f>
        <v>0</v>
      </c>
      <c r="Z207" s="186">
        <f>[2]CapWorks_WC!Z56</f>
        <v>0</v>
      </c>
      <c r="AA207" s="186">
        <f>[2]CapWorks_WC!AA56</f>
        <v>0</v>
      </c>
      <c r="AB207" s="186">
        <f>[2]CapWorks_WC!AB56</f>
        <v>0</v>
      </c>
      <c r="AC207" s="186">
        <f>[2]CapWorks_WC!AC56</f>
        <v>0</v>
      </c>
      <c r="AD207" s="186">
        <f>[2]CapWorks_WC!AD56</f>
        <v>0</v>
      </c>
      <c r="AE207" s="186">
        <f>[2]CapWorks_WC!AE56</f>
        <v>0</v>
      </c>
      <c r="AF207" s="186">
        <f>[2]CapWorks_WC!AF56</f>
        <v>0</v>
      </c>
      <c r="AG207" s="186">
        <f>[2]CapWorks_WC!AG56</f>
        <v>0</v>
      </c>
      <c r="AH207" s="187">
        <f>[2]CapWorks_WC!AH56</f>
        <v>0</v>
      </c>
      <c r="AM207" s="53" cm="1">
        <f t="array" ref="AM207">IF(SUM(ABS(K207:AH207)),1,0)</f>
        <v>0</v>
      </c>
      <c r="AN207" s="53">
        <f t="shared" si="34"/>
        <v>0</v>
      </c>
    </row>
    <row r="208" spans="1:40" ht="12.75" hidden="1" customHeight="1" outlineLevel="2" x14ac:dyDescent="0.2">
      <c r="B208" s="151"/>
      <c r="C208" s="152"/>
      <c r="D208" s="176" t="str">
        <f>[2]Gen_WC!D96</f>
        <v xml:space="preserve"> Kerb and Channel </v>
      </c>
      <c r="E208" s="154"/>
      <c r="F208" s="154"/>
      <c r="G208" s="154"/>
      <c r="H208" s="154"/>
      <c r="I208" s="154"/>
      <c r="J208" s="154"/>
      <c r="K208" s="177">
        <f>'[2]Hist&amp;Budget_WC'!L379</f>
        <v>0</v>
      </c>
      <c r="L208" s="185">
        <f>'[2]Hist&amp;Budget_WC'!M379</f>
        <v>0</v>
      </c>
      <c r="M208" s="185">
        <f>'[2]Hist&amp;Budget_WC'!N379</f>
        <v>0</v>
      </c>
      <c r="N208" s="186">
        <f>'[2]Hist&amp;Budget_WC'!O379</f>
        <v>0</v>
      </c>
      <c r="O208" s="178">
        <f>[2]CapWorks_WC!O57</f>
        <v>0</v>
      </c>
      <c r="P208" s="186">
        <f>[2]CapWorks_WC!P57</f>
        <v>0</v>
      </c>
      <c r="Q208" s="186">
        <f>[2]CapWorks_WC!Q57</f>
        <v>0</v>
      </c>
      <c r="R208" s="186">
        <f>[2]CapWorks_WC!R57</f>
        <v>0</v>
      </c>
      <c r="S208" s="186">
        <f>[2]CapWorks_WC!S57</f>
        <v>0</v>
      </c>
      <c r="T208" s="186">
        <f>[2]CapWorks_WC!T57</f>
        <v>0</v>
      </c>
      <c r="U208" s="186">
        <f>[2]CapWorks_WC!U57</f>
        <v>0</v>
      </c>
      <c r="V208" s="186">
        <f>[2]CapWorks_WC!V57</f>
        <v>0</v>
      </c>
      <c r="W208" s="186">
        <f>[2]CapWorks_WC!W57</f>
        <v>0</v>
      </c>
      <c r="X208" s="186">
        <f>[2]CapWorks_WC!X57</f>
        <v>0</v>
      </c>
      <c r="Y208" s="186">
        <f>[2]CapWorks_WC!Y57</f>
        <v>70.529938031056048</v>
      </c>
      <c r="Z208" s="186">
        <f>[2]CapWorks_WC!Z57</f>
        <v>0</v>
      </c>
      <c r="AA208" s="186">
        <f>[2]CapWorks_WC!AA57</f>
        <v>0</v>
      </c>
      <c r="AB208" s="186">
        <f>[2]CapWorks_WC!AB57</f>
        <v>0</v>
      </c>
      <c r="AC208" s="186">
        <f>[2]CapWorks_WC!AC57</f>
        <v>0</v>
      </c>
      <c r="AD208" s="186">
        <f>[2]CapWorks_WC!AD57</f>
        <v>0</v>
      </c>
      <c r="AE208" s="186">
        <f>[2]CapWorks_WC!AE57</f>
        <v>0</v>
      </c>
      <c r="AF208" s="186">
        <f>[2]CapWorks_WC!AF57</f>
        <v>0</v>
      </c>
      <c r="AG208" s="186">
        <f>[2]CapWorks_WC!AG57</f>
        <v>0</v>
      </c>
      <c r="AH208" s="187">
        <f>[2]CapWorks_WC!AH57</f>
        <v>0</v>
      </c>
      <c r="AM208" s="53" cm="1">
        <f t="array" ref="AM208">IF(SUM(ABS(K208:AH208)),1,0)</f>
        <v>1</v>
      </c>
      <c r="AN208" s="53">
        <f t="shared" si="34"/>
        <v>1</v>
      </c>
    </row>
    <row r="209" spans="2:40" ht="12.75" hidden="1" customHeight="1" outlineLevel="2" x14ac:dyDescent="0.2">
      <c r="B209" s="151"/>
      <c r="C209" s="152"/>
      <c r="D209" s="176" t="str">
        <f>[2]Gen_WC!D97</f>
        <v xml:space="preserve"> Footpaths and Pathways </v>
      </c>
      <c r="E209" s="154"/>
      <c r="F209" s="154"/>
      <c r="G209" s="154"/>
      <c r="H209" s="154"/>
      <c r="I209" s="154"/>
      <c r="J209" s="154"/>
      <c r="K209" s="177">
        <f>'[2]Hist&amp;Budget_WC'!L380</f>
        <v>0</v>
      </c>
      <c r="L209" s="185">
        <f>'[2]Hist&amp;Budget_WC'!M380</f>
        <v>0</v>
      </c>
      <c r="M209" s="185">
        <f>'[2]Hist&amp;Budget_WC'!N380</f>
        <v>0</v>
      </c>
      <c r="N209" s="186">
        <f>'[2]Hist&amp;Budget_WC'!O380</f>
        <v>0</v>
      </c>
      <c r="O209" s="178">
        <f>[2]CapWorks_WC!O58</f>
        <v>0</v>
      </c>
      <c r="P209" s="186">
        <f>[2]CapWorks_WC!P58</f>
        <v>51.749999999999993</v>
      </c>
      <c r="Q209" s="186">
        <f>[2]CapWorks_WC!Q58</f>
        <v>53.561249999999994</v>
      </c>
      <c r="R209" s="186">
        <f>[2]CapWorks_WC!R58</f>
        <v>55.435893749999984</v>
      </c>
      <c r="S209" s="186">
        <f>[2]CapWorks_WC!S58</f>
        <v>57.376150031249985</v>
      </c>
      <c r="T209" s="186">
        <f>[2]CapWorks_WC!T58</f>
        <v>59.384315282343728</v>
      </c>
      <c r="U209" s="186">
        <f>[2]CapWorks_WC!U58</f>
        <v>61.46276631722575</v>
      </c>
      <c r="V209" s="186">
        <f>[2]CapWorks_WC!V58</f>
        <v>63.613963138328643</v>
      </c>
      <c r="W209" s="186">
        <f>[2]CapWorks_WC!W58</f>
        <v>65.840451848170147</v>
      </c>
      <c r="X209" s="186">
        <f>[2]CapWorks_WC!X58</f>
        <v>68.144867662856086</v>
      </c>
      <c r="Y209" s="186">
        <f>[2]CapWorks_WC!Y58</f>
        <v>141.0598760621121</v>
      </c>
      <c r="Z209" s="186">
        <f>[2]CapWorks_WC!Z58</f>
        <v>0</v>
      </c>
      <c r="AA209" s="186">
        <f>[2]CapWorks_WC!AA58</f>
        <v>0</v>
      </c>
      <c r="AB209" s="186">
        <f>[2]CapWorks_WC!AB58</f>
        <v>0</v>
      </c>
      <c r="AC209" s="186">
        <f>[2]CapWorks_WC!AC58</f>
        <v>0</v>
      </c>
      <c r="AD209" s="186">
        <f>[2]CapWorks_WC!AD58</f>
        <v>0</v>
      </c>
      <c r="AE209" s="186">
        <f>[2]CapWorks_WC!AE58</f>
        <v>0</v>
      </c>
      <c r="AF209" s="186">
        <f>[2]CapWorks_WC!AF58</f>
        <v>0</v>
      </c>
      <c r="AG209" s="186">
        <f>[2]CapWorks_WC!AG58</f>
        <v>0</v>
      </c>
      <c r="AH209" s="187">
        <f>[2]CapWorks_WC!AH58</f>
        <v>0</v>
      </c>
      <c r="AM209" s="53" cm="1">
        <f t="array" ref="AM209">IF(SUM(ABS(K209:AH209)),1,0)</f>
        <v>1</v>
      </c>
      <c r="AN209" s="53">
        <f t="shared" si="34"/>
        <v>1</v>
      </c>
    </row>
    <row r="210" spans="2:40" ht="12.75" hidden="1" customHeight="1" outlineLevel="2" x14ac:dyDescent="0.2">
      <c r="B210" s="151"/>
      <c r="C210" s="152"/>
      <c r="D210" s="176" t="str">
        <f>[2]Gen_WC!D98</f>
        <v xml:space="preserve"> Buildings </v>
      </c>
      <c r="E210" s="154"/>
      <c r="F210" s="154"/>
      <c r="G210" s="154"/>
      <c r="H210" s="154"/>
      <c r="I210" s="154"/>
      <c r="J210" s="154"/>
      <c r="K210" s="177">
        <f>'[2]Hist&amp;Budget_WC'!L381</f>
        <v>0</v>
      </c>
      <c r="L210" s="185">
        <f>'[2]Hist&amp;Budget_WC'!M381</f>
        <v>0</v>
      </c>
      <c r="M210" s="185">
        <f>'[2]Hist&amp;Budget_WC'!N381</f>
        <v>0</v>
      </c>
      <c r="N210" s="186">
        <f>'[2]Hist&amp;Budget_WC'!O381</f>
        <v>0</v>
      </c>
      <c r="O210" s="178">
        <f>[2]CapWorks_WC!O59</f>
        <v>0</v>
      </c>
      <c r="P210" s="186">
        <f>[2]CapWorks_WC!P59</f>
        <v>439.87499999999994</v>
      </c>
      <c r="Q210" s="186">
        <f>[2]CapWorks_WC!Q59</f>
        <v>455.27062499999994</v>
      </c>
      <c r="R210" s="186">
        <f>[2]CapWorks_WC!R59</f>
        <v>471.20509687499987</v>
      </c>
      <c r="S210" s="186">
        <f>[2]CapWorks_WC!S59</f>
        <v>487.69727526562485</v>
      </c>
      <c r="T210" s="186">
        <f>[2]CapWorks_WC!T59</f>
        <v>504.76667989992166</v>
      </c>
      <c r="U210" s="186">
        <f>[2]CapWorks_WC!U59</f>
        <v>522.4335136964188</v>
      </c>
      <c r="V210" s="186">
        <f>[2]CapWorks_WC!V59</f>
        <v>540.71868667579349</v>
      </c>
      <c r="W210" s="186">
        <f>[2]CapWorks_WC!W59</f>
        <v>559.64384070944618</v>
      </c>
      <c r="X210" s="186">
        <f>[2]CapWorks_WC!X59</f>
        <v>579.23137513427673</v>
      </c>
      <c r="Y210" s="186">
        <f>[2]CapWorks_WC!Y59</f>
        <v>1445.8637296366489</v>
      </c>
      <c r="Z210" s="186">
        <f>[2]CapWorks_WC!Z59</f>
        <v>0</v>
      </c>
      <c r="AA210" s="186">
        <f>[2]CapWorks_WC!AA59</f>
        <v>0</v>
      </c>
      <c r="AB210" s="186">
        <f>[2]CapWorks_WC!AB59</f>
        <v>0</v>
      </c>
      <c r="AC210" s="186">
        <f>[2]CapWorks_WC!AC59</f>
        <v>0</v>
      </c>
      <c r="AD210" s="186">
        <f>[2]CapWorks_WC!AD59</f>
        <v>0</v>
      </c>
      <c r="AE210" s="186">
        <f>[2]CapWorks_WC!AE59</f>
        <v>0</v>
      </c>
      <c r="AF210" s="186">
        <f>[2]CapWorks_WC!AF59</f>
        <v>0</v>
      </c>
      <c r="AG210" s="186">
        <f>[2]CapWorks_WC!AG59</f>
        <v>0</v>
      </c>
      <c r="AH210" s="187">
        <f>[2]CapWorks_WC!AH59</f>
        <v>0</v>
      </c>
      <c r="AM210" s="53" cm="1">
        <f t="array" ref="AM210">IF(SUM(ABS(K210:AH210)),1,0)</f>
        <v>1</v>
      </c>
      <c r="AN210" s="53">
        <f t="shared" si="34"/>
        <v>1</v>
      </c>
    </row>
    <row r="211" spans="2:40" ht="12.75" hidden="1" customHeight="1" outlineLevel="2" x14ac:dyDescent="0.2">
      <c r="B211" s="151"/>
      <c r="C211" s="152"/>
      <c r="D211" s="176" t="str">
        <f>[2]Gen_WC!D99</f>
        <v xml:space="preserve"> Stormwater Drainage </v>
      </c>
      <c r="E211" s="154"/>
      <c r="F211" s="154"/>
      <c r="G211" s="154"/>
      <c r="H211" s="154"/>
      <c r="I211" s="154"/>
      <c r="J211" s="154"/>
      <c r="K211" s="177">
        <f>'[2]Hist&amp;Budget_WC'!L382</f>
        <v>0</v>
      </c>
      <c r="L211" s="185">
        <f>'[2]Hist&amp;Budget_WC'!M382</f>
        <v>0</v>
      </c>
      <c r="M211" s="185">
        <f>'[2]Hist&amp;Budget_WC'!N382</f>
        <v>0</v>
      </c>
      <c r="N211" s="186">
        <f>'[2]Hist&amp;Budget_WC'!O382</f>
        <v>0</v>
      </c>
      <c r="O211" s="178">
        <f>[2]CapWorks_WC!O60</f>
        <v>91</v>
      </c>
      <c r="P211" s="186">
        <f>[2]CapWorks_WC!P60</f>
        <v>62.099999999999994</v>
      </c>
      <c r="Q211" s="186">
        <f>[2]CapWorks_WC!Q60</f>
        <v>64.273499999999999</v>
      </c>
      <c r="R211" s="186">
        <f>[2]CapWorks_WC!R60</f>
        <v>66.523072499999984</v>
      </c>
      <c r="S211" s="186">
        <f>[2]CapWorks_WC!S60</f>
        <v>68.851380037499979</v>
      </c>
      <c r="T211" s="186">
        <f>[2]CapWorks_WC!T60</f>
        <v>71.261178338812471</v>
      </c>
      <c r="U211" s="186">
        <f>[2]CapWorks_WC!U60</f>
        <v>73.7553195806709</v>
      </c>
      <c r="V211" s="186">
        <f>[2]CapWorks_WC!V60</f>
        <v>76.336755765994369</v>
      </c>
      <c r="W211" s="186">
        <f>[2]CapWorks_WC!W60</f>
        <v>79.008542217804177</v>
      </c>
      <c r="X211" s="186">
        <f>[2]CapWorks_WC!X60</f>
        <v>81.773841195427309</v>
      </c>
      <c r="Y211" s="186">
        <f>[2]CapWorks_WC!Y60</f>
        <v>564.23950424844838</v>
      </c>
      <c r="Z211" s="186">
        <f>[2]CapWorks_WC!Z60</f>
        <v>0</v>
      </c>
      <c r="AA211" s="186">
        <f>[2]CapWorks_WC!AA60</f>
        <v>0</v>
      </c>
      <c r="AB211" s="186">
        <f>[2]CapWorks_WC!AB60</f>
        <v>0</v>
      </c>
      <c r="AC211" s="186">
        <f>[2]CapWorks_WC!AC60</f>
        <v>0</v>
      </c>
      <c r="AD211" s="186">
        <f>[2]CapWorks_WC!AD60</f>
        <v>0</v>
      </c>
      <c r="AE211" s="186">
        <f>[2]CapWorks_WC!AE60</f>
        <v>0</v>
      </c>
      <c r="AF211" s="186">
        <f>[2]CapWorks_WC!AF60</f>
        <v>0</v>
      </c>
      <c r="AG211" s="186">
        <f>[2]CapWorks_WC!AG60</f>
        <v>0</v>
      </c>
      <c r="AH211" s="187">
        <f>[2]CapWorks_WC!AH60</f>
        <v>0</v>
      </c>
      <c r="AM211" s="53" cm="1">
        <f t="array" ref="AM211">IF(SUM(ABS(K211:AH211)),1,0)</f>
        <v>1</v>
      </c>
      <c r="AN211" s="53">
        <f t="shared" si="34"/>
        <v>1</v>
      </c>
    </row>
    <row r="212" spans="2:40" ht="12.75" hidden="1" customHeight="1" outlineLevel="2" x14ac:dyDescent="0.2">
      <c r="B212" s="151"/>
      <c r="C212" s="152"/>
      <c r="D212" s="176" t="str">
        <f>[2]Gen_WC!D100</f>
        <v xml:space="preserve"> Recreation, Parks and Streetscapes </v>
      </c>
      <c r="E212" s="154"/>
      <c r="F212" s="154"/>
      <c r="G212" s="154"/>
      <c r="H212" s="154"/>
      <c r="I212" s="154"/>
      <c r="J212" s="154"/>
      <c r="K212" s="177">
        <f>'[2]Hist&amp;Budget_WC'!L383</f>
        <v>0</v>
      </c>
      <c r="L212" s="185">
        <f>'[2]Hist&amp;Budget_WC'!M383</f>
        <v>0</v>
      </c>
      <c r="M212" s="185">
        <f>'[2]Hist&amp;Budget_WC'!N383</f>
        <v>0</v>
      </c>
      <c r="N212" s="186">
        <f>'[2]Hist&amp;Budget_WC'!O383</f>
        <v>0</v>
      </c>
      <c r="O212" s="178">
        <f>[2]CapWorks_WC!O61</f>
        <v>0</v>
      </c>
      <c r="P212" s="186">
        <f>[2]CapWorks_WC!P61</f>
        <v>0</v>
      </c>
      <c r="Q212" s="186">
        <f>[2]CapWorks_WC!Q61</f>
        <v>0</v>
      </c>
      <c r="R212" s="186">
        <f>[2]CapWorks_WC!R61</f>
        <v>0</v>
      </c>
      <c r="S212" s="186">
        <f>[2]CapWorks_WC!S61</f>
        <v>0</v>
      </c>
      <c r="T212" s="186">
        <f>[2]CapWorks_WC!T61</f>
        <v>0</v>
      </c>
      <c r="U212" s="186">
        <f>[2]CapWorks_WC!U61</f>
        <v>0</v>
      </c>
      <c r="V212" s="186">
        <f>[2]CapWorks_WC!V61</f>
        <v>0</v>
      </c>
      <c r="W212" s="186">
        <f>[2]CapWorks_WC!W61</f>
        <v>0</v>
      </c>
      <c r="X212" s="186">
        <f>[2]CapWorks_WC!X61</f>
        <v>0</v>
      </c>
      <c r="Y212" s="186">
        <f>[2]CapWorks_WC!Y61</f>
        <v>0</v>
      </c>
      <c r="Z212" s="186">
        <f>[2]CapWorks_WC!Z61</f>
        <v>0</v>
      </c>
      <c r="AA212" s="186">
        <f>[2]CapWorks_WC!AA61</f>
        <v>0</v>
      </c>
      <c r="AB212" s="186">
        <f>[2]CapWorks_WC!AB61</f>
        <v>0</v>
      </c>
      <c r="AC212" s="186">
        <f>[2]CapWorks_WC!AC61</f>
        <v>0</v>
      </c>
      <c r="AD212" s="186">
        <f>[2]CapWorks_WC!AD61</f>
        <v>0</v>
      </c>
      <c r="AE212" s="186">
        <f>[2]CapWorks_WC!AE61</f>
        <v>0</v>
      </c>
      <c r="AF212" s="186">
        <f>[2]CapWorks_WC!AF61</f>
        <v>0</v>
      </c>
      <c r="AG212" s="186">
        <f>[2]CapWorks_WC!AG61</f>
        <v>0</v>
      </c>
      <c r="AH212" s="187">
        <f>[2]CapWorks_WC!AH61</f>
        <v>0</v>
      </c>
      <c r="AM212" s="53" cm="1">
        <f t="array" ref="AM212">IF(SUM(ABS(K212:AH212)),1,0)</f>
        <v>0</v>
      </c>
      <c r="AN212" s="53">
        <f t="shared" si="34"/>
        <v>0</v>
      </c>
    </row>
    <row r="213" spans="2:40" ht="12.75" hidden="1" customHeight="1" outlineLevel="2" x14ac:dyDescent="0.2">
      <c r="B213" s="151"/>
      <c r="C213" s="152"/>
      <c r="D213" s="176" t="str">
        <f>[2]Gen_WC!D101</f>
        <v xml:space="preserve"> Swimming Pools </v>
      </c>
      <c r="E213" s="154"/>
      <c r="F213" s="154"/>
      <c r="G213" s="154"/>
      <c r="H213" s="154"/>
      <c r="I213" s="154"/>
      <c r="J213" s="154"/>
      <c r="K213" s="177">
        <f>'[2]Hist&amp;Budget_WC'!L384</f>
        <v>0</v>
      </c>
      <c r="L213" s="185">
        <f>'[2]Hist&amp;Budget_WC'!M384</f>
        <v>0</v>
      </c>
      <c r="M213" s="185">
        <f>'[2]Hist&amp;Budget_WC'!N384</f>
        <v>0</v>
      </c>
      <c r="N213" s="186">
        <f>'[2]Hist&amp;Budget_WC'!O384</f>
        <v>0</v>
      </c>
      <c r="O213" s="178">
        <f>[2]CapWorks_WC!O62</f>
        <v>0</v>
      </c>
      <c r="P213" s="186">
        <f>[2]CapWorks_WC!P62</f>
        <v>0</v>
      </c>
      <c r="Q213" s="186">
        <f>[2]CapWorks_WC!Q62</f>
        <v>0</v>
      </c>
      <c r="R213" s="186">
        <f>[2]CapWorks_WC!R62</f>
        <v>0</v>
      </c>
      <c r="S213" s="186">
        <f>[2]CapWorks_WC!S62</f>
        <v>0</v>
      </c>
      <c r="T213" s="186">
        <f>[2]CapWorks_WC!T62</f>
        <v>0</v>
      </c>
      <c r="U213" s="186">
        <f>[2]CapWorks_WC!U62</f>
        <v>0</v>
      </c>
      <c r="V213" s="186">
        <f>[2]CapWorks_WC!V62</f>
        <v>0</v>
      </c>
      <c r="W213" s="186">
        <f>[2]CapWorks_WC!W62</f>
        <v>0</v>
      </c>
      <c r="X213" s="186">
        <f>[2]CapWorks_WC!X62</f>
        <v>0</v>
      </c>
      <c r="Y213" s="186">
        <f>[2]CapWorks_WC!Y62</f>
        <v>0</v>
      </c>
      <c r="Z213" s="186">
        <f>[2]CapWorks_WC!Z62</f>
        <v>0</v>
      </c>
      <c r="AA213" s="186">
        <f>[2]CapWorks_WC!AA62</f>
        <v>0</v>
      </c>
      <c r="AB213" s="186">
        <f>[2]CapWorks_WC!AB62</f>
        <v>0</v>
      </c>
      <c r="AC213" s="186">
        <f>[2]CapWorks_WC!AC62</f>
        <v>0</v>
      </c>
      <c r="AD213" s="186">
        <f>[2]CapWorks_WC!AD62</f>
        <v>0</v>
      </c>
      <c r="AE213" s="186">
        <f>[2]CapWorks_WC!AE62</f>
        <v>0</v>
      </c>
      <c r="AF213" s="186">
        <f>[2]CapWorks_WC!AF62</f>
        <v>0</v>
      </c>
      <c r="AG213" s="186">
        <f>[2]CapWorks_WC!AG62</f>
        <v>0</v>
      </c>
      <c r="AH213" s="187">
        <f>[2]CapWorks_WC!AH62</f>
        <v>0</v>
      </c>
      <c r="AM213" s="53" cm="1">
        <f t="array" ref="AM213">IF(SUM(ABS(K213:AH213)),1,0)</f>
        <v>0</v>
      </c>
      <c r="AN213" s="53">
        <f t="shared" si="34"/>
        <v>0</v>
      </c>
    </row>
    <row r="214" spans="2:40" ht="12.75" hidden="1" customHeight="1" outlineLevel="2" x14ac:dyDescent="0.2">
      <c r="B214" s="151"/>
      <c r="C214" s="152"/>
      <c r="D214" s="176" t="str">
        <f>[2]Gen_WC!D102</f>
        <v xml:space="preserve"> Sewerage </v>
      </c>
      <c r="E214" s="154"/>
      <c r="F214" s="154"/>
      <c r="G214" s="154"/>
      <c r="H214" s="154"/>
      <c r="I214" s="154"/>
      <c r="J214" s="154"/>
      <c r="K214" s="177">
        <f>'[2]Hist&amp;Budget_WC'!L385</f>
        <v>0</v>
      </c>
      <c r="L214" s="185">
        <f>'[2]Hist&amp;Budget_WC'!M385</f>
        <v>0</v>
      </c>
      <c r="M214" s="185">
        <f>'[2]Hist&amp;Budget_WC'!N385</f>
        <v>0</v>
      </c>
      <c r="N214" s="186">
        <f>'[2]Hist&amp;Budget_WC'!O385</f>
        <v>0</v>
      </c>
      <c r="O214" s="178">
        <f>[2]CapWorks_WC!O63</f>
        <v>5901</v>
      </c>
      <c r="P214" s="186">
        <f>[2]CapWorks_WC!P63</f>
        <v>1030</v>
      </c>
      <c r="Q214" s="186">
        <f>[2]CapWorks_WC!Q63</f>
        <v>986</v>
      </c>
      <c r="R214" s="186">
        <f>[2]CapWorks_WC!R63</f>
        <v>768</v>
      </c>
      <c r="S214" s="186">
        <f>[2]CapWorks_WC!S63</f>
        <v>4877</v>
      </c>
      <c r="T214" s="186">
        <f>[2]CapWorks_WC!T63</f>
        <v>7468</v>
      </c>
      <c r="U214" s="186">
        <f>[2]CapWorks_WC!U63</f>
        <v>9351</v>
      </c>
      <c r="V214" s="186">
        <f>[2]CapWorks_WC!V63</f>
        <v>7315</v>
      </c>
      <c r="W214" s="186">
        <f>[2]CapWorks_WC!W63</f>
        <v>2400</v>
      </c>
      <c r="X214" s="186">
        <f>[2]CapWorks_WC!X63</f>
        <v>1941</v>
      </c>
      <c r="Y214" s="186">
        <f>[2]CapWorks_WC!Y63</f>
        <v>2737.9721943655959</v>
      </c>
      <c r="Z214" s="186">
        <f>[2]CapWorks_WC!Z63</f>
        <v>0</v>
      </c>
      <c r="AA214" s="186">
        <f>[2]CapWorks_WC!AA63</f>
        <v>0</v>
      </c>
      <c r="AB214" s="186">
        <f>[2]CapWorks_WC!AB63</f>
        <v>0</v>
      </c>
      <c r="AC214" s="186">
        <f>[2]CapWorks_WC!AC63</f>
        <v>0</v>
      </c>
      <c r="AD214" s="186">
        <f>[2]CapWorks_WC!AD63</f>
        <v>0</v>
      </c>
      <c r="AE214" s="186">
        <f>[2]CapWorks_WC!AE63</f>
        <v>0</v>
      </c>
      <c r="AF214" s="186">
        <f>[2]CapWorks_WC!AF63</f>
        <v>0</v>
      </c>
      <c r="AG214" s="186">
        <f>[2]CapWorks_WC!AG63</f>
        <v>0</v>
      </c>
      <c r="AH214" s="187">
        <f>[2]CapWorks_WC!AH63</f>
        <v>0</v>
      </c>
      <c r="AM214" s="53" cm="1">
        <f t="array" ref="AM214">IF(SUM(ABS(K214:AH214)),1,0)</f>
        <v>1</v>
      </c>
      <c r="AN214" s="53">
        <f t="shared" si="34"/>
        <v>1</v>
      </c>
    </row>
    <row r="215" spans="2:40" ht="12.75" hidden="1" customHeight="1" outlineLevel="2" x14ac:dyDescent="0.2">
      <c r="B215" s="151"/>
      <c r="C215" s="152"/>
      <c r="D215" s="176" t="str">
        <f>[2]Gen_WC!D103</f>
        <v xml:space="preserve"> Water </v>
      </c>
      <c r="E215" s="154"/>
      <c r="F215" s="154"/>
      <c r="G215" s="154"/>
      <c r="H215" s="154"/>
      <c r="I215" s="154"/>
      <c r="J215" s="154"/>
      <c r="K215" s="177">
        <f>'[2]Hist&amp;Budget_WC'!L386</f>
        <v>0</v>
      </c>
      <c r="L215" s="185">
        <f>'[2]Hist&amp;Budget_WC'!M386</f>
        <v>0</v>
      </c>
      <c r="M215" s="185">
        <f>'[2]Hist&amp;Budget_WC'!N386</f>
        <v>0</v>
      </c>
      <c r="N215" s="186">
        <f>'[2]Hist&amp;Budget_WC'!O386</f>
        <v>0</v>
      </c>
      <c r="O215" s="178">
        <f>[2]CapWorks_WC!O64</f>
        <v>5577</v>
      </c>
      <c r="P215" s="186">
        <f>[2]CapWorks_WC!P64</f>
        <v>1051</v>
      </c>
      <c r="Q215" s="186">
        <f>[2]CapWorks_WC!Q64</f>
        <v>772</v>
      </c>
      <c r="R215" s="186">
        <f>[2]CapWorks_WC!R64</f>
        <v>912</v>
      </c>
      <c r="S215" s="186">
        <f>[2]CapWorks_WC!S64</f>
        <v>3032</v>
      </c>
      <c r="T215" s="186">
        <f>[2]CapWorks_WC!T64</f>
        <v>3413</v>
      </c>
      <c r="U215" s="186">
        <f>[2]CapWorks_WC!U64</f>
        <v>8088</v>
      </c>
      <c r="V215" s="186">
        <f>[2]CapWorks_WC!V64</f>
        <v>10048</v>
      </c>
      <c r="W215" s="186">
        <f>[2]CapWorks_WC!W64</f>
        <v>10299</v>
      </c>
      <c r="X215" s="186">
        <f>[2]CapWorks_WC!X64</f>
        <v>8919</v>
      </c>
      <c r="Y215" s="186">
        <f>[2]CapWorks_WC!Y64</f>
        <v>12581.130345979778</v>
      </c>
      <c r="Z215" s="186">
        <f>[2]CapWorks_WC!Z64</f>
        <v>0</v>
      </c>
      <c r="AA215" s="186">
        <f>[2]CapWorks_WC!AA64</f>
        <v>0</v>
      </c>
      <c r="AB215" s="186">
        <f>[2]CapWorks_WC!AB64</f>
        <v>0</v>
      </c>
      <c r="AC215" s="186">
        <f>[2]CapWorks_WC!AC64</f>
        <v>0</v>
      </c>
      <c r="AD215" s="186">
        <f>[2]CapWorks_WC!AD64</f>
        <v>0</v>
      </c>
      <c r="AE215" s="186">
        <f>[2]CapWorks_WC!AE64</f>
        <v>0</v>
      </c>
      <c r="AF215" s="186">
        <f>[2]CapWorks_WC!AF64</f>
        <v>0</v>
      </c>
      <c r="AG215" s="186">
        <f>[2]CapWorks_WC!AG64</f>
        <v>0</v>
      </c>
      <c r="AH215" s="187">
        <f>[2]CapWorks_WC!AH64</f>
        <v>0</v>
      </c>
      <c r="AM215" s="53" cm="1">
        <f t="array" ref="AM215">IF(SUM(ABS(K215:AH215)),1,0)</f>
        <v>1</v>
      </c>
      <c r="AN215" s="53">
        <f t="shared" si="34"/>
        <v>1</v>
      </c>
    </row>
    <row r="216" spans="2:40" ht="12.75" hidden="1" customHeight="1" outlineLevel="2" x14ac:dyDescent="0.2">
      <c r="B216" s="151"/>
      <c r="C216" s="152"/>
      <c r="D216" s="176" t="str">
        <f>[2]Gen_WC!D104</f>
        <v xml:space="preserve"> Plant, machinery and equipment </v>
      </c>
      <c r="E216" s="154"/>
      <c r="F216" s="154"/>
      <c r="G216" s="154"/>
      <c r="H216" s="154"/>
      <c r="I216" s="154"/>
      <c r="J216" s="154"/>
      <c r="K216" s="177">
        <f>'[2]Hist&amp;Budget_WC'!L387</f>
        <v>16297</v>
      </c>
      <c r="L216" s="185">
        <f>'[2]Hist&amp;Budget_WC'!M387</f>
        <v>11592</v>
      </c>
      <c r="M216" s="185">
        <f>'[2]Hist&amp;Budget_WC'!N387</f>
        <v>19471</v>
      </c>
      <c r="N216" s="186">
        <f>'[2]Hist&amp;Budget_WC'!O387</f>
        <v>10386</v>
      </c>
      <c r="O216" s="178">
        <f>[2]CapWorks_WC!O65</f>
        <v>2377</v>
      </c>
      <c r="P216" s="186">
        <f>[2]CapWorks_WC!P65</f>
        <v>1773.99</v>
      </c>
      <c r="Q216" s="186">
        <f>[2]CapWorks_WC!Q65</f>
        <v>1861.7890499999999</v>
      </c>
      <c r="R216" s="186">
        <f>[2]CapWorks_WC!R65</f>
        <v>2136.4993451249993</v>
      </c>
      <c r="S216" s="186">
        <f>[2]CapWorks_WC!S65</f>
        <v>1460.7967797956246</v>
      </c>
      <c r="T216" s="186">
        <f>[2]CapWorks_WC!T65</f>
        <v>2030.9435826561553</v>
      </c>
      <c r="U216" s="186">
        <f>[2]CapWorks_WC!U65</f>
        <v>1743.0840527565224</v>
      </c>
      <c r="V216" s="186">
        <f>[2]CapWorks_WC!V65</f>
        <v>2305.3700241330303</v>
      </c>
      <c r="W216" s="186">
        <f>[2]CapWorks_WC!W65</f>
        <v>2188.5366194331755</v>
      </c>
      <c r="X216" s="186">
        <f>[2]CapWorks_WC!X65</f>
        <v>2265.1354011133362</v>
      </c>
      <c r="Y216" s="186">
        <f>[2]CapWorks_WC!Y65</f>
        <v>2893.1380580339192</v>
      </c>
      <c r="Z216" s="186">
        <f>[2]CapWorks_WC!Z65</f>
        <v>0</v>
      </c>
      <c r="AA216" s="186">
        <f>[2]CapWorks_WC!AA65</f>
        <v>0</v>
      </c>
      <c r="AB216" s="186">
        <f>[2]CapWorks_WC!AB65</f>
        <v>0</v>
      </c>
      <c r="AC216" s="186">
        <f>[2]CapWorks_WC!AC65</f>
        <v>0</v>
      </c>
      <c r="AD216" s="186">
        <f>[2]CapWorks_WC!AD65</f>
        <v>0</v>
      </c>
      <c r="AE216" s="186">
        <f>[2]CapWorks_WC!AE65</f>
        <v>0</v>
      </c>
      <c r="AF216" s="186">
        <f>[2]CapWorks_WC!AF65</f>
        <v>0</v>
      </c>
      <c r="AG216" s="186">
        <f>[2]CapWorks_WC!AG65</f>
        <v>0</v>
      </c>
      <c r="AH216" s="187">
        <f>[2]CapWorks_WC!AH65</f>
        <v>0</v>
      </c>
      <c r="AM216" s="53" cm="1">
        <f t="array" ref="AM216">IF(SUM(ABS(K216:AH216)),1,0)</f>
        <v>1</v>
      </c>
      <c r="AN216" s="53">
        <f t="shared" si="34"/>
        <v>1</v>
      </c>
    </row>
    <row r="217" spans="2:40" ht="12.75" hidden="1" customHeight="1" outlineLevel="2" x14ac:dyDescent="0.2">
      <c r="B217" s="151"/>
      <c r="C217" s="152"/>
      <c r="D217" s="176" t="str">
        <f>[2]Gen_WC!D105</f>
        <v xml:space="preserve"> Fixutres, fittings and furniture </v>
      </c>
      <c r="E217" s="154"/>
      <c r="F217" s="154"/>
      <c r="G217" s="154"/>
      <c r="H217" s="154"/>
      <c r="I217" s="154"/>
      <c r="J217" s="154"/>
      <c r="K217" s="177">
        <f>'[2]Hist&amp;Budget_WC'!L388</f>
        <v>0</v>
      </c>
      <c r="L217" s="185">
        <f>'[2]Hist&amp;Budget_WC'!M388</f>
        <v>0</v>
      </c>
      <c r="M217" s="185">
        <f>'[2]Hist&amp;Budget_WC'!N388</f>
        <v>0</v>
      </c>
      <c r="N217" s="186">
        <f>'[2]Hist&amp;Budget_WC'!O388</f>
        <v>0</v>
      </c>
      <c r="O217" s="178">
        <f>[2]CapWorks_WC!O66</f>
        <v>0</v>
      </c>
      <c r="P217" s="186">
        <f>[2]CapWorks_WC!P66</f>
        <v>0</v>
      </c>
      <c r="Q217" s="186">
        <f>[2]CapWorks_WC!Q66</f>
        <v>0</v>
      </c>
      <c r="R217" s="186">
        <f>[2]CapWorks_WC!R66</f>
        <v>0</v>
      </c>
      <c r="S217" s="186">
        <f>[2]CapWorks_WC!S66</f>
        <v>0</v>
      </c>
      <c r="T217" s="186">
        <f>[2]CapWorks_WC!T66</f>
        <v>0</v>
      </c>
      <c r="U217" s="186">
        <f>[2]CapWorks_WC!U66</f>
        <v>0</v>
      </c>
      <c r="V217" s="186">
        <f>[2]CapWorks_WC!V66</f>
        <v>0</v>
      </c>
      <c r="W217" s="186">
        <f>[2]CapWorks_WC!W66</f>
        <v>0</v>
      </c>
      <c r="X217" s="186">
        <f>[2]CapWorks_WC!X66</f>
        <v>0</v>
      </c>
      <c r="Y217" s="186">
        <f>[2]CapWorks_WC!Y66</f>
        <v>0</v>
      </c>
      <c r="Z217" s="186">
        <f>[2]CapWorks_WC!Z66</f>
        <v>0</v>
      </c>
      <c r="AA217" s="186">
        <f>[2]CapWorks_WC!AA66</f>
        <v>0</v>
      </c>
      <c r="AB217" s="186">
        <f>[2]CapWorks_WC!AB66</f>
        <v>0</v>
      </c>
      <c r="AC217" s="186">
        <f>[2]CapWorks_WC!AC66</f>
        <v>0</v>
      </c>
      <c r="AD217" s="186">
        <f>[2]CapWorks_WC!AD66</f>
        <v>0</v>
      </c>
      <c r="AE217" s="186">
        <f>[2]CapWorks_WC!AE66</f>
        <v>0</v>
      </c>
      <c r="AF217" s="186">
        <f>[2]CapWorks_WC!AF66</f>
        <v>0</v>
      </c>
      <c r="AG217" s="186">
        <f>[2]CapWorks_WC!AG66</f>
        <v>0</v>
      </c>
      <c r="AH217" s="187">
        <f>[2]CapWorks_WC!AH66</f>
        <v>0</v>
      </c>
      <c r="AM217" s="53" cm="1">
        <f t="array" ref="AM217">IF(SUM(ABS(K217:AH217)),1,0)</f>
        <v>0</v>
      </c>
      <c r="AN217" s="53">
        <f t="shared" si="34"/>
        <v>0</v>
      </c>
    </row>
    <row r="218" spans="2:40" ht="12.75" hidden="1" customHeight="1" outlineLevel="2" x14ac:dyDescent="0.2">
      <c r="B218" s="151"/>
      <c r="C218" s="152"/>
      <c r="D218" s="176" t="str">
        <f>[2]Gen_WC!D106</f>
        <v xml:space="preserve"> Computers and telecommunications </v>
      </c>
      <c r="E218" s="154"/>
      <c r="F218" s="154"/>
      <c r="G218" s="154"/>
      <c r="H218" s="154"/>
      <c r="I218" s="154"/>
      <c r="J218" s="154"/>
      <c r="K218" s="177">
        <f>'[2]Hist&amp;Budget_WC'!L389</f>
        <v>0</v>
      </c>
      <c r="L218" s="185">
        <f>'[2]Hist&amp;Budget_WC'!M389</f>
        <v>0</v>
      </c>
      <c r="M218" s="185">
        <f>'[2]Hist&amp;Budget_WC'!N389</f>
        <v>0</v>
      </c>
      <c r="N218" s="186">
        <f>'[2]Hist&amp;Budget_WC'!O389</f>
        <v>0</v>
      </c>
      <c r="O218" s="178">
        <f>[2]CapWorks_WC!O67</f>
        <v>279.697</v>
      </c>
      <c r="P218" s="186">
        <f>[2]CapWorks_WC!P67</f>
        <v>227.7</v>
      </c>
      <c r="Q218" s="186">
        <f>[2]CapWorks_WC!Q67</f>
        <v>201.39029999999997</v>
      </c>
      <c r="R218" s="186">
        <f>[2]CapWorks_WC!R67</f>
        <v>638.62149599999987</v>
      </c>
      <c r="S218" s="186">
        <f>[2]CapWorks_WC!S67</f>
        <v>151.47303608249996</v>
      </c>
      <c r="T218" s="186">
        <f>[2]CapWorks_WC!T67</f>
        <v>380.05961780699982</v>
      </c>
      <c r="U218" s="186">
        <f>[2]CapWorks_WC!U67</f>
        <v>103.25744741293926</v>
      </c>
      <c r="V218" s="186">
        <f>[2]CapWorks_WC!V67</f>
        <v>192.1141686777525</v>
      </c>
      <c r="W218" s="186">
        <f>[2]CapWorks_WC!W67</f>
        <v>769.01647758662727</v>
      </c>
      <c r="X218" s="186">
        <f>[2]CapWorks_WC!X67</f>
        <v>857.26243519872958</v>
      </c>
      <c r="Y218" s="186">
        <f>[2]CapWorks_WC!Y67</f>
        <v>887.26662043068507</v>
      </c>
      <c r="Z218" s="186">
        <f>[2]CapWorks_WC!Z67</f>
        <v>0</v>
      </c>
      <c r="AA218" s="186">
        <f>[2]CapWorks_WC!AA67</f>
        <v>0</v>
      </c>
      <c r="AB218" s="186">
        <f>[2]CapWorks_WC!AB67</f>
        <v>0</v>
      </c>
      <c r="AC218" s="186">
        <f>[2]CapWorks_WC!AC67</f>
        <v>0</v>
      </c>
      <c r="AD218" s="186">
        <f>[2]CapWorks_WC!AD67</f>
        <v>0</v>
      </c>
      <c r="AE218" s="186">
        <f>[2]CapWorks_WC!AE67</f>
        <v>0</v>
      </c>
      <c r="AF218" s="186">
        <f>[2]CapWorks_WC!AF67</f>
        <v>0</v>
      </c>
      <c r="AG218" s="186">
        <f>[2]CapWorks_WC!AG67</f>
        <v>0</v>
      </c>
      <c r="AH218" s="187">
        <f>[2]CapWorks_WC!AH67</f>
        <v>0</v>
      </c>
      <c r="AM218" s="53" cm="1">
        <f t="array" ref="AM218">IF(SUM(ABS(K218:AH218)),1,0)</f>
        <v>1</v>
      </c>
      <c r="AN218" s="53">
        <f t="shared" si="34"/>
        <v>1</v>
      </c>
    </row>
    <row r="219" spans="2:40" ht="12.75" hidden="1" customHeight="1" outlineLevel="2" x14ac:dyDescent="0.2">
      <c r="B219" s="151"/>
      <c r="C219" s="152"/>
      <c r="D219" s="176" t="str">
        <f>[2]Gen_WC!D107</f>
        <v xml:space="preserve"> Other </v>
      </c>
      <c r="E219" s="154"/>
      <c r="F219" s="154"/>
      <c r="G219" s="154"/>
      <c r="H219" s="154"/>
      <c r="I219" s="154"/>
      <c r="J219" s="154"/>
      <c r="K219" s="177">
        <f>'[2]Hist&amp;Budget_WC'!L390</f>
        <v>0</v>
      </c>
      <c r="L219" s="185">
        <f>'[2]Hist&amp;Budget_WC'!M390</f>
        <v>0</v>
      </c>
      <c r="M219" s="185">
        <f>'[2]Hist&amp;Budget_WC'!N390</f>
        <v>0</v>
      </c>
      <c r="N219" s="186">
        <f>'[2]Hist&amp;Budget_WC'!O390</f>
        <v>0</v>
      </c>
      <c r="O219" s="178">
        <f>[2]CapWorks_WC!O68</f>
        <v>0</v>
      </c>
      <c r="P219" s="186">
        <f>[2]CapWorks_WC!P68</f>
        <v>0</v>
      </c>
      <c r="Q219" s="186">
        <f>[2]CapWorks_WC!Q68</f>
        <v>0</v>
      </c>
      <c r="R219" s="186">
        <f>[2]CapWorks_WC!R68</f>
        <v>0</v>
      </c>
      <c r="S219" s="186">
        <f>[2]CapWorks_WC!S68</f>
        <v>0</v>
      </c>
      <c r="T219" s="186">
        <f>[2]CapWorks_WC!T68</f>
        <v>0</v>
      </c>
      <c r="U219" s="186">
        <f>[2]CapWorks_WC!U68</f>
        <v>0</v>
      </c>
      <c r="V219" s="186">
        <f>[2]CapWorks_WC!V68</f>
        <v>0</v>
      </c>
      <c r="W219" s="186">
        <f>[2]CapWorks_WC!W68</f>
        <v>0</v>
      </c>
      <c r="X219" s="186">
        <f>[2]CapWorks_WC!X68</f>
        <v>0</v>
      </c>
      <c r="Y219" s="186">
        <f>[2]CapWorks_WC!Y68</f>
        <v>0</v>
      </c>
      <c r="Z219" s="186">
        <f>[2]CapWorks_WC!Z68</f>
        <v>0</v>
      </c>
      <c r="AA219" s="186">
        <f>[2]CapWorks_WC!AA68</f>
        <v>0</v>
      </c>
      <c r="AB219" s="186">
        <f>[2]CapWorks_WC!AB68</f>
        <v>0</v>
      </c>
      <c r="AC219" s="186">
        <f>[2]CapWorks_WC!AC68</f>
        <v>0</v>
      </c>
      <c r="AD219" s="186">
        <f>[2]CapWorks_WC!AD68</f>
        <v>0</v>
      </c>
      <c r="AE219" s="186">
        <f>[2]CapWorks_WC!AE68</f>
        <v>0</v>
      </c>
      <c r="AF219" s="186">
        <f>[2]CapWorks_WC!AF68</f>
        <v>0</v>
      </c>
      <c r="AG219" s="186">
        <f>[2]CapWorks_WC!AG68</f>
        <v>0</v>
      </c>
      <c r="AH219" s="187">
        <f>[2]CapWorks_WC!AH68</f>
        <v>0</v>
      </c>
      <c r="AM219" s="53" cm="1">
        <f t="array" ref="AM219">IF(SUM(ABS(K219:AH219)),1,0)</f>
        <v>0</v>
      </c>
      <c r="AN219" s="53">
        <f t="shared" si="34"/>
        <v>0</v>
      </c>
    </row>
    <row r="220" spans="2:40" ht="12.75" hidden="1" customHeight="1" outlineLevel="2" x14ac:dyDescent="0.2">
      <c r="B220" s="151"/>
      <c r="C220" s="152"/>
      <c r="D220" s="176" t="str">
        <f>[2]Gen_WC!D108</f>
        <v xml:space="preserve"> Capital Work in Progress </v>
      </c>
      <c r="E220" s="154"/>
      <c r="F220" s="154"/>
      <c r="G220" s="154"/>
      <c r="H220" s="154"/>
      <c r="I220" s="154"/>
      <c r="J220" s="154"/>
      <c r="K220" s="177">
        <f>'[2]Hist&amp;Budget_WC'!L391</f>
        <v>0</v>
      </c>
      <c r="L220" s="185">
        <f>'[2]Hist&amp;Budget_WC'!M391</f>
        <v>0</v>
      </c>
      <c r="M220" s="185">
        <f>'[2]Hist&amp;Budget_WC'!N391</f>
        <v>0</v>
      </c>
      <c r="N220" s="186">
        <f>'[2]Hist&amp;Budget_WC'!O391</f>
        <v>0</v>
      </c>
      <c r="O220" s="178">
        <f>[2]CapWorks_WC!O69</f>
        <v>0</v>
      </c>
      <c r="P220" s="186">
        <f>[2]CapWorks_WC!P69</f>
        <v>0</v>
      </c>
      <c r="Q220" s="186">
        <f>[2]CapWorks_WC!Q69</f>
        <v>0</v>
      </c>
      <c r="R220" s="186">
        <f>[2]CapWorks_WC!R69</f>
        <v>0</v>
      </c>
      <c r="S220" s="186">
        <f>[2]CapWorks_WC!S69</f>
        <v>0</v>
      </c>
      <c r="T220" s="186">
        <f>[2]CapWorks_WC!T69</f>
        <v>0</v>
      </c>
      <c r="U220" s="186">
        <f>[2]CapWorks_WC!U69</f>
        <v>0</v>
      </c>
      <c r="V220" s="186">
        <f>[2]CapWorks_WC!V69</f>
        <v>0</v>
      </c>
      <c r="W220" s="186">
        <f>[2]CapWorks_WC!W69</f>
        <v>0</v>
      </c>
      <c r="X220" s="186">
        <f>[2]CapWorks_WC!X69</f>
        <v>0</v>
      </c>
      <c r="Y220" s="186">
        <f>[2]CapWorks_WC!Y69</f>
        <v>0</v>
      </c>
      <c r="Z220" s="186">
        <f>[2]CapWorks_WC!Z69</f>
        <v>0</v>
      </c>
      <c r="AA220" s="186">
        <f>[2]CapWorks_WC!AA69</f>
        <v>0</v>
      </c>
      <c r="AB220" s="186">
        <f>[2]CapWorks_WC!AB69</f>
        <v>0</v>
      </c>
      <c r="AC220" s="186">
        <f>[2]CapWorks_WC!AC69</f>
        <v>0</v>
      </c>
      <c r="AD220" s="186">
        <f>[2]CapWorks_WC!AD69</f>
        <v>0</v>
      </c>
      <c r="AE220" s="186">
        <f>[2]CapWorks_WC!AE69</f>
        <v>0</v>
      </c>
      <c r="AF220" s="186">
        <f>[2]CapWorks_WC!AF69</f>
        <v>0</v>
      </c>
      <c r="AG220" s="186">
        <f>[2]CapWorks_WC!AG69</f>
        <v>0</v>
      </c>
      <c r="AH220" s="187">
        <f>[2]CapWorks_WC!AH69</f>
        <v>0</v>
      </c>
      <c r="AM220" s="53" cm="1">
        <f t="array" ref="AM220">IF(SUM(ABS(K220:AH220)),1,0)</f>
        <v>0</v>
      </c>
      <c r="AN220" s="53">
        <f t="shared" si="34"/>
        <v>0</v>
      </c>
    </row>
    <row r="221" spans="2:40" ht="12.75" hidden="1" customHeight="1" outlineLevel="2" x14ac:dyDescent="0.2">
      <c r="B221" s="151"/>
      <c r="C221" s="152"/>
      <c r="D221" s="176" t="str">
        <f>[2]Gen_WC!D109</f>
        <v xml:space="preserve"> LED Lighting </v>
      </c>
      <c r="E221" s="154"/>
      <c r="F221" s="154"/>
      <c r="G221" s="154"/>
      <c r="H221" s="154"/>
      <c r="I221" s="154"/>
      <c r="J221" s="154"/>
      <c r="K221" s="177">
        <f>'[2]Hist&amp;Budget_WC'!L392</f>
        <v>0</v>
      </c>
      <c r="L221" s="185">
        <f>'[2]Hist&amp;Budget_WC'!M392</f>
        <v>0</v>
      </c>
      <c r="M221" s="185">
        <f>'[2]Hist&amp;Budget_WC'!N392</f>
        <v>0</v>
      </c>
      <c r="N221" s="186">
        <f>'[2]Hist&amp;Budget_WC'!O392</f>
        <v>0</v>
      </c>
      <c r="O221" s="178">
        <f>[2]CapWorks_WC!O70</f>
        <v>0</v>
      </c>
      <c r="P221" s="186">
        <f>[2]CapWorks_WC!P70</f>
        <v>0</v>
      </c>
      <c r="Q221" s="186">
        <f>[2]CapWorks_WC!Q70</f>
        <v>0</v>
      </c>
      <c r="R221" s="186">
        <f>[2]CapWorks_WC!R70</f>
        <v>0</v>
      </c>
      <c r="S221" s="186">
        <f>[2]CapWorks_WC!S70</f>
        <v>0</v>
      </c>
      <c r="T221" s="186">
        <f>[2]CapWorks_WC!T70</f>
        <v>0</v>
      </c>
      <c r="U221" s="186">
        <f>[2]CapWorks_WC!U70</f>
        <v>0</v>
      </c>
      <c r="V221" s="186">
        <f>[2]CapWorks_WC!V70</f>
        <v>0</v>
      </c>
      <c r="W221" s="186">
        <f>[2]CapWorks_WC!W70</f>
        <v>0</v>
      </c>
      <c r="X221" s="186">
        <f>[2]CapWorks_WC!X70</f>
        <v>0</v>
      </c>
      <c r="Y221" s="186">
        <f>[2]CapWorks_WC!Y70</f>
        <v>0</v>
      </c>
      <c r="Z221" s="186">
        <f>[2]CapWorks_WC!Z70</f>
        <v>0</v>
      </c>
      <c r="AA221" s="186">
        <f>[2]CapWorks_WC!AA70</f>
        <v>0</v>
      </c>
      <c r="AB221" s="186">
        <f>[2]CapWorks_WC!AB70</f>
        <v>0</v>
      </c>
      <c r="AC221" s="186">
        <f>[2]CapWorks_WC!AC70</f>
        <v>0</v>
      </c>
      <c r="AD221" s="186">
        <f>[2]CapWorks_WC!AD70</f>
        <v>0</v>
      </c>
      <c r="AE221" s="186">
        <f>[2]CapWorks_WC!AE70</f>
        <v>0</v>
      </c>
      <c r="AF221" s="186">
        <f>[2]CapWorks_WC!AF70</f>
        <v>0</v>
      </c>
      <c r="AG221" s="186">
        <f>[2]CapWorks_WC!AG70</f>
        <v>0</v>
      </c>
      <c r="AH221" s="187">
        <f>[2]CapWorks_WC!AH70</f>
        <v>0</v>
      </c>
      <c r="AM221" s="53" cm="1">
        <f t="array" ref="AM221">IF(SUM(ABS(K221:AH221)),1,0)</f>
        <v>0</v>
      </c>
      <c r="AN221" s="53">
        <f t="shared" si="34"/>
        <v>0</v>
      </c>
    </row>
    <row r="222" spans="2:40" ht="12.75" hidden="1" customHeight="1" outlineLevel="2" x14ac:dyDescent="0.2">
      <c r="B222" s="151"/>
      <c r="C222" s="152"/>
      <c r="D222" s="176" t="str">
        <f>[2]Gen_WC!D110</f>
        <v xml:space="preserve"> Cemetery </v>
      </c>
      <c r="E222" s="154"/>
      <c r="F222" s="154"/>
      <c r="G222" s="154"/>
      <c r="H222" s="154"/>
      <c r="I222" s="154"/>
      <c r="J222" s="154"/>
      <c r="K222" s="177">
        <f>'[2]Hist&amp;Budget_WC'!L393</f>
        <v>0</v>
      </c>
      <c r="L222" s="185">
        <f>'[2]Hist&amp;Budget_WC'!M393</f>
        <v>0</v>
      </c>
      <c r="M222" s="185">
        <f>'[2]Hist&amp;Budget_WC'!N393</f>
        <v>0</v>
      </c>
      <c r="N222" s="186">
        <f>'[2]Hist&amp;Budget_WC'!O393</f>
        <v>0</v>
      </c>
      <c r="O222" s="178">
        <f>[2]CapWorks_WC!O71</f>
        <v>0</v>
      </c>
      <c r="P222" s="186">
        <f>[2]CapWorks_WC!P71</f>
        <v>0</v>
      </c>
      <c r="Q222" s="186">
        <f>[2]CapWorks_WC!Q71</f>
        <v>0</v>
      </c>
      <c r="R222" s="186">
        <f>[2]CapWorks_WC!R71</f>
        <v>0</v>
      </c>
      <c r="S222" s="186">
        <f>[2]CapWorks_WC!S71</f>
        <v>0</v>
      </c>
      <c r="T222" s="186">
        <f>[2]CapWorks_WC!T71</f>
        <v>0</v>
      </c>
      <c r="U222" s="186">
        <f>[2]CapWorks_WC!U71</f>
        <v>0</v>
      </c>
      <c r="V222" s="186">
        <f>[2]CapWorks_WC!V71</f>
        <v>0</v>
      </c>
      <c r="W222" s="186">
        <f>[2]CapWorks_WC!W71</f>
        <v>0</v>
      </c>
      <c r="X222" s="186">
        <f>[2]CapWorks_WC!X71</f>
        <v>0</v>
      </c>
      <c r="Y222" s="186">
        <f>[2]CapWorks_WC!Y71</f>
        <v>0</v>
      </c>
      <c r="Z222" s="186">
        <f>[2]CapWorks_WC!Z71</f>
        <v>0</v>
      </c>
      <c r="AA222" s="186">
        <f>[2]CapWorks_WC!AA71</f>
        <v>0</v>
      </c>
      <c r="AB222" s="186">
        <f>[2]CapWorks_WC!AB71</f>
        <v>0</v>
      </c>
      <c r="AC222" s="186">
        <f>[2]CapWorks_WC!AC71</f>
        <v>0</v>
      </c>
      <c r="AD222" s="186">
        <f>[2]CapWorks_WC!AD71</f>
        <v>0</v>
      </c>
      <c r="AE222" s="186">
        <f>[2]CapWorks_WC!AE71</f>
        <v>0</v>
      </c>
      <c r="AF222" s="186">
        <f>[2]CapWorks_WC!AF71</f>
        <v>0</v>
      </c>
      <c r="AG222" s="186">
        <f>[2]CapWorks_WC!AG71</f>
        <v>0</v>
      </c>
      <c r="AH222" s="187">
        <f>[2]CapWorks_WC!AH71</f>
        <v>0</v>
      </c>
      <c r="AM222" s="53" cm="1">
        <f t="array" ref="AM222">IF(SUM(ABS(K222:AH222)),1,0)</f>
        <v>0</v>
      </c>
      <c r="AN222" s="53">
        <f t="shared" si="34"/>
        <v>0</v>
      </c>
    </row>
    <row r="223" spans="2:40" ht="12.75" hidden="1" customHeight="1" outlineLevel="2" x14ac:dyDescent="0.2">
      <c r="B223" s="151"/>
      <c r="C223" s="152"/>
      <c r="D223" s="176" t="str">
        <f>[2]Gen_WC!D111</f>
        <v xml:space="preserve"> Landfill cells </v>
      </c>
      <c r="E223" s="154"/>
      <c r="F223" s="154"/>
      <c r="G223" s="154"/>
      <c r="H223" s="154"/>
      <c r="I223" s="154"/>
      <c r="J223" s="154"/>
      <c r="K223" s="177">
        <f>'[2]Hist&amp;Budget_WC'!L394</f>
        <v>0</v>
      </c>
      <c r="L223" s="185">
        <f>'[2]Hist&amp;Budget_WC'!M394</f>
        <v>0</v>
      </c>
      <c r="M223" s="185">
        <f>'[2]Hist&amp;Budget_WC'!N394</f>
        <v>0</v>
      </c>
      <c r="N223" s="186">
        <f>'[2]Hist&amp;Budget_WC'!O394</f>
        <v>0</v>
      </c>
      <c r="O223" s="178">
        <f>[2]CapWorks_WC!O72</f>
        <v>415</v>
      </c>
      <c r="P223" s="186">
        <f>[2]CapWorks_WC!P72</f>
        <v>258.75</v>
      </c>
      <c r="Q223" s="186">
        <f>[2]CapWorks_WC!Q72</f>
        <v>214.24499999999998</v>
      </c>
      <c r="R223" s="186">
        <f>[2]CapWorks_WC!R72</f>
        <v>0</v>
      </c>
      <c r="S223" s="186">
        <f>[2]CapWorks_WC!S72</f>
        <v>229.50460012499994</v>
      </c>
      <c r="T223" s="186">
        <f>[2]CapWorks_WC!T72</f>
        <v>0</v>
      </c>
      <c r="U223" s="186">
        <f>[2]CapWorks_WC!U72</f>
        <v>245.851065268903</v>
      </c>
      <c r="V223" s="186">
        <f>[2]CapWorks_WC!V72</f>
        <v>0</v>
      </c>
      <c r="W223" s="186">
        <f>[2]CapWorks_WC!W72</f>
        <v>263.36180739268059</v>
      </c>
      <c r="X223" s="186">
        <f>[2]CapWorks_WC!X72</f>
        <v>7087.066236937033</v>
      </c>
      <c r="Y223" s="186">
        <f>[2]CapWorks_WC!Y72</f>
        <v>0</v>
      </c>
      <c r="Z223" s="186">
        <f>[2]CapWorks_WC!Z72</f>
        <v>0</v>
      </c>
      <c r="AA223" s="186">
        <f>[2]CapWorks_WC!AA72</f>
        <v>0</v>
      </c>
      <c r="AB223" s="186">
        <f>[2]CapWorks_WC!AB72</f>
        <v>0</v>
      </c>
      <c r="AC223" s="186">
        <f>[2]CapWorks_WC!AC72</f>
        <v>0</v>
      </c>
      <c r="AD223" s="186">
        <f>[2]CapWorks_WC!AD72</f>
        <v>0</v>
      </c>
      <c r="AE223" s="186">
        <f>[2]CapWorks_WC!AE72</f>
        <v>0</v>
      </c>
      <c r="AF223" s="186">
        <f>[2]CapWorks_WC!AF72</f>
        <v>0</v>
      </c>
      <c r="AG223" s="186">
        <f>[2]CapWorks_WC!AG72</f>
        <v>0</v>
      </c>
      <c r="AH223" s="187">
        <f>[2]CapWorks_WC!AH72</f>
        <v>0</v>
      </c>
      <c r="AM223" s="53" cm="1">
        <f t="array" ref="AM223">IF(SUM(ABS(K223:AH223)),1,0)</f>
        <v>1</v>
      </c>
      <c r="AN223" s="53">
        <f t="shared" si="34"/>
        <v>1</v>
      </c>
    </row>
    <row r="224" spans="2:40" ht="12.75" hidden="1" customHeight="1" outlineLevel="2" x14ac:dyDescent="0.2">
      <c r="B224" s="151"/>
      <c r="C224" s="152"/>
      <c r="D224" s="176" t="str">
        <f>[2]Gen_WC!D112</f>
        <v xml:space="preserve"> Capital Works Sustainability Adjustment </v>
      </c>
      <c r="E224" s="154"/>
      <c r="F224" s="154"/>
      <c r="G224" s="154"/>
      <c r="H224" s="154"/>
      <c r="I224" s="154"/>
      <c r="J224" s="154"/>
      <c r="K224" s="177">
        <f>'[2]Hist&amp;Budget_WC'!L395</f>
        <v>0</v>
      </c>
      <c r="L224" s="185">
        <f>'[2]Hist&amp;Budget_WC'!M395</f>
        <v>0</v>
      </c>
      <c r="M224" s="185">
        <f>'[2]Hist&amp;Budget_WC'!N395</f>
        <v>0</v>
      </c>
      <c r="N224" s="186">
        <f>'[2]Hist&amp;Budget_WC'!O395</f>
        <v>0</v>
      </c>
      <c r="O224" s="178">
        <f>[2]CapWorks_WC!O73</f>
        <v>0</v>
      </c>
      <c r="P224" s="186">
        <f>[2]CapWorks_WC!P73</f>
        <v>0</v>
      </c>
      <c r="Q224" s="186">
        <f>[2]CapWorks_WC!Q73</f>
        <v>0</v>
      </c>
      <c r="R224" s="186">
        <f>[2]CapWorks_WC!R73</f>
        <v>0</v>
      </c>
      <c r="S224" s="186">
        <f>[2]CapWorks_WC!S73</f>
        <v>0</v>
      </c>
      <c r="T224" s="186">
        <f>[2]CapWorks_WC!T73</f>
        <v>0</v>
      </c>
      <c r="U224" s="186">
        <f>[2]CapWorks_WC!U73</f>
        <v>0</v>
      </c>
      <c r="V224" s="186">
        <f>[2]CapWorks_WC!V73</f>
        <v>0</v>
      </c>
      <c r="W224" s="186">
        <f>[2]CapWorks_WC!W73</f>
        <v>0</v>
      </c>
      <c r="X224" s="186">
        <f>[2]CapWorks_WC!X73</f>
        <v>0</v>
      </c>
      <c r="Y224" s="186">
        <f>[2]CapWorks_WC!Y73</f>
        <v>0</v>
      </c>
      <c r="Z224" s="186">
        <f>[2]CapWorks_WC!Z73</f>
        <v>0</v>
      </c>
      <c r="AA224" s="186">
        <f>[2]CapWorks_WC!AA73</f>
        <v>0</v>
      </c>
      <c r="AB224" s="186">
        <f>[2]CapWorks_WC!AB73</f>
        <v>0</v>
      </c>
      <c r="AC224" s="186">
        <f>[2]CapWorks_WC!AC73</f>
        <v>0</v>
      </c>
      <c r="AD224" s="186">
        <f>[2]CapWorks_WC!AD73</f>
        <v>0</v>
      </c>
      <c r="AE224" s="186">
        <f>[2]CapWorks_WC!AE73</f>
        <v>0</v>
      </c>
      <c r="AF224" s="186">
        <f>[2]CapWorks_WC!AF73</f>
        <v>0</v>
      </c>
      <c r="AG224" s="186">
        <f>[2]CapWorks_WC!AG73</f>
        <v>0</v>
      </c>
      <c r="AH224" s="187">
        <f>[2]CapWorks_WC!AH73</f>
        <v>0</v>
      </c>
      <c r="AM224" s="53" cm="1">
        <f t="array" ref="AM224">IF(SUM(ABS(K224:AH224)),1,0)</f>
        <v>0</v>
      </c>
      <c r="AN224" s="53">
        <f t="shared" si="34"/>
        <v>0</v>
      </c>
    </row>
    <row r="225" spans="2:40" ht="12.75" hidden="1" customHeight="1" outlineLevel="2" x14ac:dyDescent="0.2">
      <c r="B225" s="151"/>
      <c r="C225" s="152"/>
      <c r="D225" s="176" t="str">
        <f>[2]Gen_WC!D113</f>
        <v xml:space="preserve"> Additional Capital Works due to SRV </v>
      </c>
      <c r="E225" s="154"/>
      <c r="F225" s="154"/>
      <c r="G225" s="154"/>
      <c r="H225" s="154"/>
      <c r="I225" s="154"/>
      <c r="J225" s="154"/>
      <c r="K225" s="177">
        <f>'[2]Hist&amp;Budget_WC'!L396</f>
        <v>0</v>
      </c>
      <c r="L225" s="185">
        <f>'[2]Hist&amp;Budget_WC'!M396</f>
        <v>0</v>
      </c>
      <c r="M225" s="185">
        <f>'[2]Hist&amp;Budget_WC'!N396</f>
        <v>0</v>
      </c>
      <c r="N225" s="186">
        <f>'[2]Hist&amp;Budget_WC'!O396</f>
        <v>0</v>
      </c>
      <c r="O225" s="178">
        <f>[2]CapWorks_WC!O74</f>
        <v>1730</v>
      </c>
      <c r="P225" s="186">
        <f>[2]CapWorks_WC!P74</f>
        <v>0</v>
      </c>
      <c r="Q225" s="186">
        <f>[2]CapWorks_WC!Q74</f>
        <v>0</v>
      </c>
      <c r="R225" s="186">
        <f>[2]CapWorks_WC!R74</f>
        <v>0</v>
      </c>
      <c r="S225" s="186">
        <f>[2]CapWorks_WC!S74</f>
        <v>0</v>
      </c>
      <c r="T225" s="186">
        <f>[2]CapWorks_WC!T74</f>
        <v>0</v>
      </c>
      <c r="U225" s="186">
        <f>[2]CapWorks_WC!U74</f>
        <v>0</v>
      </c>
      <c r="V225" s="186">
        <f>[2]CapWorks_WC!V74</f>
        <v>0</v>
      </c>
      <c r="W225" s="186">
        <f>[2]CapWorks_WC!W74</f>
        <v>0</v>
      </c>
      <c r="X225" s="186">
        <f>[2]CapWorks_WC!X74</f>
        <v>0</v>
      </c>
      <c r="Y225" s="186">
        <f>[2]CapWorks_WC!Y74</f>
        <v>0</v>
      </c>
      <c r="Z225" s="186">
        <f>[2]CapWorks_WC!Z74</f>
        <v>0</v>
      </c>
      <c r="AA225" s="186">
        <f>[2]CapWorks_WC!AA74</f>
        <v>0</v>
      </c>
      <c r="AB225" s="186">
        <f>[2]CapWorks_WC!AB74</f>
        <v>0</v>
      </c>
      <c r="AC225" s="186">
        <f>[2]CapWorks_WC!AC74</f>
        <v>0</v>
      </c>
      <c r="AD225" s="186">
        <f>[2]CapWorks_WC!AD74</f>
        <v>0</v>
      </c>
      <c r="AE225" s="186">
        <f>[2]CapWorks_WC!AE74</f>
        <v>0</v>
      </c>
      <c r="AF225" s="186">
        <f>[2]CapWorks_WC!AF74</f>
        <v>0</v>
      </c>
      <c r="AG225" s="186">
        <f>[2]CapWorks_WC!AG74</f>
        <v>0</v>
      </c>
      <c r="AH225" s="187">
        <f>[2]CapWorks_WC!AH74</f>
        <v>0</v>
      </c>
      <c r="AM225" s="53" cm="1">
        <f t="array" ref="AM225">IF(SUM(ABS(K225:AH225)),1,0)</f>
        <v>1</v>
      </c>
      <c r="AN225" s="53">
        <f t="shared" si="34"/>
        <v>1</v>
      </c>
    </row>
    <row r="226" spans="2:40" ht="12.75" hidden="1" customHeight="1" outlineLevel="2" x14ac:dyDescent="0.2">
      <c r="B226" s="151"/>
      <c r="C226" s="152"/>
      <c r="D226" s="176" t="str">
        <f>[2]Gen_WC!D114</f>
        <v xml:space="preserve"> Floodplain Risk Management</v>
      </c>
      <c r="E226" s="154"/>
      <c r="F226" s="154"/>
      <c r="G226" s="154"/>
      <c r="H226" s="154"/>
      <c r="I226" s="154"/>
      <c r="J226" s="154"/>
      <c r="K226" s="177">
        <f>'[2]Hist&amp;Budget_WC'!L397</f>
        <v>0</v>
      </c>
      <c r="L226" s="185">
        <f>'[2]Hist&amp;Budget_WC'!M397</f>
        <v>0</v>
      </c>
      <c r="M226" s="185">
        <f>'[2]Hist&amp;Budget_WC'!N397</f>
        <v>0</v>
      </c>
      <c r="N226" s="186">
        <f>'[2]Hist&amp;Budget_WC'!O397</f>
        <v>0</v>
      </c>
      <c r="O226" s="178">
        <f>[2]CapWorks_WC!O75</f>
        <v>0</v>
      </c>
      <c r="P226" s="186">
        <f>[2]CapWorks_WC!P75</f>
        <v>0</v>
      </c>
      <c r="Q226" s="186">
        <f>[2]CapWorks_WC!Q75</f>
        <v>0</v>
      </c>
      <c r="R226" s="186">
        <f>[2]CapWorks_WC!R75</f>
        <v>0</v>
      </c>
      <c r="S226" s="186">
        <f>[2]CapWorks_WC!S75</f>
        <v>0</v>
      </c>
      <c r="T226" s="186">
        <f>[2]CapWorks_WC!T75</f>
        <v>0</v>
      </c>
      <c r="U226" s="186">
        <f>[2]CapWorks_WC!U75</f>
        <v>0</v>
      </c>
      <c r="V226" s="186">
        <f>[2]CapWorks_WC!V75</f>
        <v>0</v>
      </c>
      <c r="W226" s="186">
        <f>[2]CapWorks_WC!W75</f>
        <v>0</v>
      </c>
      <c r="X226" s="186">
        <f>[2]CapWorks_WC!X75</f>
        <v>0</v>
      </c>
      <c r="Y226" s="186">
        <f>[2]CapWorks_WC!Y75</f>
        <v>0</v>
      </c>
      <c r="Z226" s="186">
        <f>[2]CapWorks_WC!Z75</f>
        <v>0</v>
      </c>
      <c r="AA226" s="186">
        <f>[2]CapWorks_WC!AA75</f>
        <v>0</v>
      </c>
      <c r="AB226" s="186">
        <f>[2]CapWorks_WC!AB75</f>
        <v>0</v>
      </c>
      <c r="AC226" s="186">
        <f>[2]CapWorks_WC!AC75</f>
        <v>0</v>
      </c>
      <c r="AD226" s="186">
        <f>[2]CapWorks_WC!AD75</f>
        <v>0</v>
      </c>
      <c r="AE226" s="186">
        <f>[2]CapWorks_WC!AE75</f>
        <v>0</v>
      </c>
      <c r="AF226" s="186">
        <f>[2]CapWorks_WC!AF75</f>
        <v>0</v>
      </c>
      <c r="AG226" s="186">
        <f>[2]CapWorks_WC!AG75</f>
        <v>0</v>
      </c>
      <c r="AH226" s="187">
        <f>[2]CapWorks_WC!AH75</f>
        <v>0</v>
      </c>
      <c r="AM226" s="53" cm="1">
        <f t="array" ref="AM226">IF(SUM(ABS(K226:AH226)),1,0)</f>
        <v>0</v>
      </c>
      <c r="AN226" s="53">
        <f t="shared" si="34"/>
        <v>0</v>
      </c>
    </row>
    <row r="227" spans="2:40" ht="12.75" hidden="1" customHeight="1" outlineLevel="2" x14ac:dyDescent="0.2">
      <c r="B227" s="151"/>
      <c r="C227" s="152"/>
      <c r="D227" s="176" t="str">
        <f>[2]Gen_WC!D115</f>
        <v xml:space="preserve"> Spare capex 7 </v>
      </c>
      <c r="E227" s="154"/>
      <c r="F227" s="154"/>
      <c r="G227" s="154"/>
      <c r="H227" s="154"/>
      <c r="I227" s="154"/>
      <c r="J227" s="154"/>
      <c r="K227" s="177">
        <f>'[2]Hist&amp;Budget_WC'!L398</f>
        <v>0</v>
      </c>
      <c r="L227" s="185">
        <f>'[2]Hist&amp;Budget_WC'!M398</f>
        <v>0</v>
      </c>
      <c r="M227" s="185">
        <f>'[2]Hist&amp;Budget_WC'!N398</f>
        <v>0</v>
      </c>
      <c r="N227" s="186">
        <f>'[2]Hist&amp;Budget_WC'!O398</f>
        <v>0</v>
      </c>
      <c r="O227" s="178">
        <f>[2]CapWorks_WC!O76</f>
        <v>0</v>
      </c>
      <c r="P227" s="186">
        <f>[2]CapWorks_WC!P76</f>
        <v>0</v>
      </c>
      <c r="Q227" s="186">
        <f>[2]CapWorks_WC!Q76</f>
        <v>0</v>
      </c>
      <c r="R227" s="186">
        <f>[2]CapWorks_WC!R76</f>
        <v>0</v>
      </c>
      <c r="S227" s="186">
        <f>[2]CapWorks_WC!S76</f>
        <v>0</v>
      </c>
      <c r="T227" s="186">
        <f>[2]CapWorks_WC!T76</f>
        <v>0</v>
      </c>
      <c r="U227" s="186">
        <f>[2]CapWorks_WC!U76</f>
        <v>0</v>
      </c>
      <c r="V227" s="186">
        <f>[2]CapWorks_WC!V76</f>
        <v>0</v>
      </c>
      <c r="W227" s="186">
        <f>[2]CapWorks_WC!W76</f>
        <v>0</v>
      </c>
      <c r="X227" s="186">
        <f>[2]CapWorks_WC!X76</f>
        <v>0</v>
      </c>
      <c r="Y227" s="186">
        <f>[2]CapWorks_WC!Y76</f>
        <v>0</v>
      </c>
      <c r="Z227" s="186">
        <f>[2]CapWorks_WC!Z76</f>
        <v>0</v>
      </c>
      <c r="AA227" s="186">
        <f>[2]CapWorks_WC!AA76</f>
        <v>0</v>
      </c>
      <c r="AB227" s="186">
        <f>[2]CapWorks_WC!AB76</f>
        <v>0</v>
      </c>
      <c r="AC227" s="186">
        <f>[2]CapWorks_WC!AC76</f>
        <v>0</v>
      </c>
      <c r="AD227" s="186">
        <f>[2]CapWorks_WC!AD76</f>
        <v>0</v>
      </c>
      <c r="AE227" s="186">
        <f>[2]CapWorks_WC!AE76</f>
        <v>0</v>
      </c>
      <c r="AF227" s="186">
        <f>[2]CapWorks_WC!AF76</f>
        <v>0</v>
      </c>
      <c r="AG227" s="186">
        <f>[2]CapWorks_WC!AG76</f>
        <v>0</v>
      </c>
      <c r="AH227" s="187">
        <f>[2]CapWorks_WC!AH76</f>
        <v>0</v>
      </c>
      <c r="AM227" s="53" cm="1">
        <f t="array" ref="AM227">IF(SUM(ABS(K227:AH227)),1,0)</f>
        <v>0</v>
      </c>
      <c r="AN227" s="53">
        <f t="shared" si="34"/>
        <v>0</v>
      </c>
    </row>
    <row r="228" spans="2:40" ht="12.75" hidden="1" customHeight="1" outlineLevel="2" collapsed="1" x14ac:dyDescent="0.2">
      <c r="B228" s="151"/>
      <c r="C228" s="152"/>
      <c r="D228" s="150" t="s">
        <v>134</v>
      </c>
      <c r="E228" s="157"/>
      <c r="F228" s="157"/>
      <c r="G228" s="157"/>
      <c r="H228" s="157"/>
      <c r="I228" s="157"/>
      <c r="J228" s="157"/>
      <c r="K228" s="220">
        <f>SUM(K203:K227)</f>
        <v>16297</v>
      </c>
      <c r="L228" s="220">
        <f t="shared" ref="L228:AH228" si="35">SUM(L203:L227)</f>
        <v>11592</v>
      </c>
      <c r="M228" s="220">
        <f t="shared" si="35"/>
        <v>19471</v>
      </c>
      <c r="N228" s="221">
        <f t="shared" si="35"/>
        <v>10386</v>
      </c>
      <c r="O228" s="221">
        <f t="shared" si="35"/>
        <v>19300.697</v>
      </c>
      <c r="P228" s="221">
        <f t="shared" si="35"/>
        <v>8768.1350000000002</v>
      </c>
      <c r="Q228" s="221">
        <f t="shared" si="35"/>
        <v>8617.0536749999992</v>
      </c>
      <c r="R228" s="221">
        <f t="shared" si="35"/>
        <v>9197.1071924999997</v>
      </c>
      <c r="S228" s="221">
        <f t="shared" si="35"/>
        <v>14658.730289676247</v>
      </c>
      <c r="T228" s="221">
        <f t="shared" si="35"/>
        <v>18371.737529714839</v>
      </c>
      <c r="U228" s="221">
        <f t="shared" si="35"/>
        <v>24788.717596213857</v>
      </c>
      <c r="V228" s="221">
        <f t="shared" si="35"/>
        <v>25302.022599663414</v>
      </c>
      <c r="W228" s="221">
        <f t="shared" si="35"/>
        <v>21551.90715550496</v>
      </c>
      <c r="X228" s="221">
        <f t="shared" si="35"/>
        <v>26898.576053129807</v>
      </c>
      <c r="Y228" s="221">
        <f t="shared" si="35"/>
        <v>27178.00632088714</v>
      </c>
      <c r="Z228" s="221">
        <f t="shared" si="35"/>
        <v>0</v>
      </c>
      <c r="AA228" s="221">
        <f t="shared" si="35"/>
        <v>0</v>
      </c>
      <c r="AB228" s="221">
        <f t="shared" si="35"/>
        <v>0</v>
      </c>
      <c r="AC228" s="221">
        <f t="shared" si="35"/>
        <v>0</v>
      </c>
      <c r="AD228" s="221">
        <f t="shared" si="35"/>
        <v>0</v>
      </c>
      <c r="AE228" s="221">
        <f t="shared" si="35"/>
        <v>0</v>
      </c>
      <c r="AF228" s="221">
        <f t="shared" si="35"/>
        <v>0</v>
      </c>
      <c r="AG228" s="221">
        <f t="shared" si="35"/>
        <v>0</v>
      </c>
      <c r="AH228" s="222">
        <f t="shared" si="35"/>
        <v>0</v>
      </c>
    </row>
    <row r="229" spans="2:40" ht="12.75" hidden="1" customHeight="1" outlineLevel="2" x14ac:dyDescent="0.2">
      <c r="B229" s="151"/>
      <c r="C229" s="152"/>
      <c r="D229" s="176"/>
      <c r="E229" s="154"/>
      <c r="F229" s="154"/>
      <c r="G229" s="154"/>
      <c r="H229" s="154"/>
      <c r="I229" s="154"/>
      <c r="J229" s="154"/>
      <c r="K229" s="177"/>
      <c r="L229" s="185"/>
      <c r="M229" s="185"/>
      <c r="N229" s="186"/>
      <c r="O229" s="178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7"/>
    </row>
    <row r="230" spans="2:40" ht="12.75" hidden="1" customHeight="1" outlineLevel="2" x14ac:dyDescent="0.2">
      <c r="B230" s="151"/>
      <c r="C230" s="152"/>
      <c r="D230" s="153" t="s">
        <v>135</v>
      </c>
      <c r="E230" s="154"/>
      <c r="F230" s="154"/>
      <c r="G230" s="154"/>
      <c r="H230" s="154"/>
      <c r="I230" s="154"/>
      <c r="J230" s="154"/>
      <c r="K230" s="177"/>
      <c r="L230" s="185"/>
      <c r="M230" s="185"/>
      <c r="N230" s="186"/>
      <c r="O230" s="178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7"/>
    </row>
    <row r="231" spans="2:40" ht="12.75" hidden="1" customHeight="1" outlineLevel="2" x14ac:dyDescent="0.2">
      <c r="B231" s="151"/>
      <c r="C231" s="152"/>
      <c r="D231" s="176"/>
      <c r="E231" s="154"/>
      <c r="F231" s="154"/>
      <c r="G231" s="154"/>
      <c r="H231" s="154"/>
      <c r="I231" s="154"/>
      <c r="J231" s="154"/>
      <c r="K231" s="177"/>
      <c r="L231" s="185"/>
      <c r="M231" s="185"/>
      <c r="N231" s="186"/>
      <c r="O231" s="178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7"/>
    </row>
    <row r="232" spans="2:40" ht="12.75" hidden="1" customHeight="1" outlineLevel="2" x14ac:dyDescent="0.2">
      <c r="B232" s="151"/>
      <c r="C232" s="152"/>
      <c r="D232" s="176" t="s">
        <v>136</v>
      </c>
      <c r="E232" s="154"/>
      <c r="F232" s="154"/>
      <c r="G232" s="154"/>
      <c r="H232" s="154"/>
      <c r="I232" s="154"/>
      <c r="J232" s="154"/>
      <c r="K232" s="177">
        <f>[2]CapWorks_WC!K82</f>
        <v>16297</v>
      </c>
      <c r="L232" s="185">
        <f>[2]CapWorks_WC!L82</f>
        <v>11592</v>
      </c>
      <c r="M232" s="185">
        <f>[2]CapWorks_WC!M82</f>
        <v>19471</v>
      </c>
      <c r="N232" s="186">
        <f>[2]CapWorks_WC!N82</f>
        <v>10386</v>
      </c>
      <c r="O232" s="178">
        <f>[2]CapWorks_WC!O82</f>
        <v>19300.697</v>
      </c>
      <c r="P232" s="186">
        <f>[2]CapWorks_WC!P82</f>
        <v>8768.1350000000002</v>
      </c>
      <c r="Q232" s="186">
        <f>[2]CapWorks_WC!Q82</f>
        <v>8617.0536749999992</v>
      </c>
      <c r="R232" s="186">
        <f>[2]CapWorks_WC!R82</f>
        <v>9197.1071924999997</v>
      </c>
      <c r="S232" s="186">
        <f>[2]CapWorks_WC!S82</f>
        <v>14658.730289676247</v>
      </c>
      <c r="T232" s="186">
        <f>[2]CapWorks_WC!T82</f>
        <v>18371.737529714839</v>
      </c>
      <c r="U232" s="186">
        <f>[2]CapWorks_WC!U82</f>
        <v>24788.717596213857</v>
      </c>
      <c r="V232" s="186">
        <f>[2]CapWorks_WC!V82</f>
        <v>25302.022599663414</v>
      </c>
      <c r="W232" s="186">
        <f>[2]CapWorks_WC!W82</f>
        <v>21551.90715550496</v>
      </c>
      <c r="X232" s="186">
        <f>[2]CapWorks_WC!X82</f>
        <v>26898.576053129807</v>
      </c>
      <c r="Y232" s="186">
        <f>[2]CapWorks_WC!Y82</f>
        <v>27178.00632088714</v>
      </c>
      <c r="Z232" s="186">
        <f>[2]CapWorks_WC!Z82</f>
        <v>0</v>
      </c>
      <c r="AA232" s="186">
        <f>[2]CapWorks_WC!AA82</f>
        <v>0</v>
      </c>
      <c r="AB232" s="186">
        <f>[2]CapWorks_WC!AB82</f>
        <v>0</v>
      </c>
      <c r="AC232" s="186">
        <f>[2]CapWorks_WC!AC82</f>
        <v>0</v>
      </c>
      <c r="AD232" s="186">
        <f>[2]CapWorks_WC!AD82</f>
        <v>0</v>
      </c>
      <c r="AE232" s="186">
        <f>[2]CapWorks_WC!AE82</f>
        <v>0</v>
      </c>
      <c r="AF232" s="186">
        <f>[2]CapWorks_WC!AF82</f>
        <v>0</v>
      </c>
      <c r="AG232" s="186">
        <f>[2]CapWorks_WC!AG82</f>
        <v>0</v>
      </c>
      <c r="AH232" s="187">
        <f>[2]CapWorks_WC!AH82</f>
        <v>0</v>
      </c>
      <c r="AM232" s="53" cm="1">
        <f t="array" ref="AM232">IF(SUM(ABS(K232:AH232)),1,0)</f>
        <v>1</v>
      </c>
      <c r="AN232" s="53">
        <f>IF(OR(SUBTOTAL(102,AM232)=1,AM232=0),0,1)</f>
        <v>1</v>
      </c>
    </row>
    <row r="233" spans="2:40" ht="12.75" hidden="1" customHeight="1" outlineLevel="2" x14ac:dyDescent="0.2">
      <c r="B233" s="151"/>
      <c r="C233" s="152"/>
      <c r="D233" s="176" t="s">
        <v>137</v>
      </c>
      <c r="E233" s="154"/>
      <c r="F233" s="154"/>
      <c r="G233" s="154"/>
      <c r="H233" s="154"/>
      <c r="I233" s="154"/>
      <c r="J233" s="154"/>
      <c r="K233" s="177">
        <f>[2]CapWorks_WC!K83</f>
        <v>0</v>
      </c>
      <c r="L233" s="185">
        <f>[2]CapWorks_WC!L83</f>
        <v>0</v>
      </c>
      <c r="M233" s="185">
        <f>[2]CapWorks_WC!M83</f>
        <v>0</v>
      </c>
      <c r="N233" s="186">
        <f>[2]CapWorks_WC!N83</f>
        <v>0</v>
      </c>
      <c r="O233" s="178">
        <f>[2]CapWorks_WC!O83</f>
        <v>0</v>
      </c>
      <c r="P233" s="186">
        <f>[2]CapWorks_WC!P83</f>
        <v>0</v>
      </c>
      <c r="Q233" s="186">
        <f>[2]CapWorks_WC!Q83</f>
        <v>0</v>
      </c>
      <c r="R233" s="186">
        <f>[2]CapWorks_WC!R83</f>
        <v>0</v>
      </c>
      <c r="S233" s="186">
        <f>[2]CapWorks_WC!S83</f>
        <v>0</v>
      </c>
      <c r="T233" s="186">
        <f>[2]CapWorks_WC!T83</f>
        <v>0</v>
      </c>
      <c r="U233" s="186">
        <f>[2]CapWorks_WC!U83</f>
        <v>0</v>
      </c>
      <c r="V233" s="186">
        <f>[2]CapWorks_WC!V83</f>
        <v>0</v>
      </c>
      <c r="W233" s="186">
        <f>[2]CapWorks_WC!W83</f>
        <v>0</v>
      </c>
      <c r="X233" s="186">
        <f>[2]CapWorks_WC!X83</f>
        <v>0</v>
      </c>
      <c r="Y233" s="186">
        <f>[2]CapWorks_WC!Y83</f>
        <v>0</v>
      </c>
      <c r="Z233" s="186">
        <f>[2]CapWorks_WC!Z83</f>
        <v>0</v>
      </c>
      <c r="AA233" s="186">
        <f>[2]CapWorks_WC!AA83</f>
        <v>0</v>
      </c>
      <c r="AB233" s="186">
        <f>[2]CapWorks_WC!AB83</f>
        <v>0</v>
      </c>
      <c r="AC233" s="186">
        <f>[2]CapWorks_WC!AC83</f>
        <v>0</v>
      </c>
      <c r="AD233" s="186">
        <f>[2]CapWorks_WC!AD83</f>
        <v>0</v>
      </c>
      <c r="AE233" s="186">
        <f>[2]CapWorks_WC!AE83</f>
        <v>0</v>
      </c>
      <c r="AF233" s="186">
        <f>[2]CapWorks_WC!AF83</f>
        <v>0</v>
      </c>
      <c r="AG233" s="186">
        <f>[2]CapWorks_WC!AG83</f>
        <v>0</v>
      </c>
      <c r="AH233" s="187">
        <f>[2]CapWorks_WC!AH83</f>
        <v>0</v>
      </c>
      <c r="AM233" s="53" cm="1">
        <f t="array" ref="AM233">IF(SUM(ABS(K233:AH233)),1,0)</f>
        <v>0</v>
      </c>
      <c r="AN233" s="53">
        <f>IF(OR(SUBTOTAL(102,AM233)=1,AM233=0),0,1)</f>
        <v>0</v>
      </c>
    </row>
    <row r="234" spans="2:40" ht="12.75" hidden="1" customHeight="1" outlineLevel="2" x14ac:dyDescent="0.2">
      <c r="B234" s="151"/>
      <c r="C234" s="152"/>
      <c r="D234" s="176" t="s">
        <v>138</v>
      </c>
      <c r="E234" s="154"/>
      <c r="F234" s="154"/>
      <c r="G234" s="154"/>
      <c r="H234" s="154"/>
      <c r="I234" s="154"/>
      <c r="J234" s="154"/>
      <c r="K234" s="177">
        <f>[2]CapWorks_WC!K84</f>
        <v>0</v>
      </c>
      <c r="L234" s="185">
        <f>[2]CapWorks_WC!L84</f>
        <v>0</v>
      </c>
      <c r="M234" s="185">
        <f>[2]CapWorks_WC!M84</f>
        <v>0</v>
      </c>
      <c r="N234" s="186">
        <f>[2]CapWorks_WC!N84</f>
        <v>0</v>
      </c>
      <c r="O234" s="178">
        <f>[2]CapWorks_WC!O84</f>
        <v>0</v>
      </c>
      <c r="P234" s="186">
        <f>[2]CapWorks_WC!P84</f>
        <v>0</v>
      </c>
      <c r="Q234" s="186">
        <f>[2]CapWorks_WC!Q84</f>
        <v>0</v>
      </c>
      <c r="R234" s="186">
        <f>[2]CapWorks_WC!R84</f>
        <v>0</v>
      </c>
      <c r="S234" s="186">
        <f>[2]CapWorks_WC!S84</f>
        <v>0</v>
      </c>
      <c r="T234" s="186">
        <f>[2]CapWorks_WC!T84</f>
        <v>0</v>
      </c>
      <c r="U234" s="186">
        <f>[2]CapWorks_WC!U84</f>
        <v>0</v>
      </c>
      <c r="V234" s="186">
        <f>[2]CapWorks_WC!V84</f>
        <v>0</v>
      </c>
      <c r="W234" s="186">
        <f>[2]CapWorks_WC!W84</f>
        <v>0</v>
      </c>
      <c r="X234" s="186">
        <f>[2]CapWorks_WC!X84</f>
        <v>0</v>
      </c>
      <c r="Y234" s="186">
        <f>[2]CapWorks_WC!Y84</f>
        <v>0</v>
      </c>
      <c r="Z234" s="186">
        <f>[2]CapWorks_WC!Z84</f>
        <v>0</v>
      </c>
      <c r="AA234" s="186">
        <f>[2]CapWorks_WC!AA84</f>
        <v>0</v>
      </c>
      <c r="AB234" s="186">
        <f>[2]CapWorks_WC!AB84</f>
        <v>0</v>
      </c>
      <c r="AC234" s="186">
        <f>[2]CapWorks_WC!AC84</f>
        <v>0</v>
      </c>
      <c r="AD234" s="186">
        <f>[2]CapWorks_WC!AD84</f>
        <v>0</v>
      </c>
      <c r="AE234" s="186">
        <f>[2]CapWorks_WC!AE84</f>
        <v>0</v>
      </c>
      <c r="AF234" s="186">
        <f>[2]CapWorks_WC!AF84</f>
        <v>0</v>
      </c>
      <c r="AG234" s="186">
        <f>[2]CapWorks_WC!AG84</f>
        <v>0</v>
      </c>
      <c r="AH234" s="187">
        <f>[2]CapWorks_WC!AH84</f>
        <v>0</v>
      </c>
      <c r="AM234" s="53" cm="1">
        <f t="array" ref="AM234">IF(SUM(ABS(K234:AH234)),1,0)</f>
        <v>0</v>
      </c>
      <c r="AN234" s="53">
        <f>IF(OR(SUBTOTAL(102,AM234)=1,AM234=0),0,1)</f>
        <v>0</v>
      </c>
    </row>
    <row r="235" spans="2:40" ht="12.75" hidden="1" customHeight="1" outlineLevel="2" x14ac:dyDescent="0.2">
      <c r="B235" s="151"/>
      <c r="C235" s="152"/>
      <c r="D235" s="176" t="s">
        <v>139</v>
      </c>
      <c r="E235" s="154"/>
      <c r="F235" s="154"/>
      <c r="G235" s="154"/>
      <c r="H235" s="154"/>
      <c r="I235" s="154"/>
      <c r="J235" s="154"/>
      <c r="K235" s="177">
        <f>[2]CapWorks_WC!K85</f>
        <v>0</v>
      </c>
      <c r="L235" s="185">
        <f>[2]CapWorks_WC!L85</f>
        <v>0</v>
      </c>
      <c r="M235" s="185">
        <f>[2]CapWorks_WC!M85</f>
        <v>0</v>
      </c>
      <c r="N235" s="186">
        <f>[2]CapWorks_WC!N85</f>
        <v>0</v>
      </c>
      <c r="O235" s="178">
        <f>[2]CapWorks_WC!O85</f>
        <v>0</v>
      </c>
      <c r="P235" s="186">
        <f>[2]CapWorks_WC!P85</f>
        <v>0</v>
      </c>
      <c r="Q235" s="186">
        <f>[2]CapWorks_WC!Q85</f>
        <v>0</v>
      </c>
      <c r="R235" s="186">
        <f>[2]CapWorks_WC!R85</f>
        <v>0</v>
      </c>
      <c r="S235" s="186">
        <f>[2]CapWorks_WC!S85</f>
        <v>0</v>
      </c>
      <c r="T235" s="186">
        <f>[2]CapWorks_WC!T85</f>
        <v>0</v>
      </c>
      <c r="U235" s="186">
        <f>[2]CapWorks_WC!U85</f>
        <v>0</v>
      </c>
      <c r="V235" s="186">
        <f>[2]CapWorks_WC!V85</f>
        <v>0</v>
      </c>
      <c r="W235" s="186">
        <f>[2]CapWorks_WC!W85</f>
        <v>0</v>
      </c>
      <c r="X235" s="186">
        <f>[2]CapWorks_WC!X85</f>
        <v>0</v>
      </c>
      <c r="Y235" s="186">
        <f>[2]CapWorks_WC!Y85</f>
        <v>0</v>
      </c>
      <c r="Z235" s="186">
        <f>[2]CapWorks_WC!Z85</f>
        <v>0</v>
      </c>
      <c r="AA235" s="186">
        <f>[2]CapWorks_WC!AA85</f>
        <v>0</v>
      </c>
      <c r="AB235" s="186">
        <f>[2]CapWorks_WC!AB85</f>
        <v>0</v>
      </c>
      <c r="AC235" s="186">
        <f>[2]CapWorks_WC!AC85</f>
        <v>0</v>
      </c>
      <c r="AD235" s="186">
        <f>[2]CapWorks_WC!AD85</f>
        <v>0</v>
      </c>
      <c r="AE235" s="186">
        <f>[2]CapWorks_WC!AE85</f>
        <v>0</v>
      </c>
      <c r="AF235" s="186">
        <f>[2]CapWorks_WC!AF85</f>
        <v>0</v>
      </c>
      <c r="AG235" s="186">
        <f>[2]CapWorks_WC!AG85</f>
        <v>0</v>
      </c>
      <c r="AH235" s="187">
        <f>[2]CapWorks_WC!AH85</f>
        <v>0</v>
      </c>
      <c r="AM235" s="53" cm="1">
        <f t="array" ref="AM235">IF(SUM(ABS(K235:AH235)),1,0)</f>
        <v>0</v>
      </c>
      <c r="AN235" s="53">
        <f>IF(OR(SUBTOTAL(102,AM235)=1,AM235=0),0,1)</f>
        <v>0</v>
      </c>
    </row>
    <row r="236" spans="2:40" ht="12.75" hidden="1" customHeight="1" outlineLevel="2" collapsed="1" thickBot="1" x14ac:dyDescent="0.25">
      <c r="B236" s="151"/>
      <c r="C236" s="152"/>
      <c r="D236" s="163" t="s">
        <v>134</v>
      </c>
      <c r="E236" s="164"/>
      <c r="F236" s="164"/>
      <c r="G236" s="164"/>
      <c r="H236" s="164"/>
      <c r="I236" s="164"/>
      <c r="J236" s="164"/>
      <c r="K236" s="223">
        <f>SUM(K232:K235)</f>
        <v>16297</v>
      </c>
      <c r="L236" s="223">
        <f>SUM(L232:L235)</f>
        <v>11592</v>
      </c>
      <c r="M236" s="223">
        <f>SUM(M232:M235)</f>
        <v>19471</v>
      </c>
      <c r="N236" s="224">
        <f>SUM(N232:N235)</f>
        <v>10386</v>
      </c>
      <c r="O236" s="224">
        <f t="shared" ref="O236:AH236" si="36">SUM(O232:O235)</f>
        <v>19300.697</v>
      </c>
      <c r="P236" s="224">
        <f t="shared" si="36"/>
        <v>8768.1350000000002</v>
      </c>
      <c r="Q236" s="224">
        <f t="shared" si="36"/>
        <v>8617.0536749999992</v>
      </c>
      <c r="R236" s="224">
        <f t="shared" si="36"/>
        <v>9197.1071924999997</v>
      </c>
      <c r="S236" s="224">
        <f t="shared" si="36"/>
        <v>14658.730289676247</v>
      </c>
      <c r="T236" s="224">
        <f t="shared" si="36"/>
        <v>18371.737529714839</v>
      </c>
      <c r="U236" s="224">
        <f t="shared" si="36"/>
        <v>24788.717596213857</v>
      </c>
      <c r="V236" s="224">
        <f t="shared" si="36"/>
        <v>25302.022599663414</v>
      </c>
      <c r="W236" s="224">
        <f t="shared" si="36"/>
        <v>21551.90715550496</v>
      </c>
      <c r="X236" s="224">
        <f t="shared" si="36"/>
        <v>26898.576053129807</v>
      </c>
      <c r="Y236" s="224">
        <f t="shared" si="36"/>
        <v>27178.00632088714</v>
      </c>
      <c r="Z236" s="224">
        <f t="shared" si="36"/>
        <v>0</v>
      </c>
      <c r="AA236" s="224">
        <f t="shared" si="36"/>
        <v>0</v>
      </c>
      <c r="AB236" s="224">
        <f t="shared" si="36"/>
        <v>0</v>
      </c>
      <c r="AC236" s="224">
        <f t="shared" si="36"/>
        <v>0</v>
      </c>
      <c r="AD236" s="224">
        <f t="shared" si="36"/>
        <v>0</v>
      </c>
      <c r="AE236" s="224">
        <f t="shared" si="36"/>
        <v>0</v>
      </c>
      <c r="AF236" s="224">
        <f t="shared" si="36"/>
        <v>0</v>
      </c>
      <c r="AG236" s="224">
        <f t="shared" si="36"/>
        <v>0</v>
      </c>
      <c r="AH236" s="225">
        <f t="shared" si="36"/>
        <v>0</v>
      </c>
    </row>
    <row r="237" spans="2:40" ht="12.75" hidden="1" customHeight="1" outlineLevel="2" x14ac:dyDescent="0.2">
      <c r="B237" s="151"/>
      <c r="C237" s="152"/>
      <c r="D237" s="176"/>
      <c r="E237" s="154"/>
      <c r="F237" s="154"/>
      <c r="G237" s="154"/>
      <c r="H237" s="154"/>
      <c r="I237" s="154"/>
      <c r="J237" s="154"/>
      <c r="K237" s="177"/>
      <c r="L237" s="185"/>
      <c r="M237" s="185"/>
      <c r="N237" s="186"/>
      <c r="O237" s="178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7"/>
    </row>
    <row r="238" spans="2:40" ht="12.75" hidden="1" customHeight="1" outlineLevel="2" x14ac:dyDescent="0.2">
      <c r="B238" s="151"/>
      <c r="C238" s="152"/>
      <c r="D238" s="153" t="s">
        <v>140</v>
      </c>
      <c r="E238" s="154"/>
      <c r="F238" s="154"/>
      <c r="G238" s="154"/>
      <c r="H238" s="154"/>
      <c r="I238" s="154"/>
      <c r="J238" s="154"/>
      <c r="K238" s="177"/>
      <c r="L238" s="185"/>
      <c r="M238" s="185"/>
      <c r="N238" s="186"/>
      <c r="O238" s="178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7"/>
    </row>
    <row r="239" spans="2:40" ht="12.75" hidden="1" customHeight="1" outlineLevel="2" x14ac:dyDescent="0.2">
      <c r="B239" s="151"/>
      <c r="C239" s="152"/>
      <c r="D239" s="176" t="s">
        <v>141</v>
      </c>
      <c r="E239" s="154"/>
      <c r="F239" s="154"/>
      <c r="G239" s="154"/>
      <c r="H239" s="154"/>
      <c r="I239" s="154"/>
      <c r="J239" s="154"/>
      <c r="K239" s="177">
        <f>[2]CapWorks_WC!K89</f>
        <v>0</v>
      </c>
      <c r="L239" s="185">
        <f>[2]CapWorks_WC!L89</f>
        <v>0</v>
      </c>
      <c r="M239" s="185">
        <f>[2]CapWorks_WC!M89</f>
        <v>0</v>
      </c>
      <c r="N239" s="186">
        <f>[2]CapWorks_WC!N89</f>
        <v>0</v>
      </c>
      <c r="O239" s="178">
        <f>[2]CapWorks_WC!O89</f>
        <v>0</v>
      </c>
      <c r="P239" s="186">
        <f>[2]CapWorks_WC!P89</f>
        <v>0</v>
      </c>
      <c r="Q239" s="186">
        <f>[2]CapWorks_WC!Q89</f>
        <v>0</v>
      </c>
      <c r="R239" s="186">
        <f>[2]CapWorks_WC!R89</f>
        <v>0</v>
      </c>
      <c r="S239" s="186">
        <f>[2]CapWorks_WC!S89</f>
        <v>0</v>
      </c>
      <c r="T239" s="186">
        <f>[2]CapWorks_WC!T89</f>
        <v>0</v>
      </c>
      <c r="U239" s="186">
        <f>[2]CapWorks_WC!U89</f>
        <v>0</v>
      </c>
      <c r="V239" s="186">
        <f>[2]CapWorks_WC!V89</f>
        <v>0</v>
      </c>
      <c r="W239" s="186">
        <f>[2]CapWorks_WC!W89</f>
        <v>0</v>
      </c>
      <c r="X239" s="186">
        <f>[2]CapWorks_WC!X89</f>
        <v>0</v>
      </c>
      <c r="Y239" s="186">
        <f>[2]CapWorks_WC!Y89</f>
        <v>0</v>
      </c>
      <c r="Z239" s="186">
        <f>[2]CapWorks_WC!Z89</f>
        <v>0</v>
      </c>
      <c r="AA239" s="186">
        <f>[2]CapWorks_WC!AA89</f>
        <v>0</v>
      </c>
      <c r="AB239" s="186">
        <f>[2]CapWorks_WC!AB89</f>
        <v>0</v>
      </c>
      <c r="AC239" s="186">
        <f>[2]CapWorks_WC!AC89</f>
        <v>0</v>
      </c>
      <c r="AD239" s="186">
        <f>[2]CapWorks_WC!AD89</f>
        <v>0</v>
      </c>
      <c r="AE239" s="186">
        <f>[2]CapWorks_WC!AE89</f>
        <v>0</v>
      </c>
      <c r="AF239" s="186">
        <f>[2]CapWorks_WC!AF89</f>
        <v>0</v>
      </c>
      <c r="AG239" s="186">
        <f>[2]CapWorks_WC!AG89</f>
        <v>0</v>
      </c>
      <c r="AH239" s="187">
        <f>[2]CapWorks_WC!AH89</f>
        <v>0</v>
      </c>
      <c r="AM239" s="53" cm="1">
        <f t="array" ref="AM239">IF(SUM(ABS(K239:AH239)),1,0)</f>
        <v>0</v>
      </c>
      <c r="AN239" s="53">
        <f>IF(OR(SUBTOTAL(102,AM239)=1,AM239=0),0,1)</f>
        <v>0</v>
      </c>
    </row>
    <row r="240" spans="2:40" ht="12.75" hidden="1" customHeight="1" outlineLevel="2" x14ac:dyDescent="0.2">
      <c r="B240" s="151"/>
      <c r="C240" s="152"/>
      <c r="D240" s="176" t="s">
        <v>142</v>
      </c>
      <c r="E240" s="154"/>
      <c r="F240" s="154"/>
      <c r="G240" s="154"/>
      <c r="H240" s="154"/>
      <c r="I240" s="154"/>
      <c r="J240" s="154"/>
      <c r="K240" s="177">
        <f>[2]CapWorks_WC!K90</f>
        <v>0</v>
      </c>
      <c r="L240" s="185">
        <f>[2]CapWorks_WC!L90</f>
        <v>0</v>
      </c>
      <c r="M240" s="185">
        <f>[2]CapWorks_WC!M90</f>
        <v>0</v>
      </c>
      <c r="N240" s="186">
        <f>[2]CapWorks_WC!N90</f>
        <v>0</v>
      </c>
      <c r="O240" s="178">
        <f>[2]CapWorks_WC!O90</f>
        <v>0</v>
      </c>
      <c r="P240" s="186">
        <f>[2]CapWorks_WC!P90</f>
        <v>0</v>
      </c>
      <c r="Q240" s="186">
        <f>[2]CapWorks_WC!Q90</f>
        <v>0</v>
      </c>
      <c r="R240" s="186">
        <f>[2]CapWorks_WC!R90</f>
        <v>0</v>
      </c>
      <c r="S240" s="186">
        <f>[2]CapWorks_WC!S90</f>
        <v>0</v>
      </c>
      <c r="T240" s="186">
        <f>[2]CapWorks_WC!T90</f>
        <v>0</v>
      </c>
      <c r="U240" s="186">
        <f>[2]CapWorks_WC!U90</f>
        <v>0</v>
      </c>
      <c r="V240" s="186">
        <f>[2]CapWorks_WC!V90</f>
        <v>0</v>
      </c>
      <c r="W240" s="186">
        <f>[2]CapWorks_WC!W90</f>
        <v>0</v>
      </c>
      <c r="X240" s="186">
        <f>[2]CapWorks_WC!X90</f>
        <v>0</v>
      </c>
      <c r="Y240" s="186">
        <f>[2]CapWorks_WC!Y90</f>
        <v>0</v>
      </c>
      <c r="Z240" s="186">
        <f>[2]CapWorks_WC!Z90</f>
        <v>0</v>
      </c>
      <c r="AA240" s="186">
        <f>[2]CapWorks_WC!AA90</f>
        <v>0</v>
      </c>
      <c r="AB240" s="186">
        <f>[2]CapWorks_WC!AB90</f>
        <v>0</v>
      </c>
      <c r="AC240" s="186">
        <f>[2]CapWorks_WC!AC90</f>
        <v>0</v>
      </c>
      <c r="AD240" s="186">
        <f>[2]CapWorks_WC!AD90</f>
        <v>0</v>
      </c>
      <c r="AE240" s="186">
        <f>[2]CapWorks_WC!AE90</f>
        <v>0</v>
      </c>
      <c r="AF240" s="186">
        <f>[2]CapWorks_WC!AF90</f>
        <v>0</v>
      </c>
      <c r="AG240" s="186">
        <f>[2]CapWorks_WC!AG90</f>
        <v>0</v>
      </c>
      <c r="AH240" s="187">
        <f>[2]CapWorks_WC!AH90</f>
        <v>0</v>
      </c>
      <c r="AM240" s="53" cm="1">
        <f t="array" ref="AM240">IF(SUM(ABS(K240:AH240)),1,0)</f>
        <v>0</v>
      </c>
      <c r="AN240" s="53">
        <f>IF(OR(SUBTOTAL(102,AM240)=1,AM240=0),0,1)</f>
        <v>0</v>
      </c>
    </row>
    <row r="241" spans="1:40" ht="12.75" hidden="1" customHeight="1" outlineLevel="2" x14ac:dyDescent="0.2">
      <c r="B241" s="151"/>
      <c r="C241" s="152"/>
      <c r="D241" s="226" t="s">
        <v>143</v>
      </c>
      <c r="E241" s="227"/>
      <c r="F241" s="227"/>
      <c r="G241" s="227"/>
      <c r="H241" s="227"/>
      <c r="I241" s="227"/>
      <c r="J241" s="227"/>
      <c r="K241" s="228">
        <f>[2]CapWorks_WC!K91</f>
        <v>0</v>
      </c>
      <c r="L241" s="229">
        <f>[2]CapWorks_WC!L91</f>
        <v>0</v>
      </c>
      <c r="M241" s="229">
        <f>[2]CapWorks_WC!M91</f>
        <v>0</v>
      </c>
      <c r="N241" s="230">
        <f>[2]CapWorks_WC!N91</f>
        <v>0</v>
      </c>
      <c r="O241" s="231">
        <f>[2]CapWorks_WC!O91</f>
        <v>0</v>
      </c>
      <c r="P241" s="230">
        <f>[2]CapWorks_WC!P91</f>
        <v>0</v>
      </c>
      <c r="Q241" s="230">
        <f>[2]CapWorks_WC!Q91</f>
        <v>0</v>
      </c>
      <c r="R241" s="230">
        <f>[2]CapWorks_WC!R91</f>
        <v>0</v>
      </c>
      <c r="S241" s="230">
        <f>[2]CapWorks_WC!S91</f>
        <v>0</v>
      </c>
      <c r="T241" s="230">
        <f>[2]CapWorks_WC!T91</f>
        <v>0</v>
      </c>
      <c r="U241" s="230">
        <f>[2]CapWorks_WC!U91</f>
        <v>0</v>
      </c>
      <c r="V241" s="230">
        <f>[2]CapWorks_WC!V91</f>
        <v>0</v>
      </c>
      <c r="W241" s="230">
        <f>[2]CapWorks_WC!W91</f>
        <v>0</v>
      </c>
      <c r="X241" s="230">
        <f>[2]CapWorks_WC!X91</f>
        <v>0</v>
      </c>
      <c r="Y241" s="230">
        <f>[2]CapWorks_WC!Y91</f>
        <v>0</v>
      </c>
      <c r="Z241" s="230">
        <f>[2]CapWorks_WC!Z91</f>
        <v>0</v>
      </c>
      <c r="AA241" s="230">
        <f>[2]CapWorks_WC!AA91</f>
        <v>0</v>
      </c>
      <c r="AB241" s="230">
        <f>[2]CapWorks_WC!AB91</f>
        <v>0</v>
      </c>
      <c r="AC241" s="230">
        <f>[2]CapWorks_WC!AC91</f>
        <v>0</v>
      </c>
      <c r="AD241" s="230">
        <f>[2]CapWorks_WC!AD91</f>
        <v>0</v>
      </c>
      <c r="AE241" s="230">
        <f>[2]CapWorks_WC!AE91</f>
        <v>0</v>
      </c>
      <c r="AF241" s="230">
        <f>[2]CapWorks_WC!AF91</f>
        <v>0</v>
      </c>
      <c r="AG241" s="230">
        <f>[2]CapWorks_WC!AG91</f>
        <v>0</v>
      </c>
      <c r="AH241" s="232">
        <f>[2]CapWorks_WC!AH91</f>
        <v>0</v>
      </c>
      <c r="AM241" s="53" cm="1">
        <f t="array" ref="AM241">IF(SUM(ABS(K241:AH241)),1,0)</f>
        <v>0</v>
      </c>
      <c r="AN241" s="53">
        <f>IF(OR(SUBTOTAL(102,AM241)=1,AM241=0),0,1)</f>
        <v>0</v>
      </c>
    </row>
    <row r="242" spans="1:40" ht="12.75" hidden="1" customHeight="1" outlineLevel="2" collapsed="1" x14ac:dyDescent="0.2">
      <c r="B242" s="151"/>
      <c r="C242" s="152"/>
      <c r="D242" s="152"/>
      <c r="K242" s="178"/>
      <c r="L242" s="233"/>
      <c r="M242" s="233"/>
      <c r="N242" s="233"/>
      <c r="O242" s="178"/>
      <c r="P242" s="233"/>
      <c r="Q242" s="233"/>
      <c r="R242" s="233"/>
      <c r="S242" s="233"/>
      <c r="T242" s="233"/>
      <c r="U242" s="233"/>
      <c r="V242" s="233"/>
      <c r="W242" s="233"/>
      <c r="X242" s="233"/>
      <c r="Y242" s="233"/>
      <c r="Z242" s="233"/>
      <c r="AA242" s="233"/>
      <c r="AB242" s="233"/>
      <c r="AC242" s="233"/>
      <c r="AD242" s="233"/>
      <c r="AE242" s="233"/>
      <c r="AF242" s="233"/>
      <c r="AG242" s="233"/>
      <c r="AH242" s="233"/>
    </row>
    <row r="243" spans="1:40" ht="12.75" hidden="1" customHeight="1" outlineLevel="4" x14ac:dyDescent="0.2">
      <c r="B243" s="151"/>
      <c r="C243" s="152"/>
      <c r="D243" s="141" t="s">
        <v>76</v>
      </c>
      <c r="E243" s="142">
        <f>SUM(K243:AH243)</f>
        <v>0</v>
      </c>
      <c r="G243" s="25"/>
      <c r="H243" s="25"/>
      <c r="I243" s="25"/>
      <c r="J243" s="25"/>
      <c r="K243" s="143">
        <f>IF(ROUND(K228-'[2]Hist&amp;Budget_WC'!L400,0)&lt;&gt;0,1,0)</f>
        <v>0</v>
      </c>
      <c r="L243" s="143">
        <f>IF(ROUND(L228-'[2]Hist&amp;Budget_WC'!M400,0)&lt;&gt;0,1,0)</f>
        <v>0</v>
      </c>
      <c r="M243" s="143">
        <f>IF(ROUND(M228-'[2]Hist&amp;Budget_WC'!N400,0)&lt;&gt;0,1,0)</f>
        <v>0</v>
      </c>
      <c r="N243" s="143">
        <f>IF(ROUND(N228-'[2]Hist&amp;Budget_WC'!O400,0)&lt;&gt;0,1,0)</f>
        <v>0</v>
      </c>
      <c r="O243" s="143">
        <f>IF(ROUND(O228-[2]CapWorks_WC!O78,0)&lt;&gt;0,1,0)</f>
        <v>0</v>
      </c>
      <c r="P243" s="143">
        <f>IF(ROUND(P228-[2]CapWorks_WC!P78,0)&lt;&gt;0,1,0)</f>
        <v>0</v>
      </c>
      <c r="Q243" s="143">
        <f>IF(ROUND(Q228-[2]CapWorks_WC!Q78,0)&lt;&gt;0,1,0)</f>
        <v>0</v>
      </c>
      <c r="R243" s="143">
        <f>IF(ROUND(R228-[2]CapWorks_WC!R78,0)&lt;&gt;0,1,0)</f>
        <v>0</v>
      </c>
      <c r="S243" s="143">
        <f>IF(ROUND(S228-[2]CapWorks_WC!S78,0)&lt;&gt;0,1,0)</f>
        <v>0</v>
      </c>
      <c r="T243" s="143">
        <f>IF(ROUND(T228-[2]CapWorks_WC!T78,0)&lt;&gt;0,1,0)</f>
        <v>0</v>
      </c>
      <c r="U243" s="143">
        <f>IF(ROUND(U228-[2]CapWorks_WC!U78,0)&lt;&gt;0,1,0)</f>
        <v>0</v>
      </c>
      <c r="V243" s="143">
        <f>IF(ROUND(V228-[2]CapWorks_WC!V78,0)&lt;&gt;0,1,0)</f>
        <v>0</v>
      </c>
      <c r="W243" s="143">
        <f>IF(ROUND(W228-[2]CapWorks_WC!W78,0)&lt;&gt;0,1,0)</f>
        <v>0</v>
      </c>
      <c r="X243" s="143">
        <f>IF(ROUND(X228-[2]CapWorks_WC!X78,0)&lt;&gt;0,1,0)</f>
        <v>0</v>
      </c>
      <c r="Y243" s="143">
        <f>IF(ROUND(Y228-[2]CapWorks_WC!Y78,0)&lt;&gt;0,1,0)</f>
        <v>0</v>
      </c>
      <c r="Z243" s="143">
        <f>IF(ROUND(Z228-[2]CapWorks_WC!Z78,0)&lt;&gt;0,1,0)</f>
        <v>0</v>
      </c>
      <c r="AA243" s="143">
        <f>IF(ROUND(AA228-[2]CapWorks_WC!AA78,0)&lt;&gt;0,1,0)</f>
        <v>0</v>
      </c>
      <c r="AB243" s="143">
        <f>IF(ROUND(AB228-[2]CapWorks_WC!AB78,0)&lt;&gt;0,1,0)</f>
        <v>0</v>
      </c>
      <c r="AC243" s="143">
        <f>IF(ROUND(AC228-[2]CapWorks_WC!AC78,0)&lt;&gt;0,1,0)</f>
        <v>0</v>
      </c>
      <c r="AD243" s="143">
        <f>IF(ROUND(AD228-[2]CapWorks_WC!AD78,0)&lt;&gt;0,1,0)</f>
        <v>0</v>
      </c>
      <c r="AE243" s="143">
        <f>IF(ROUND(AE228-[2]CapWorks_WC!AE78,0)&lt;&gt;0,1,0)</f>
        <v>0</v>
      </c>
      <c r="AF243" s="143">
        <f>IF(ROUND(AF228-[2]CapWorks_WC!AF78,0)&lt;&gt;0,1,0)</f>
        <v>0</v>
      </c>
      <c r="AG243" s="143">
        <f>IF(ROUND(AG228-[2]CapWorks_WC!AG78,0)&lt;&gt;0,1,0)</f>
        <v>0</v>
      </c>
      <c r="AH243" s="143">
        <f>IF(ROUND(AH228-[2]CapWorks_WC!AH78,0)&lt;&gt;0,1,0)</f>
        <v>0</v>
      </c>
    </row>
    <row r="244" spans="1:40" ht="12.75" hidden="1" customHeight="1" outlineLevel="1" x14ac:dyDescent="0.25">
      <c r="C244" s="172"/>
      <c r="D244" s="172"/>
      <c r="K244" s="234"/>
      <c r="L244" s="235"/>
      <c r="M244" s="235"/>
      <c r="N244" s="235"/>
      <c r="O244" s="234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  <c r="AA244" s="235"/>
      <c r="AB244" s="235"/>
      <c r="AC244" s="235"/>
      <c r="AD244" s="235"/>
      <c r="AE244" s="235"/>
      <c r="AF244" s="235"/>
      <c r="AG244" s="235"/>
      <c r="AH244" s="235"/>
    </row>
    <row r="245" spans="1:40" s="38" customFormat="1" ht="12" hidden="1" outlineLevel="2" x14ac:dyDescent="0.2">
      <c r="A245" s="35"/>
      <c r="B245" s="40">
        <f ca="1">MAX($A$7:B244)+Sbsxn</f>
        <v>2303.0500000000011</v>
      </c>
      <c r="C245" s="41" t="s">
        <v>144</v>
      </c>
      <c r="D245" s="56"/>
      <c r="E245" s="25"/>
      <c r="F245" s="25"/>
      <c r="G245" s="25"/>
      <c r="H245" s="25"/>
      <c r="I245" s="25"/>
      <c r="J245" s="25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</row>
    <row r="246" spans="1:40" s="38" customFormat="1" ht="12.6" hidden="1" outlineLevel="2" thickBot="1" x14ac:dyDescent="0.3">
      <c r="A246" s="35"/>
      <c r="B246" s="40"/>
      <c r="C246" s="54"/>
      <c r="D246" s="56"/>
      <c r="E246" s="25"/>
      <c r="F246" s="25"/>
      <c r="G246" s="25"/>
      <c r="H246" s="25"/>
      <c r="I246" s="25"/>
      <c r="J246" s="25"/>
      <c r="L246" s="57"/>
      <c r="M246" s="57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</row>
    <row r="247" spans="1:40" s="80" customFormat="1" ht="13.35" hidden="1" customHeight="1" outlineLevel="2" x14ac:dyDescent="0.25">
      <c r="A247" s="76"/>
      <c r="B247" s="40"/>
      <c r="C247" s="54"/>
      <c r="D247" s="264" t="str">
        <f>MdlClient&amp;" Long Term Financial Plan "&amp;$E$39</f>
        <v>Federation Council Long Term Financial Plan 2023/24 - 2033/34</v>
      </c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265"/>
    </row>
    <row r="248" spans="1:40" s="80" customFormat="1" ht="13.35" hidden="1" customHeight="1" outlineLevel="2" thickBot="1" x14ac:dyDescent="0.3">
      <c r="A248" s="76"/>
      <c r="B248" s="40"/>
      <c r="C248" s="54"/>
      <c r="D248" s="81" t="s">
        <v>145</v>
      </c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3"/>
    </row>
    <row r="249" spans="1:40" s="80" customFormat="1" ht="12.6" hidden="1" outlineLevel="2" thickBot="1" x14ac:dyDescent="0.3">
      <c r="A249" s="76"/>
      <c r="B249" s="40"/>
      <c r="C249" s="54"/>
      <c r="D249" s="84"/>
      <c r="E249" s="85"/>
      <c r="F249" s="85"/>
      <c r="G249" s="85"/>
      <c r="H249" s="85"/>
      <c r="I249" s="85"/>
      <c r="J249" s="85"/>
      <c r="K249" s="85"/>
      <c r="L249" s="85"/>
      <c r="M249" s="85"/>
      <c r="N249" s="87" t="s">
        <v>46</v>
      </c>
      <c r="O249" s="88" t="s">
        <v>47</v>
      </c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90"/>
    </row>
    <row r="250" spans="1:40" s="80" customFormat="1" ht="12" hidden="1" outlineLevel="2" x14ac:dyDescent="0.25">
      <c r="A250" s="76"/>
      <c r="B250" s="40"/>
      <c r="C250" s="54"/>
      <c r="D250" s="266" t="s">
        <v>48</v>
      </c>
      <c r="E250" s="92"/>
      <c r="F250" s="92"/>
      <c r="G250" s="92"/>
      <c r="H250" s="92"/>
      <c r="I250" s="92"/>
      <c r="J250" s="92"/>
      <c r="K250" s="92"/>
      <c r="L250" s="92"/>
      <c r="M250" s="267"/>
      <c r="N250" s="270">
        <f t="shared" ref="N250:AH250" si="37">YEAR(N$29)</f>
        <v>2024</v>
      </c>
      <c r="O250" s="271">
        <f t="shared" si="37"/>
        <v>2025</v>
      </c>
      <c r="P250" s="272">
        <f t="shared" si="37"/>
        <v>2026</v>
      </c>
      <c r="Q250" s="272">
        <f t="shared" si="37"/>
        <v>2027</v>
      </c>
      <c r="R250" s="272">
        <f t="shared" si="37"/>
        <v>2028</v>
      </c>
      <c r="S250" s="272">
        <f t="shared" si="37"/>
        <v>2029</v>
      </c>
      <c r="T250" s="272">
        <f t="shared" si="37"/>
        <v>2030</v>
      </c>
      <c r="U250" s="272">
        <f t="shared" si="37"/>
        <v>2031</v>
      </c>
      <c r="V250" s="272">
        <f t="shared" si="37"/>
        <v>2032</v>
      </c>
      <c r="W250" s="272">
        <f t="shared" si="37"/>
        <v>2033</v>
      </c>
      <c r="X250" s="272">
        <f t="shared" si="37"/>
        <v>2034</v>
      </c>
      <c r="Y250" s="272">
        <f t="shared" si="37"/>
        <v>2035</v>
      </c>
      <c r="Z250" s="272">
        <f t="shared" si="37"/>
        <v>2036</v>
      </c>
      <c r="AA250" s="272">
        <f t="shared" si="37"/>
        <v>2037</v>
      </c>
      <c r="AB250" s="272">
        <f t="shared" si="37"/>
        <v>2038</v>
      </c>
      <c r="AC250" s="272">
        <f t="shared" si="37"/>
        <v>2039</v>
      </c>
      <c r="AD250" s="272">
        <f t="shared" si="37"/>
        <v>2040</v>
      </c>
      <c r="AE250" s="272">
        <f t="shared" si="37"/>
        <v>2041</v>
      </c>
      <c r="AF250" s="272">
        <f t="shared" si="37"/>
        <v>2042</v>
      </c>
      <c r="AG250" s="272">
        <f t="shared" si="37"/>
        <v>2043</v>
      </c>
      <c r="AH250" s="273">
        <f t="shared" si="37"/>
        <v>2044</v>
      </c>
    </row>
    <row r="251" spans="1:40" s="80" customFormat="1" ht="12.6" hidden="1" outlineLevel="2" thickBot="1" x14ac:dyDescent="0.3">
      <c r="A251" s="76"/>
      <c r="B251" s="40"/>
      <c r="C251" s="54"/>
      <c r="D251" s="145"/>
      <c r="E251" s="101"/>
      <c r="F251" s="101"/>
      <c r="G251" s="101"/>
      <c r="H251" s="101"/>
      <c r="I251" s="101"/>
      <c r="J251" s="101"/>
      <c r="K251" s="101"/>
      <c r="L251" s="101"/>
      <c r="M251" s="102"/>
      <c r="N251" s="104" t="str">
        <f t="shared" ref="N251:AH251" si="38">$K$62</f>
        <v>$000s</v>
      </c>
      <c r="O251" s="105" t="str">
        <f t="shared" si="38"/>
        <v>$000s</v>
      </c>
      <c r="P251" s="106" t="str">
        <f t="shared" si="38"/>
        <v>$000s</v>
      </c>
      <c r="Q251" s="106" t="str">
        <f t="shared" si="38"/>
        <v>$000s</v>
      </c>
      <c r="R251" s="106" t="str">
        <f t="shared" si="38"/>
        <v>$000s</v>
      </c>
      <c r="S251" s="106" t="str">
        <f t="shared" si="38"/>
        <v>$000s</v>
      </c>
      <c r="T251" s="106" t="str">
        <f t="shared" si="38"/>
        <v>$000s</v>
      </c>
      <c r="U251" s="106" t="str">
        <f t="shared" si="38"/>
        <v>$000s</v>
      </c>
      <c r="V251" s="106" t="str">
        <f t="shared" si="38"/>
        <v>$000s</v>
      </c>
      <c r="W251" s="106" t="str">
        <f t="shared" si="38"/>
        <v>$000s</v>
      </c>
      <c r="X251" s="106" t="str">
        <f t="shared" si="38"/>
        <v>$000s</v>
      </c>
      <c r="Y251" s="106" t="str">
        <f t="shared" si="38"/>
        <v>$000s</v>
      </c>
      <c r="Z251" s="106" t="str">
        <f t="shared" si="38"/>
        <v>$000s</v>
      </c>
      <c r="AA251" s="106" t="str">
        <f t="shared" si="38"/>
        <v>$000s</v>
      </c>
      <c r="AB251" s="106" t="str">
        <f t="shared" si="38"/>
        <v>$000s</v>
      </c>
      <c r="AC251" s="106" t="str">
        <f t="shared" si="38"/>
        <v>$000s</v>
      </c>
      <c r="AD251" s="106" t="str">
        <f t="shared" si="38"/>
        <v>$000s</v>
      </c>
      <c r="AE251" s="106" t="str">
        <f t="shared" si="38"/>
        <v>$000s</v>
      </c>
      <c r="AF251" s="106" t="str">
        <f t="shared" si="38"/>
        <v>$000s</v>
      </c>
      <c r="AG251" s="106" t="str">
        <f t="shared" si="38"/>
        <v>$000s</v>
      </c>
      <c r="AH251" s="107" t="str">
        <f t="shared" si="38"/>
        <v>$000s</v>
      </c>
    </row>
    <row r="252" spans="1:40" s="38" customFormat="1" ht="10.199999999999999" hidden="1" outlineLevel="2" x14ac:dyDescent="0.2">
      <c r="A252" s="35"/>
      <c r="B252" s="108"/>
      <c r="C252" s="109"/>
      <c r="D252" s="110"/>
      <c r="E252" s="25"/>
      <c r="F252" s="25"/>
      <c r="G252" s="25"/>
      <c r="H252" s="25"/>
      <c r="I252" s="26"/>
      <c r="J252" s="26"/>
      <c r="K252" s="26"/>
      <c r="L252" s="26"/>
      <c r="M252" s="26"/>
      <c r="N252" s="26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113"/>
    </row>
    <row r="253" spans="1:40" s="38" customFormat="1" ht="10.199999999999999" hidden="1" outlineLevel="2" x14ac:dyDescent="0.2">
      <c r="A253" s="35"/>
      <c r="B253" s="108"/>
      <c r="C253" s="109"/>
      <c r="D253" s="153" t="s">
        <v>146</v>
      </c>
      <c r="E253" s="25"/>
      <c r="F253" s="25"/>
      <c r="G253" s="25"/>
      <c r="H253" s="25"/>
      <c r="I253" s="26"/>
      <c r="J253" s="26"/>
      <c r="K253" s="26"/>
      <c r="L253" s="26"/>
      <c r="M253" s="26"/>
      <c r="N253" s="26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113"/>
    </row>
    <row r="254" spans="1:40" ht="12.75" hidden="1" customHeight="1" outlineLevel="2" x14ac:dyDescent="0.2">
      <c r="B254" s="151"/>
      <c r="C254" s="152"/>
      <c r="D254" s="176" t="str">
        <f>[2]CapWorks_WC!D99</f>
        <v xml:space="preserve">Property Plant and Equipment -  Land </v>
      </c>
      <c r="E254" s="154"/>
      <c r="F254" s="154"/>
      <c r="G254" s="154"/>
      <c r="H254" s="154"/>
      <c r="I254" s="26"/>
      <c r="J254" s="26"/>
      <c r="K254" s="26"/>
      <c r="L254" s="26"/>
      <c r="M254" s="26"/>
      <c r="N254" s="178">
        <f>SUM([2]Forecast_Gen!O552,[2]Forecast_Wat!O504,[2]Forecast_Sew!O504,[2]Forecast_Waste!O541,[2]Forecast_OthBiz!O504)</f>
        <v>0</v>
      </c>
      <c r="O254" s="178">
        <f>[2]CapWorks_WC!O99</f>
        <v>0</v>
      </c>
      <c r="P254" s="186">
        <f>[2]CapWorks_WC!P99</f>
        <v>0</v>
      </c>
      <c r="Q254" s="186">
        <f>[2]CapWorks_WC!Q99</f>
        <v>0</v>
      </c>
      <c r="R254" s="186">
        <f>[2]CapWorks_WC!R99</f>
        <v>0</v>
      </c>
      <c r="S254" s="186">
        <f>[2]CapWorks_WC!S99</f>
        <v>0</v>
      </c>
      <c r="T254" s="186">
        <f>[2]CapWorks_WC!T99</f>
        <v>0</v>
      </c>
      <c r="U254" s="186">
        <f>[2]CapWorks_WC!U99</f>
        <v>0</v>
      </c>
      <c r="V254" s="186">
        <f>[2]CapWorks_WC!V99</f>
        <v>0</v>
      </c>
      <c r="W254" s="186">
        <f>[2]CapWorks_WC!W99</f>
        <v>0</v>
      </c>
      <c r="X254" s="186">
        <f>[2]CapWorks_WC!X99</f>
        <v>0</v>
      </c>
      <c r="Y254" s="186">
        <f>[2]CapWorks_WC!Y99</f>
        <v>0</v>
      </c>
      <c r="Z254" s="186">
        <f>[2]CapWorks_WC!Z99</f>
        <v>0</v>
      </c>
      <c r="AA254" s="186">
        <f>[2]CapWorks_WC!AA99</f>
        <v>0</v>
      </c>
      <c r="AB254" s="186">
        <f>[2]CapWorks_WC!AB99</f>
        <v>0</v>
      </c>
      <c r="AC254" s="186">
        <f>[2]CapWorks_WC!AC99</f>
        <v>0</v>
      </c>
      <c r="AD254" s="186">
        <f>[2]CapWorks_WC!AD99</f>
        <v>0</v>
      </c>
      <c r="AE254" s="186">
        <f>[2]CapWorks_WC!AE99</f>
        <v>0</v>
      </c>
      <c r="AF254" s="186">
        <f>[2]CapWorks_WC!AF99</f>
        <v>0</v>
      </c>
      <c r="AG254" s="186">
        <f>[2]CapWorks_WC!AG99</f>
        <v>0</v>
      </c>
      <c r="AH254" s="187">
        <f>[2]CapWorks_WC!AH99</f>
        <v>0</v>
      </c>
      <c r="AM254" s="53" cm="1">
        <f t="array" ref="AM254">IF(SUM(ABS(K254:AH254)),1,0)</f>
        <v>0</v>
      </c>
      <c r="AN254" s="53">
        <f t="shared" ref="AN254:AN278" si="39">IF(OR(SUBTOTAL(102,AM254)=1,AM254=0),0,1)</f>
        <v>0</v>
      </c>
    </row>
    <row r="255" spans="1:40" ht="12.75" hidden="1" customHeight="1" outlineLevel="2" x14ac:dyDescent="0.2">
      <c r="B255" s="151"/>
      <c r="C255" s="151"/>
      <c r="D255" s="176" t="str">
        <f>[2]CapWorks_WC!D100</f>
        <v xml:space="preserve">Property Plant and Equipment -  Land improvements </v>
      </c>
      <c r="E255" s="154"/>
      <c r="F255" s="154"/>
      <c r="G255" s="154"/>
      <c r="H255" s="154"/>
      <c r="I255" s="26"/>
      <c r="J255" s="26"/>
      <c r="K255" s="26"/>
      <c r="L255" s="26"/>
      <c r="M255" s="26"/>
      <c r="N255" s="178">
        <f>SUM([2]Forecast_Gen!O553,[2]Forecast_Wat!O505,[2]Forecast_Sew!O505,[2]Forecast_Waste!O542,[2]Forecast_OthBiz!O505)</f>
        <v>0</v>
      </c>
      <c r="O255" s="178">
        <f>[2]CapWorks_WC!O100</f>
        <v>0</v>
      </c>
      <c r="P255" s="186">
        <f>[2]CapWorks_WC!P100</f>
        <v>0</v>
      </c>
      <c r="Q255" s="186">
        <f>[2]CapWorks_WC!Q100</f>
        <v>0</v>
      </c>
      <c r="R255" s="186">
        <f>[2]CapWorks_WC!R100</f>
        <v>0</v>
      </c>
      <c r="S255" s="186">
        <f>[2]CapWorks_WC!S100</f>
        <v>0</v>
      </c>
      <c r="T255" s="186">
        <f>[2]CapWorks_WC!T100</f>
        <v>0</v>
      </c>
      <c r="U255" s="186">
        <f>[2]CapWorks_WC!U100</f>
        <v>0</v>
      </c>
      <c r="V255" s="186">
        <f>[2]CapWorks_WC!V100</f>
        <v>0</v>
      </c>
      <c r="W255" s="186">
        <f>[2]CapWorks_WC!W100</f>
        <v>0</v>
      </c>
      <c r="X255" s="186">
        <f>[2]CapWorks_WC!X100</f>
        <v>0</v>
      </c>
      <c r="Y255" s="186">
        <f>[2]CapWorks_WC!Y100</f>
        <v>0</v>
      </c>
      <c r="Z255" s="186">
        <f>[2]CapWorks_WC!Z100</f>
        <v>0</v>
      </c>
      <c r="AA255" s="186">
        <f>[2]CapWorks_WC!AA100</f>
        <v>0</v>
      </c>
      <c r="AB255" s="186">
        <f>[2]CapWorks_WC!AB100</f>
        <v>0</v>
      </c>
      <c r="AC255" s="186">
        <f>[2]CapWorks_WC!AC100</f>
        <v>0</v>
      </c>
      <c r="AD255" s="186">
        <f>[2]CapWorks_WC!AD100</f>
        <v>0</v>
      </c>
      <c r="AE255" s="186">
        <f>[2]CapWorks_WC!AE100</f>
        <v>0</v>
      </c>
      <c r="AF255" s="186">
        <f>[2]CapWorks_WC!AF100</f>
        <v>0</v>
      </c>
      <c r="AG255" s="186">
        <f>[2]CapWorks_WC!AG100</f>
        <v>0</v>
      </c>
      <c r="AH255" s="187">
        <f>[2]CapWorks_WC!AH100</f>
        <v>0</v>
      </c>
      <c r="AM255" s="53" cm="1">
        <f t="array" ref="AM255">IF(SUM(ABS(K255:AH255)),1,0)</f>
        <v>0</v>
      </c>
      <c r="AN255" s="53">
        <f t="shared" si="39"/>
        <v>0</v>
      </c>
    </row>
    <row r="256" spans="1:40" ht="12.75" hidden="1" customHeight="1" outlineLevel="2" x14ac:dyDescent="0.2">
      <c r="B256" s="151"/>
      <c r="C256" s="151"/>
      <c r="D256" s="176" t="str">
        <f>[2]CapWorks_WC!D101</f>
        <v xml:space="preserve">Property Plant and Equipment -  Sealed Roads </v>
      </c>
      <c r="E256" s="154"/>
      <c r="F256" s="154"/>
      <c r="G256" s="154"/>
      <c r="H256" s="154"/>
      <c r="I256" s="26"/>
      <c r="J256" s="26"/>
      <c r="K256" s="26"/>
      <c r="L256" s="26"/>
      <c r="M256" s="26"/>
      <c r="N256" s="178">
        <f>SUM([2]Forecast_Gen!O554,[2]Forecast_Wat!O506,[2]Forecast_Sew!O506,[2]Forecast_Waste!O543,[2]Forecast_OthBiz!O506)</f>
        <v>0</v>
      </c>
      <c r="O256" s="178">
        <f>[2]CapWorks_WC!O101</f>
        <v>0</v>
      </c>
      <c r="P256" s="186">
        <f>[2]CapWorks_WC!P101</f>
        <v>0</v>
      </c>
      <c r="Q256" s="186">
        <f>[2]CapWorks_WC!Q101</f>
        <v>0</v>
      </c>
      <c r="R256" s="186">
        <f>[2]CapWorks_WC!R101</f>
        <v>0</v>
      </c>
      <c r="S256" s="186">
        <f>[2]CapWorks_WC!S101</f>
        <v>0</v>
      </c>
      <c r="T256" s="186">
        <f>[2]CapWorks_WC!T101</f>
        <v>0</v>
      </c>
      <c r="U256" s="186">
        <f>[2]CapWorks_WC!U101</f>
        <v>0</v>
      </c>
      <c r="V256" s="186">
        <f>[2]CapWorks_WC!V101</f>
        <v>0</v>
      </c>
      <c r="W256" s="186">
        <f>[2]CapWorks_WC!W101</f>
        <v>0</v>
      </c>
      <c r="X256" s="186">
        <f>[2]CapWorks_WC!X101</f>
        <v>0</v>
      </c>
      <c r="Y256" s="186">
        <f>[2]CapWorks_WC!Y101</f>
        <v>0</v>
      </c>
      <c r="Z256" s="186">
        <f>[2]CapWorks_WC!Z101</f>
        <v>0</v>
      </c>
      <c r="AA256" s="186">
        <f>[2]CapWorks_WC!AA101</f>
        <v>0</v>
      </c>
      <c r="AB256" s="186">
        <f>[2]CapWorks_WC!AB101</f>
        <v>0</v>
      </c>
      <c r="AC256" s="186">
        <f>[2]CapWorks_WC!AC101</f>
        <v>0</v>
      </c>
      <c r="AD256" s="186">
        <f>[2]CapWorks_WC!AD101</f>
        <v>0</v>
      </c>
      <c r="AE256" s="186">
        <f>[2]CapWorks_WC!AE101</f>
        <v>0</v>
      </c>
      <c r="AF256" s="186">
        <f>[2]CapWorks_WC!AF101</f>
        <v>0</v>
      </c>
      <c r="AG256" s="186">
        <f>[2]CapWorks_WC!AG101</f>
        <v>0</v>
      </c>
      <c r="AH256" s="187">
        <f>[2]CapWorks_WC!AH101</f>
        <v>0</v>
      </c>
      <c r="AM256" s="53" cm="1">
        <f t="array" ref="AM256">IF(SUM(ABS(K256:AH256)),1,0)</f>
        <v>0</v>
      </c>
      <c r="AN256" s="53">
        <f t="shared" si="39"/>
        <v>0</v>
      </c>
    </row>
    <row r="257" spans="2:40" ht="12.75" hidden="1" customHeight="1" outlineLevel="2" x14ac:dyDescent="0.2">
      <c r="B257" s="151"/>
      <c r="C257" s="151"/>
      <c r="D257" s="176" t="str">
        <f>[2]CapWorks_WC!D102</f>
        <v xml:space="preserve">Property Plant and Equipment -  Unsealed Roads </v>
      </c>
      <c r="E257" s="154"/>
      <c r="F257" s="154"/>
      <c r="G257" s="154"/>
      <c r="H257" s="154"/>
      <c r="I257" s="26"/>
      <c r="J257" s="26"/>
      <c r="K257" s="26"/>
      <c r="L257" s="26"/>
      <c r="M257" s="26"/>
      <c r="N257" s="178">
        <f>SUM([2]Forecast_Gen!O555,[2]Forecast_Wat!O507,[2]Forecast_Sew!O507,[2]Forecast_Waste!O544,[2]Forecast_OthBiz!O507)</f>
        <v>0</v>
      </c>
      <c r="O257" s="178">
        <f>[2]CapWorks_WC!O102</f>
        <v>0</v>
      </c>
      <c r="P257" s="186">
        <f>[2]CapWorks_WC!P102</f>
        <v>0</v>
      </c>
      <c r="Q257" s="186">
        <f>[2]CapWorks_WC!Q102</f>
        <v>0</v>
      </c>
      <c r="R257" s="186">
        <f>[2]CapWorks_WC!R102</f>
        <v>0</v>
      </c>
      <c r="S257" s="186">
        <f>[2]CapWorks_WC!S102</f>
        <v>0</v>
      </c>
      <c r="T257" s="186">
        <f>[2]CapWorks_WC!T102</f>
        <v>0</v>
      </c>
      <c r="U257" s="186">
        <f>[2]CapWorks_WC!U102</f>
        <v>0</v>
      </c>
      <c r="V257" s="186">
        <f>[2]CapWorks_WC!V102</f>
        <v>0</v>
      </c>
      <c r="W257" s="186">
        <f>[2]CapWorks_WC!W102</f>
        <v>0</v>
      </c>
      <c r="X257" s="186">
        <f>[2]CapWorks_WC!X102</f>
        <v>0</v>
      </c>
      <c r="Y257" s="186">
        <f>[2]CapWorks_WC!Y102</f>
        <v>0</v>
      </c>
      <c r="Z257" s="186">
        <f>[2]CapWorks_WC!Z102</f>
        <v>0</v>
      </c>
      <c r="AA257" s="186">
        <f>[2]CapWorks_WC!AA102</f>
        <v>0</v>
      </c>
      <c r="AB257" s="186">
        <f>[2]CapWorks_WC!AB102</f>
        <v>0</v>
      </c>
      <c r="AC257" s="186">
        <f>[2]CapWorks_WC!AC102</f>
        <v>0</v>
      </c>
      <c r="AD257" s="186">
        <f>[2]CapWorks_WC!AD102</f>
        <v>0</v>
      </c>
      <c r="AE257" s="186">
        <f>[2]CapWorks_WC!AE102</f>
        <v>0</v>
      </c>
      <c r="AF257" s="186">
        <f>[2]CapWorks_WC!AF102</f>
        <v>0</v>
      </c>
      <c r="AG257" s="186">
        <f>[2]CapWorks_WC!AG102</f>
        <v>0</v>
      </c>
      <c r="AH257" s="187">
        <f>[2]CapWorks_WC!AH102</f>
        <v>0</v>
      </c>
      <c r="AM257" s="53" cm="1">
        <f t="array" ref="AM257">IF(SUM(ABS(K257:AH257)),1,0)</f>
        <v>0</v>
      </c>
      <c r="AN257" s="53">
        <f t="shared" si="39"/>
        <v>0</v>
      </c>
    </row>
    <row r="258" spans="2:40" ht="12.75" hidden="1" customHeight="1" outlineLevel="2" x14ac:dyDescent="0.2">
      <c r="B258" s="151"/>
      <c r="C258" s="151"/>
      <c r="D258" s="176" t="str">
        <f>[2]CapWorks_WC!D103</f>
        <v xml:space="preserve">Property Plant and Equipment -  Bridges </v>
      </c>
      <c r="E258" s="154"/>
      <c r="F258" s="154"/>
      <c r="G258" s="154"/>
      <c r="H258" s="154"/>
      <c r="I258" s="26"/>
      <c r="J258" s="26"/>
      <c r="K258" s="26"/>
      <c r="L258" s="26"/>
      <c r="M258" s="26"/>
      <c r="N258" s="178">
        <f>SUM([2]Forecast_Gen!O556,[2]Forecast_Wat!O508,[2]Forecast_Sew!O508,[2]Forecast_Waste!O545,[2]Forecast_OthBiz!O508)</f>
        <v>0</v>
      </c>
      <c r="O258" s="178">
        <f>[2]CapWorks_WC!O103</f>
        <v>0</v>
      </c>
      <c r="P258" s="186">
        <f>[2]CapWorks_WC!P103</f>
        <v>0</v>
      </c>
      <c r="Q258" s="186">
        <f>[2]CapWorks_WC!Q103</f>
        <v>0</v>
      </c>
      <c r="R258" s="186">
        <f>[2]CapWorks_WC!R103</f>
        <v>0</v>
      </c>
      <c r="S258" s="186">
        <f>[2]CapWorks_WC!S103</f>
        <v>0</v>
      </c>
      <c r="T258" s="186">
        <f>[2]CapWorks_WC!T103</f>
        <v>0</v>
      </c>
      <c r="U258" s="186">
        <f>[2]CapWorks_WC!U103</f>
        <v>0</v>
      </c>
      <c r="V258" s="186">
        <f>[2]CapWorks_WC!V103</f>
        <v>0</v>
      </c>
      <c r="W258" s="186">
        <f>[2]CapWorks_WC!W103</f>
        <v>0</v>
      </c>
      <c r="X258" s="186">
        <f>[2]CapWorks_WC!X103</f>
        <v>0</v>
      </c>
      <c r="Y258" s="186">
        <f>[2]CapWorks_WC!Y103</f>
        <v>0</v>
      </c>
      <c r="Z258" s="186">
        <f>[2]CapWorks_WC!Z103</f>
        <v>0</v>
      </c>
      <c r="AA258" s="186">
        <f>[2]CapWorks_WC!AA103</f>
        <v>0</v>
      </c>
      <c r="AB258" s="186">
        <f>[2]CapWorks_WC!AB103</f>
        <v>0</v>
      </c>
      <c r="AC258" s="186">
        <f>[2]CapWorks_WC!AC103</f>
        <v>0</v>
      </c>
      <c r="AD258" s="186">
        <f>[2]CapWorks_WC!AD103</f>
        <v>0</v>
      </c>
      <c r="AE258" s="186">
        <f>[2]CapWorks_WC!AE103</f>
        <v>0</v>
      </c>
      <c r="AF258" s="186">
        <f>[2]CapWorks_WC!AF103</f>
        <v>0</v>
      </c>
      <c r="AG258" s="186">
        <f>[2]CapWorks_WC!AG103</f>
        <v>0</v>
      </c>
      <c r="AH258" s="187">
        <f>[2]CapWorks_WC!AH103</f>
        <v>0</v>
      </c>
      <c r="AM258" s="53" cm="1">
        <f t="array" ref="AM258">IF(SUM(ABS(K258:AH258)),1,0)</f>
        <v>0</v>
      </c>
      <c r="AN258" s="53">
        <f t="shared" si="39"/>
        <v>0</v>
      </c>
    </row>
    <row r="259" spans="2:40" ht="12.75" hidden="1" customHeight="1" outlineLevel="2" x14ac:dyDescent="0.2">
      <c r="B259" s="151"/>
      <c r="C259" s="151"/>
      <c r="D259" s="176" t="str">
        <f>[2]CapWorks_WC!D104</f>
        <v xml:space="preserve">Property Plant and Equipment -  Kerb and Channel </v>
      </c>
      <c r="E259" s="154"/>
      <c r="F259" s="154"/>
      <c r="G259" s="154"/>
      <c r="H259" s="154"/>
      <c r="I259" s="26"/>
      <c r="J259" s="26"/>
      <c r="K259" s="26"/>
      <c r="L259" s="26"/>
      <c r="M259" s="26"/>
      <c r="N259" s="178">
        <f>SUM([2]Forecast_Gen!O557,[2]Forecast_Wat!O509,[2]Forecast_Sew!O509,[2]Forecast_Waste!O546,[2]Forecast_OthBiz!O509)</f>
        <v>0</v>
      </c>
      <c r="O259" s="178">
        <f>[2]CapWorks_WC!O104</f>
        <v>0</v>
      </c>
      <c r="P259" s="186">
        <f>[2]CapWorks_WC!P104</f>
        <v>0</v>
      </c>
      <c r="Q259" s="186">
        <f>[2]CapWorks_WC!Q104</f>
        <v>0</v>
      </c>
      <c r="R259" s="186">
        <f>[2]CapWorks_WC!R104</f>
        <v>0</v>
      </c>
      <c r="S259" s="186">
        <f>[2]CapWorks_WC!S104</f>
        <v>0</v>
      </c>
      <c r="T259" s="186">
        <f>[2]CapWorks_WC!T104</f>
        <v>0</v>
      </c>
      <c r="U259" s="186">
        <f>[2]CapWorks_WC!U104</f>
        <v>0</v>
      </c>
      <c r="V259" s="186">
        <f>[2]CapWorks_WC!V104</f>
        <v>0</v>
      </c>
      <c r="W259" s="186">
        <f>[2]CapWorks_WC!W104</f>
        <v>0</v>
      </c>
      <c r="X259" s="186">
        <f>[2]CapWorks_WC!X104</f>
        <v>0</v>
      </c>
      <c r="Y259" s="186">
        <f>[2]CapWorks_WC!Y104</f>
        <v>0</v>
      </c>
      <c r="Z259" s="186">
        <f>[2]CapWorks_WC!Z104</f>
        <v>0</v>
      </c>
      <c r="AA259" s="186">
        <f>[2]CapWorks_WC!AA104</f>
        <v>0</v>
      </c>
      <c r="AB259" s="186">
        <f>[2]CapWorks_WC!AB104</f>
        <v>0</v>
      </c>
      <c r="AC259" s="186">
        <f>[2]CapWorks_WC!AC104</f>
        <v>0</v>
      </c>
      <c r="AD259" s="186">
        <f>[2]CapWorks_WC!AD104</f>
        <v>0</v>
      </c>
      <c r="AE259" s="186">
        <f>[2]CapWorks_WC!AE104</f>
        <v>0</v>
      </c>
      <c r="AF259" s="186">
        <f>[2]CapWorks_WC!AF104</f>
        <v>0</v>
      </c>
      <c r="AG259" s="186">
        <f>[2]CapWorks_WC!AG104</f>
        <v>0</v>
      </c>
      <c r="AH259" s="187">
        <f>[2]CapWorks_WC!AH104</f>
        <v>0</v>
      </c>
      <c r="AM259" s="53" cm="1">
        <f t="array" ref="AM259">IF(SUM(ABS(K259:AH259)),1,0)</f>
        <v>0</v>
      </c>
      <c r="AN259" s="53">
        <f t="shared" si="39"/>
        <v>0</v>
      </c>
    </row>
    <row r="260" spans="2:40" ht="12.75" hidden="1" customHeight="1" outlineLevel="2" x14ac:dyDescent="0.2">
      <c r="B260" s="151"/>
      <c r="C260" s="151"/>
      <c r="D260" s="176" t="str">
        <f>[2]CapWorks_WC!D105</f>
        <v xml:space="preserve">Property Plant and Equipment -  Footpaths and Pathways </v>
      </c>
      <c r="E260" s="154"/>
      <c r="F260" s="154"/>
      <c r="G260" s="154"/>
      <c r="H260" s="154"/>
      <c r="I260" s="26"/>
      <c r="J260" s="26"/>
      <c r="K260" s="26"/>
      <c r="L260" s="26"/>
      <c r="M260" s="26"/>
      <c r="N260" s="178">
        <f>SUM([2]Forecast_Gen!O558,[2]Forecast_Wat!O510,[2]Forecast_Sew!O510,[2]Forecast_Waste!O547,[2]Forecast_OthBiz!O510)</f>
        <v>0</v>
      </c>
      <c r="O260" s="178">
        <f>[2]CapWorks_WC!O105</f>
        <v>0</v>
      </c>
      <c r="P260" s="186">
        <f>[2]CapWorks_WC!P105</f>
        <v>0</v>
      </c>
      <c r="Q260" s="186">
        <f>[2]CapWorks_WC!Q105</f>
        <v>0</v>
      </c>
      <c r="R260" s="186">
        <f>[2]CapWorks_WC!R105</f>
        <v>0</v>
      </c>
      <c r="S260" s="186">
        <f>[2]CapWorks_WC!S105</f>
        <v>0</v>
      </c>
      <c r="T260" s="186">
        <f>[2]CapWorks_WC!T105</f>
        <v>0</v>
      </c>
      <c r="U260" s="186">
        <f>[2]CapWorks_WC!U105</f>
        <v>0</v>
      </c>
      <c r="V260" s="186">
        <f>[2]CapWorks_WC!V105</f>
        <v>0</v>
      </c>
      <c r="W260" s="186">
        <f>[2]CapWorks_WC!W105</f>
        <v>0</v>
      </c>
      <c r="X260" s="186">
        <f>[2]CapWorks_WC!X105</f>
        <v>0</v>
      </c>
      <c r="Y260" s="186">
        <f>[2]CapWorks_WC!Y105</f>
        <v>0</v>
      </c>
      <c r="Z260" s="186">
        <f>[2]CapWorks_WC!Z105</f>
        <v>0</v>
      </c>
      <c r="AA260" s="186">
        <f>[2]CapWorks_WC!AA105</f>
        <v>0</v>
      </c>
      <c r="AB260" s="186">
        <f>[2]CapWorks_WC!AB105</f>
        <v>0</v>
      </c>
      <c r="AC260" s="186">
        <f>[2]CapWorks_WC!AC105</f>
        <v>0</v>
      </c>
      <c r="AD260" s="186">
        <f>[2]CapWorks_WC!AD105</f>
        <v>0</v>
      </c>
      <c r="AE260" s="186">
        <f>[2]CapWorks_WC!AE105</f>
        <v>0</v>
      </c>
      <c r="AF260" s="186">
        <f>[2]CapWorks_WC!AF105</f>
        <v>0</v>
      </c>
      <c r="AG260" s="186">
        <f>[2]CapWorks_WC!AG105</f>
        <v>0</v>
      </c>
      <c r="AH260" s="187">
        <f>[2]CapWorks_WC!AH105</f>
        <v>0</v>
      </c>
      <c r="AM260" s="53" cm="1">
        <f t="array" ref="AM260">IF(SUM(ABS(K260:AH260)),1,0)</f>
        <v>0</v>
      </c>
      <c r="AN260" s="53">
        <f t="shared" si="39"/>
        <v>0</v>
      </c>
    </row>
    <row r="261" spans="2:40" ht="12.75" hidden="1" customHeight="1" outlineLevel="2" x14ac:dyDescent="0.2">
      <c r="B261" s="151"/>
      <c r="C261" s="151"/>
      <c r="D261" s="176" t="str">
        <f>[2]CapWorks_WC!D106</f>
        <v xml:space="preserve">Property Plant and Equipment -  Buildings </v>
      </c>
      <c r="E261" s="154"/>
      <c r="F261" s="154"/>
      <c r="G261" s="154"/>
      <c r="H261" s="154"/>
      <c r="I261" s="26"/>
      <c r="J261" s="26"/>
      <c r="K261" s="26"/>
      <c r="L261" s="26"/>
      <c r="M261" s="26"/>
      <c r="N261" s="178">
        <f>SUM([2]Forecast_Gen!O559,[2]Forecast_Wat!O511,[2]Forecast_Sew!O511,[2]Forecast_Waste!O548,[2]Forecast_OthBiz!O511)</f>
        <v>0</v>
      </c>
      <c r="O261" s="178">
        <f>[2]CapWorks_WC!O106</f>
        <v>0</v>
      </c>
      <c r="P261" s="186">
        <f>[2]CapWorks_WC!P106</f>
        <v>0</v>
      </c>
      <c r="Q261" s="186">
        <f>[2]CapWorks_WC!Q106</f>
        <v>0</v>
      </c>
      <c r="R261" s="186">
        <f>[2]CapWorks_WC!R106</f>
        <v>0</v>
      </c>
      <c r="S261" s="186">
        <f>[2]CapWorks_WC!S106</f>
        <v>0</v>
      </c>
      <c r="T261" s="186">
        <f>[2]CapWorks_WC!T106</f>
        <v>0</v>
      </c>
      <c r="U261" s="186">
        <f>[2]CapWorks_WC!U106</f>
        <v>0</v>
      </c>
      <c r="V261" s="186">
        <f>[2]CapWorks_WC!V106</f>
        <v>0</v>
      </c>
      <c r="W261" s="186">
        <f>[2]CapWorks_WC!W106</f>
        <v>0</v>
      </c>
      <c r="X261" s="186">
        <f>[2]CapWorks_WC!X106</f>
        <v>0</v>
      </c>
      <c r="Y261" s="186">
        <f>[2]CapWorks_WC!Y106</f>
        <v>0</v>
      </c>
      <c r="Z261" s="186">
        <f>[2]CapWorks_WC!Z106</f>
        <v>0</v>
      </c>
      <c r="AA261" s="186">
        <f>[2]CapWorks_WC!AA106</f>
        <v>0</v>
      </c>
      <c r="AB261" s="186">
        <f>[2]CapWorks_WC!AB106</f>
        <v>0</v>
      </c>
      <c r="AC261" s="186">
        <f>[2]CapWorks_WC!AC106</f>
        <v>0</v>
      </c>
      <c r="AD261" s="186">
        <f>[2]CapWorks_WC!AD106</f>
        <v>0</v>
      </c>
      <c r="AE261" s="186">
        <f>[2]CapWorks_WC!AE106</f>
        <v>0</v>
      </c>
      <c r="AF261" s="186">
        <f>[2]CapWorks_WC!AF106</f>
        <v>0</v>
      </c>
      <c r="AG261" s="186">
        <f>[2]CapWorks_WC!AG106</f>
        <v>0</v>
      </c>
      <c r="AH261" s="187">
        <f>[2]CapWorks_WC!AH106</f>
        <v>0</v>
      </c>
      <c r="AM261" s="53" cm="1">
        <f t="array" ref="AM261">IF(SUM(ABS(K261:AH261)),1,0)</f>
        <v>0</v>
      </c>
      <c r="AN261" s="53">
        <f t="shared" si="39"/>
        <v>0</v>
      </c>
    </row>
    <row r="262" spans="2:40" ht="12.75" hidden="1" customHeight="1" outlineLevel="2" x14ac:dyDescent="0.2">
      <c r="B262" s="151"/>
      <c r="C262" s="151"/>
      <c r="D262" s="176" t="str">
        <f>[2]CapWorks_WC!D107</f>
        <v xml:space="preserve">Property Plant and Equipment -  Stormwater Drainage </v>
      </c>
      <c r="E262" s="154"/>
      <c r="F262" s="154"/>
      <c r="G262" s="154"/>
      <c r="H262" s="154"/>
      <c r="I262" s="26"/>
      <c r="J262" s="26"/>
      <c r="K262" s="26"/>
      <c r="L262" s="26"/>
      <c r="M262" s="26"/>
      <c r="N262" s="178">
        <f>SUM([2]Forecast_Gen!O560,[2]Forecast_Wat!O512,[2]Forecast_Sew!O512,[2]Forecast_Waste!O549,[2]Forecast_OthBiz!O512)</f>
        <v>0</v>
      </c>
      <c r="O262" s="178">
        <f>[2]CapWorks_WC!O107</f>
        <v>0</v>
      </c>
      <c r="P262" s="186">
        <f>[2]CapWorks_WC!P107</f>
        <v>0</v>
      </c>
      <c r="Q262" s="186">
        <f>[2]CapWorks_WC!Q107</f>
        <v>0</v>
      </c>
      <c r="R262" s="186">
        <f>[2]CapWorks_WC!R107</f>
        <v>0</v>
      </c>
      <c r="S262" s="186">
        <f>[2]CapWorks_WC!S107</f>
        <v>0</v>
      </c>
      <c r="T262" s="186">
        <f>[2]CapWorks_WC!T107</f>
        <v>0</v>
      </c>
      <c r="U262" s="186">
        <f>[2]CapWorks_WC!U107</f>
        <v>0</v>
      </c>
      <c r="V262" s="186">
        <f>[2]CapWorks_WC!V107</f>
        <v>0</v>
      </c>
      <c r="W262" s="186">
        <f>[2]CapWorks_WC!W107</f>
        <v>0</v>
      </c>
      <c r="X262" s="186">
        <f>[2]CapWorks_WC!X107</f>
        <v>0</v>
      </c>
      <c r="Y262" s="186">
        <f>[2]CapWorks_WC!Y107</f>
        <v>0</v>
      </c>
      <c r="Z262" s="186">
        <f>[2]CapWorks_WC!Z107</f>
        <v>0</v>
      </c>
      <c r="AA262" s="186">
        <f>[2]CapWorks_WC!AA107</f>
        <v>0</v>
      </c>
      <c r="AB262" s="186">
        <f>[2]CapWorks_WC!AB107</f>
        <v>0</v>
      </c>
      <c r="AC262" s="186">
        <f>[2]CapWorks_WC!AC107</f>
        <v>0</v>
      </c>
      <c r="AD262" s="186">
        <f>[2]CapWorks_WC!AD107</f>
        <v>0</v>
      </c>
      <c r="AE262" s="186">
        <f>[2]CapWorks_WC!AE107</f>
        <v>0</v>
      </c>
      <c r="AF262" s="186">
        <f>[2]CapWorks_WC!AF107</f>
        <v>0</v>
      </c>
      <c r="AG262" s="186">
        <f>[2]CapWorks_WC!AG107</f>
        <v>0</v>
      </c>
      <c r="AH262" s="187">
        <f>[2]CapWorks_WC!AH107</f>
        <v>0</v>
      </c>
      <c r="AM262" s="53" cm="1">
        <f t="array" ref="AM262">IF(SUM(ABS(K262:AH262)),1,0)</f>
        <v>0</v>
      </c>
      <c r="AN262" s="53">
        <f t="shared" si="39"/>
        <v>0</v>
      </c>
    </row>
    <row r="263" spans="2:40" ht="12.75" hidden="1" customHeight="1" outlineLevel="2" x14ac:dyDescent="0.2">
      <c r="B263" s="151"/>
      <c r="C263" s="151"/>
      <c r="D263" s="176" t="str">
        <f>[2]CapWorks_WC!D108</f>
        <v xml:space="preserve">Property Plant and Equipment -  Recreation, Parks and Streetscapes </v>
      </c>
      <c r="E263" s="154"/>
      <c r="F263" s="154"/>
      <c r="G263" s="154"/>
      <c r="H263" s="154"/>
      <c r="I263" s="26"/>
      <c r="J263" s="26"/>
      <c r="K263" s="26"/>
      <c r="L263" s="26"/>
      <c r="M263" s="26"/>
      <c r="N263" s="178">
        <f>SUM([2]Forecast_Gen!O561,[2]Forecast_Wat!O513,[2]Forecast_Sew!O513,[2]Forecast_Waste!O550,[2]Forecast_OthBiz!O513)</f>
        <v>0</v>
      </c>
      <c r="O263" s="178">
        <f>[2]CapWorks_WC!O108</f>
        <v>0</v>
      </c>
      <c r="P263" s="186">
        <f>[2]CapWorks_WC!P108</f>
        <v>0</v>
      </c>
      <c r="Q263" s="186">
        <f>[2]CapWorks_WC!Q108</f>
        <v>0</v>
      </c>
      <c r="R263" s="186">
        <f>[2]CapWorks_WC!R108</f>
        <v>0</v>
      </c>
      <c r="S263" s="186">
        <f>[2]CapWorks_WC!S108</f>
        <v>0</v>
      </c>
      <c r="T263" s="186">
        <f>[2]CapWorks_WC!T108</f>
        <v>0</v>
      </c>
      <c r="U263" s="186">
        <f>[2]CapWorks_WC!U108</f>
        <v>0</v>
      </c>
      <c r="V263" s="186">
        <f>[2]CapWorks_WC!V108</f>
        <v>0</v>
      </c>
      <c r="W263" s="186">
        <f>[2]CapWorks_WC!W108</f>
        <v>0</v>
      </c>
      <c r="X263" s="186">
        <f>[2]CapWorks_WC!X108</f>
        <v>0</v>
      </c>
      <c r="Y263" s="186">
        <f>[2]CapWorks_WC!Y108</f>
        <v>0</v>
      </c>
      <c r="Z263" s="186">
        <f>[2]CapWorks_WC!Z108</f>
        <v>0</v>
      </c>
      <c r="AA263" s="186">
        <f>[2]CapWorks_WC!AA108</f>
        <v>0</v>
      </c>
      <c r="AB263" s="186">
        <f>[2]CapWorks_WC!AB108</f>
        <v>0</v>
      </c>
      <c r="AC263" s="186">
        <f>[2]CapWorks_WC!AC108</f>
        <v>0</v>
      </c>
      <c r="AD263" s="186">
        <f>[2]CapWorks_WC!AD108</f>
        <v>0</v>
      </c>
      <c r="AE263" s="186">
        <f>[2]CapWorks_WC!AE108</f>
        <v>0</v>
      </c>
      <c r="AF263" s="186">
        <f>[2]CapWorks_WC!AF108</f>
        <v>0</v>
      </c>
      <c r="AG263" s="186">
        <f>[2]CapWorks_WC!AG108</f>
        <v>0</v>
      </c>
      <c r="AH263" s="187">
        <f>[2]CapWorks_WC!AH108</f>
        <v>0</v>
      </c>
      <c r="AM263" s="53" cm="1">
        <f t="array" ref="AM263">IF(SUM(ABS(K263:AH263)),1,0)</f>
        <v>0</v>
      </c>
      <c r="AN263" s="53">
        <f t="shared" si="39"/>
        <v>0</v>
      </c>
    </row>
    <row r="264" spans="2:40" ht="12.75" hidden="1" customHeight="1" outlineLevel="2" x14ac:dyDescent="0.2">
      <c r="B264" s="151"/>
      <c r="C264" s="151"/>
      <c r="D264" s="176" t="str">
        <f>[2]CapWorks_WC!D109</f>
        <v xml:space="preserve">Property Plant and Equipment -  Swimming Pools </v>
      </c>
      <c r="E264" s="154"/>
      <c r="F264" s="154"/>
      <c r="G264" s="154"/>
      <c r="H264" s="154"/>
      <c r="I264" s="26"/>
      <c r="J264" s="26"/>
      <c r="K264" s="26"/>
      <c r="L264" s="26"/>
      <c r="M264" s="26"/>
      <c r="N264" s="178">
        <f>SUM([2]Forecast_Gen!O562,[2]Forecast_Wat!O514,[2]Forecast_Sew!O514,[2]Forecast_Waste!O551,[2]Forecast_OthBiz!O514)</f>
        <v>0</v>
      </c>
      <c r="O264" s="178">
        <f>[2]CapWorks_WC!O109</f>
        <v>0</v>
      </c>
      <c r="P264" s="186">
        <f>[2]CapWorks_WC!P109</f>
        <v>0</v>
      </c>
      <c r="Q264" s="186">
        <f>[2]CapWorks_WC!Q109</f>
        <v>0</v>
      </c>
      <c r="R264" s="186">
        <f>[2]CapWorks_WC!R109</f>
        <v>0</v>
      </c>
      <c r="S264" s="186">
        <f>[2]CapWorks_WC!S109</f>
        <v>0</v>
      </c>
      <c r="T264" s="186">
        <f>[2]CapWorks_WC!T109</f>
        <v>0</v>
      </c>
      <c r="U264" s="186">
        <f>[2]CapWorks_WC!U109</f>
        <v>0</v>
      </c>
      <c r="V264" s="186">
        <f>[2]CapWorks_WC!V109</f>
        <v>0</v>
      </c>
      <c r="W264" s="186">
        <f>[2]CapWorks_WC!W109</f>
        <v>0</v>
      </c>
      <c r="X264" s="186">
        <f>[2]CapWorks_WC!X109</f>
        <v>0</v>
      </c>
      <c r="Y264" s="186">
        <f>[2]CapWorks_WC!Y109</f>
        <v>0</v>
      </c>
      <c r="Z264" s="186">
        <f>[2]CapWorks_WC!Z109</f>
        <v>0</v>
      </c>
      <c r="AA264" s="186">
        <f>[2]CapWorks_WC!AA109</f>
        <v>0</v>
      </c>
      <c r="AB264" s="186">
        <f>[2]CapWorks_WC!AB109</f>
        <v>0</v>
      </c>
      <c r="AC264" s="186">
        <f>[2]CapWorks_WC!AC109</f>
        <v>0</v>
      </c>
      <c r="AD264" s="186">
        <f>[2]CapWorks_WC!AD109</f>
        <v>0</v>
      </c>
      <c r="AE264" s="186">
        <f>[2]CapWorks_WC!AE109</f>
        <v>0</v>
      </c>
      <c r="AF264" s="186">
        <f>[2]CapWorks_WC!AF109</f>
        <v>0</v>
      </c>
      <c r="AG264" s="186">
        <f>[2]CapWorks_WC!AG109</f>
        <v>0</v>
      </c>
      <c r="AH264" s="187">
        <f>[2]CapWorks_WC!AH109</f>
        <v>0</v>
      </c>
      <c r="AM264" s="53" cm="1">
        <f t="array" ref="AM264">IF(SUM(ABS(K264:AH264)),1,0)</f>
        <v>0</v>
      </c>
      <c r="AN264" s="53">
        <f t="shared" si="39"/>
        <v>0</v>
      </c>
    </row>
    <row r="265" spans="2:40" ht="12.75" hidden="1" customHeight="1" outlineLevel="2" x14ac:dyDescent="0.2">
      <c r="B265" s="151"/>
      <c r="C265" s="151"/>
      <c r="D265" s="176" t="str">
        <f>[2]CapWorks_WC!D110</f>
        <v xml:space="preserve">Property Plant and Equipment -  Sewerage </v>
      </c>
      <c r="E265" s="154"/>
      <c r="F265" s="154"/>
      <c r="G265" s="154"/>
      <c r="H265" s="154"/>
      <c r="I265" s="26"/>
      <c r="J265" s="26"/>
      <c r="K265" s="26"/>
      <c r="L265" s="26"/>
      <c r="M265" s="26"/>
      <c r="N265" s="178">
        <f>SUM([2]Forecast_Gen!O563,[2]Forecast_Wat!O515,[2]Forecast_Sew!O515,[2]Forecast_Waste!O552,[2]Forecast_OthBiz!O515)</f>
        <v>84490</v>
      </c>
      <c r="O265" s="178">
        <f>[2]CapWorks_WC!O110</f>
        <v>0</v>
      </c>
      <c r="P265" s="186">
        <f>[2]CapWorks_WC!P110</f>
        <v>0</v>
      </c>
      <c r="Q265" s="186">
        <f>[2]CapWorks_WC!Q110</f>
        <v>0</v>
      </c>
      <c r="R265" s="186">
        <f>[2]CapWorks_WC!R110</f>
        <v>0</v>
      </c>
      <c r="S265" s="186">
        <f>[2]CapWorks_WC!S110</f>
        <v>0</v>
      </c>
      <c r="T265" s="186">
        <f>[2]CapWorks_WC!T110</f>
        <v>0</v>
      </c>
      <c r="U265" s="186">
        <f>[2]CapWorks_WC!U110</f>
        <v>0</v>
      </c>
      <c r="V265" s="186">
        <f>[2]CapWorks_WC!V110</f>
        <v>0</v>
      </c>
      <c r="W265" s="186">
        <f>[2]CapWorks_WC!W110</f>
        <v>0</v>
      </c>
      <c r="X265" s="186">
        <f>[2]CapWorks_WC!X110</f>
        <v>0</v>
      </c>
      <c r="Y265" s="186">
        <f>[2]CapWorks_WC!Y110</f>
        <v>0</v>
      </c>
      <c r="Z265" s="186">
        <f>[2]CapWorks_WC!Z110</f>
        <v>0</v>
      </c>
      <c r="AA265" s="186">
        <f>[2]CapWorks_WC!AA110</f>
        <v>0</v>
      </c>
      <c r="AB265" s="186">
        <f>[2]CapWorks_WC!AB110</f>
        <v>0</v>
      </c>
      <c r="AC265" s="186">
        <f>[2]CapWorks_WC!AC110</f>
        <v>0</v>
      </c>
      <c r="AD265" s="186">
        <f>[2]CapWorks_WC!AD110</f>
        <v>0</v>
      </c>
      <c r="AE265" s="186">
        <f>[2]CapWorks_WC!AE110</f>
        <v>0</v>
      </c>
      <c r="AF265" s="186">
        <f>[2]CapWorks_WC!AF110</f>
        <v>0</v>
      </c>
      <c r="AG265" s="186">
        <f>[2]CapWorks_WC!AG110</f>
        <v>0</v>
      </c>
      <c r="AH265" s="187">
        <f>[2]CapWorks_WC!AH110</f>
        <v>0</v>
      </c>
      <c r="AM265" s="53" cm="1">
        <f t="array" ref="AM265">IF(SUM(ABS(K265:AH265)),1,0)</f>
        <v>1</v>
      </c>
      <c r="AN265" s="53">
        <f t="shared" si="39"/>
        <v>1</v>
      </c>
    </row>
    <row r="266" spans="2:40" ht="12.75" hidden="1" customHeight="1" outlineLevel="2" x14ac:dyDescent="0.2">
      <c r="B266" s="151"/>
      <c r="C266" s="151"/>
      <c r="D266" s="176" t="str">
        <f>[2]CapWorks_WC!D111</f>
        <v xml:space="preserve">Property Plant and Equipment -  Water </v>
      </c>
      <c r="E266" s="154"/>
      <c r="F266" s="154"/>
      <c r="G266" s="154"/>
      <c r="H266" s="154"/>
      <c r="I266" s="26"/>
      <c r="J266" s="26"/>
      <c r="K266" s="26"/>
      <c r="L266" s="26"/>
      <c r="M266" s="26"/>
      <c r="N266" s="178">
        <f>SUM([2]Forecast_Gen!O564,[2]Forecast_Wat!O516,[2]Forecast_Sew!O516,[2]Forecast_Waste!O553,[2]Forecast_OthBiz!O516)</f>
        <v>55282</v>
      </c>
      <c r="O266" s="178">
        <f>[2]CapWorks_WC!O111</f>
        <v>0</v>
      </c>
      <c r="P266" s="186">
        <f>[2]CapWorks_WC!P111</f>
        <v>0</v>
      </c>
      <c r="Q266" s="186">
        <f>[2]CapWorks_WC!Q111</f>
        <v>0</v>
      </c>
      <c r="R266" s="186">
        <f>[2]CapWorks_WC!R111</f>
        <v>0</v>
      </c>
      <c r="S266" s="186">
        <f>[2]CapWorks_WC!S111</f>
        <v>0</v>
      </c>
      <c r="T266" s="186">
        <f>[2]CapWorks_WC!T111</f>
        <v>0</v>
      </c>
      <c r="U266" s="186">
        <f>[2]CapWorks_WC!U111</f>
        <v>0</v>
      </c>
      <c r="V266" s="186">
        <f>[2]CapWorks_WC!V111</f>
        <v>0</v>
      </c>
      <c r="W266" s="186">
        <f>[2]CapWorks_WC!W111</f>
        <v>0</v>
      </c>
      <c r="X266" s="186">
        <f>[2]CapWorks_WC!X111</f>
        <v>0</v>
      </c>
      <c r="Y266" s="186">
        <f>[2]CapWorks_WC!Y111</f>
        <v>0</v>
      </c>
      <c r="Z266" s="186">
        <f>[2]CapWorks_WC!Z111</f>
        <v>0</v>
      </c>
      <c r="AA266" s="186">
        <f>[2]CapWorks_WC!AA111</f>
        <v>0</v>
      </c>
      <c r="AB266" s="186">
        <f>[2]CapWorks_WC!AB111</f>
        <v>0</v>
      </c>
      <c r="AC266" s="186">
        <f>[2]CapWorks_WC!AC111</f>
        <v>0</v>
      </c>
      <c r="AD266" s="186">
        <f>[2]CapWorks_WC!AD111</f>
        <v>0</v>
      </c>
      <c r="AE266" s="186">
        <f>[2]CapWorks_WC!AE111</f>
        <v>0</v>
      </c>
      <c r="AF266" s="186">
        <f>[2]CapWorks_WC!AF111</f>
        <v>0</v>
      </c>
      <c r="AG266" s="186">
        <f>[2]CapWorks_WC!AG111</f>
        <v>0</v>
      </c>
      <c r="AH266" s="187">
        <f>[2]CapWorks_WC!AH111</f>
        <v>0</v>
      </c>
      <c r="AM266" s="53" cm="1">
        <f t="array" ref="AM266">IF(SUM(ABS(K266:AH266)),1,0)</f>
        <v>1</v>
      </c>
      <c r="AN266" s="53">
        <f t="shared" si="39"/>
        <v>1</v>
      </c>
    </row>
    <row r="267" spans="2:40" ht="12.75" hidden="1" customHeight="1" outlineLevel="2" x14ac:dyDescent="0.2">
      <c r="B267" s="151"/>
      <c r="C267" s="151"/>
      <c r="D267" s="176" t="str">
        <f>[2]CapWorks_WC!D112</f>
        <v xml:space="preserve">Property Plant and Equipment -  Plant, machinery and equipment </v>
      </c>
      <c r="E267" s="154"/>
      <c r="F267" s="154"/>
      <c r="G267" s="154"/>
      <c r="H267" s="154"/>
      <c r="I267" s="26"/>
      <c r="J267" s="26"/>
      <c r="K267" s="26"/>
      <c r="L267" s="26"/>
      <c r="M267" s="26"/>
      <c r="N267" s="178">
        <f>SUM([2]Forecast_Gen!O565,[2]Forecast_Wat!O517,[2]Forecast_Sew!O517,[2]Forecast_Waste!O554,[2]Forecast_OthBiz!O517)</f>
        <v>0</v>
      </c>
      <c r="O267" s="178">
        <f>[2]CapWorks_WC!O112</f>
        <v>2377</v>
      </c>
      <c r="P267" s="186">
        <f>[2]CapWorks_WC!P112</f>
        <v>1773.99</v>
      </c>
      <c r="Q267" s="186">
        <f>[2]CapWorks_WC!Q112</f>
        <v>1861.7890499999999</v>
      </c>
      <c r="R267" s="186">
        <f>[2]CapWorks_WC!R112</f>
        <v>2136.4993451249993</v>
      </c>
      <c r="S267" s="186">
        <f>[2]CapWorks_WC!S112</f>
        <v>1460.7967797956246</v>
      </c>
      <c r="T267" s="186">
        <f>[2]CapWorks_WC!T112</f>
        <v>2030.9435826561553</v>
      </c>
      <c r="U267" s="186">
        <f>[2]CapWorks_WC!U112</f>
        <v>1743.0840527565224</v>
      </c>
      <c r="V267" s="186">
        <f>[2]CapWorks_WC!V112</f>
        <v>2305.3700241330303</v>
      </c>
      <c r="W267" s="186">
        <f>[2]CapWorks_WC!W112</f>
        <v>2188.5366194331755</v>
      </c>
      <c r="X267" s="186">
        <f>[2]CapWorks_WC!X112</f>
        <v>2265.1354011133362</v>
      </c>
      <c r="Y267" s="186">
        <f>[2]CapWorks_WC!Y112</f>
        <v>2893.1380580339192</v>
      </c>
      <c r="Z267" s="186">
        <f>[2]CapWorks_WC!Z112</f>
        <v>0</v>
      </c>
      <c r="AA267" s="186">
        <f>[2]CapWorks_WC!AA112</f>
        <v>0</v>
      </c>
      <c r="AB267" s="186">
        <f>[2]CapWorks_WC!AB112</f>
        <v>0</v>
      </c>
      <c r="AC267" s="186">
        <f>[2]CapWorks_WC!AC112</f>
        <v>0</v>
      </c>
      <c r="AD267" s="186">
        <f>[2]CapWorks_WC!AD112</f>
        <v>0</v>
      </c>
      <c r="AE267" s="186">
        <f>[2]CapWorks_WC!AE112</f>
        <v>0</v>
      </c>
      <c r="AF267" s="186">
        <f>[2]CapWorks_WC!AF112</f>
        <v>0</v>
      </c>
      <c r="AG267" s="186">
        <f>[2]CapWorks_WC!AG112</f>
        <v>0</v>
      </c>
      <c r="AH267" s="187">
        <f>[2]CapWorks_WC!AH112</f>
        <v>0</v>
      </c>
      <c r="AM267" s="53" cm="1">
        <f t="array" ref="AM267">IF(SUM(ABS(K267:AH267)),1,0)</f>
        <v>1</v>
      </c>
      <c r="AN267" s="53">
        <f t="shared" si="39"/>
        <v>1</v>
      </c>
    </row>
    <row r="268" spans="2:40" ht="12.75" hidden="1" customHeight="1" outlineLevel="2" x14ac:dyDescent="0.2">
      <c r="B268" s="151"/>
      <c r="C268" s="151"/>
      <c r="D268" s="176" t="str">
        <f>[2]CapWorks_WC!D113</f>
        <v xml:space="preserve">Property Plant and Equipment -  Fixutres, fittings and furniture </v>
      </c>
      <c r="E268" s="154"/>
      <c r="F268" s="154"/>
      <c r="G268" s="154"/>
      <c r="H268" s="154"/>
      <c r="I268" s="26"/>
      <c r="J268" s="26"/>
      <c r="K268" s="26"/>
      <c r="L268" s="26"/>
      <c r="M268" s="26"/>
      <c r="N268" s="178">
        <f>SUM([2]Forecast_Gen!O566,[2]Forecast_Wat!O518,[2]Forecast_Sew!O518,[2]Forecast_Waste!O555,[2]Forecast_OthBiz!O518)</f>
        <v>0</v>
      </c>
      <c r="O268" s="178">
        <f>[2]CapWorks_WC!O113</f>
        <v>0</v>
      </c>
      <c r="P268" s="186">
        <f>[2]CapWorks_WC!P113</f>
        <v>0</v>
      </c>
      <c r="Q268" s="186">
        <f>[2]CapWorks_WC!Q113</f>
        <v>0</v>
      </c>
      <c r="R268" s="186">
        <f>[2]CapWorks_WC!R113</f>
        <v>0</v>
      </c>
      <c r="S268" s="186">
        <f>[2]CapWorks_WC!S113</f>
        <v>0</v>
      </c>
      <c r="T268" s="186">
        <f>[2]CapWorks_WC!T113</f>
        <v>0</v>
      </c>
      <c r="U268" s="186">
        <f>[2]CapWorks_WC!U113</f>
        <v>0</v>
      </c>
      <c r="V268" s="186">
        <f>[2]CapWorks_WC!V113</f>
        <v>0</v>
      </c>
      <c r="W268" s="186">
        <f>[2]CapWorks_WC!W113</f>
        <v>0</v>
      </c>
      <c r="X268" s="186">
        <f>[2]CapWorks_WC!X113</f>
        <v>0</v>
      </c>
      <c r="Y268" s="186">
        <f>[2]CapWorks_WC!Y113</f>
        <v>0</v>
      </c>
      <c r="Z268" s="186">
        <f>[2]CapWorks_WC!Z113</f>
        <v>0</v>
      </c>
      <c r="AA268" s="186">
        <f>[2]CapWorks_WC!AA113</f>
        <v>0</v>
      </c>
      <c r="AB268" s="186">
        <f>[2]CapWorks_WC!AB113</f>
        <v>0</v>
      </c>
      <c r="AC268" s="186">
        <f>[2]CapWorks_WC!AC113</f>
        <v>0</v>
      </c>
      <c r="AD268" s="186">
        <f>[2]CapWorks_WC!AD113</f>
        <v>0</v>
      </c>
      <c r="AE268" s="186">
        <f>[2]CapWorks_WC!AE113</f>
        <v>0</v>
      </c>
      <c r="AF268" s="186">
        <f>[2]CapWorks_WC!AF113</f>
        <v>0</v>
      </c>
      <c r="AG268" s="186">
        <f>[2]CapWorks_WC!AG113</f>
        <v>0</v>
      </c>
      <c r="AH268" s="187">
        <f>[2]CapWorks_WC!AH113</f>
        <v>0</v>
      </c>
      <c r="AM268" s="53" cm="1">
        <f t="array" ref="AM268">IF(SUM(ABS(K268:AH268)),1,0)</f>
        <v>0</v>
      </c>
      <c r="AN268" s="53">
        <f t="shared" si="39"/>
        <v>0</v>
      </c>
    </row>
    <row r="269" spans="2:40" ht="12.75" hidden="1" customHeight="1" outlineLevel="2" x14ac:dyDescent="0.2">
      <c r="B269" s="151"/>
      <c r="C269" s="151"/>
      <c r="D269" s="176" t="str">
        <f>[2]CapWorks_WC!D114</f>
        <v xml:space="preserve">Property Plant and Equipment -  Computers and telecommunications </v>
      </c>
      <c r="E269" s="154"/>
      <c r="F269" s="154"/>
      <c r="G269" s="154"/>
      <c r="H269" s="154"/>
      <c r="I269" s="26"/>
      <c r="J269" s="26"/>
      <c r="K269" s="26"/>
      <c r="L269" s="26"/>
      <c r="M269" s="26"/>
      <c r="N269" s="178">
        <f>SUM([2]Forecast_Gen!O567,[2]Forecast_Wat!O519,[2]Forecast_Sew!O519,[2]Forecast_Waste!O556,[2]Forecast_OthBiz!O519)</f>
        <v>0</v>
      </c>
      <c r="O269" s="178">
        <f>[2]CapWorks_WC!O114</f>
        <v>0</v>
      </c>
      <c r="P269" s="186">
        <f>[2]CapWorks_WC!P114</f>
        <v>0</v>
      </c>
      <c r="Q269" s="186">
        <f>[2]CapWorks_WC!Q114</f>
        <v>0</v>
      </c>
      <c r="R269" s="186">
        <f>[2]CapWorks_WC!R114</f>
        <v>0</v>
      </c>
      <c r="S269" s="186">
        <f>[2]CapWorks_WC!S114</f>
        <v>0</v>
      </c>
      <c r="T269" s="186">
        <f>[2]CapWorks_WC!T114</f>
        <v>0</v>
      </c>
      <c r="U269" s="186">
        <f>[2]CapWorks_WC!U114</f>
        <v>0</v>
      </c>
      <c r="V269" s="186">
        <f>[2]CapWorks_WC!V114</f>
        <v>0</v>
      </c>
      <c r="W269" s="186">
        <f>[2]CapWorks_WC!W114</f>
        <v>0</v>
      </c>
      <c r="X269" s="186">
        <f>[2]CapWorks_WC!X114</f>
        <v>0</v>
      </c>
      <c r="Y269" s="186">
        <f>[2]CapWorks_WC!Y114</f>
        <v>0</v>
      </c>
      <c r="Z269" s="186">
        <f>[2]CapWorks_WC!Z114</f>
        <v>0</v>
      </c>
      <c r="AA269" s="186">
        <f>[2]CapWorks_WC!AA114</f>
        <v>0</v>
      </c>
      <c r="AB269" s="186">
        <f>[2]CapWorks_WC!AB114</f>
        <v>0</v>
      </c>
      <c r="AC269" s="186">
        <f>[2]CapWorks_WC!AC114</f>
        <v>0</v>
      </c>
      <c r="AD269" s="186">
        <f>[2]CapWorks_WC!AD114</f>
        <v>0</v>
      </c>
      <c r="AE269" s="186">
        <f>[2]CapWorks_WC!AE114</f>
        <v>0</v>
      </c>
      <c r="AF269" s="186">
        <f>[2]CapWorks_WC!AF114</f>
        <v>0</v>
      </c>
      <c r="AG269" s="186">
        <f>[2]CapWorks_WC!AG114</f>
        <v>0</v>
      </c>
      <c r="AH269" s="187">
        <f>[2]CapWorks_WC!AH114</f>
        <v>0</v>
      </c>
      <c r="AM269" s="53" cm="1">
        <f t="array" ref="AM269">IF(SUM(ABS(K269:AH269)),1,0)</f>
        <v>0</v>
      </c>
      <c r="AN269" s="53">
        <f t="shared" si="39"/>
        <v>0</v>
      </c>
    </row>
    <row r="270" spans="2:40" ht="12.75" hidden="1" customHeight="1" outlineLevel="2" x14ac:dyDescent="0.2">
      <c r="B270" s="151"/>
      <c r="C270" s="151"/>
      <c r="D270" s="176" t="str">
        <f>[2]CapWorks_WC!D115</f>
        <v xml:space="preserve">Property Plant and Equipment -  Other </v>
      </c>
      <c r="E270" s="154"/>
      <c r="F270" s="154"/>
      <c r="G270" s="154"/>
      <c r="H270" s="154"/>
      <c r="I270" s="26"/>
      <c r="J270" s="26"/>
      <c r="K270" s="26"/>
      <c r="L270" s="26"/>
      <c r="M270" s="26"/>
      <c r="N270" s="178">
        <f>SUM([2]Forecast_Gen!O568,[2]Forecast_Wat!O520,[2]Forecast_Sew!O520,[2]Forecast_Waste!O557,[2]Forecast_OthBiz!O520)</f>
        <v>0</v>
      </c>
      <c r="O270" s="178">
        <f>[2]CapWorks_WC!O115</f>
        <v>0</v>
      </c>
      <c r="P270" s="186">
        <f>[2]CapWorks_WC!P115</f>
        <v>0</v>
      </c>
      <c r="Q270" s="186">
        <f>[2]CapWorks_WC!Q115</f>
        <v>0</v>
      </c>
      <c r="R270" s="186">
        <f>[2]CapWorks_WC!R115</f>
        <v>0</v>
      </c>
      <c r="S270" s="186">
        <f>[2]CapWorks_WC!S115</f>
        <v>0</v>
      </c>
      <c r="T270" s="186">
        <f>[2]CapWorks_WC!T115</f>
        <v>0</v>
      </c>
      <c r="U270" s="186">
        <f>[2]CapWorks_WC!U115</f>
        <v>0</v>
      </c>
      <c r="V270" s="186">
        <f>[2]CapWorks_WC!V115</f>
        <v>0</v>
      </c>
      <c r="W270" s="186">
        <f>[2]CapWorks_WC!W115</f>
        <v>0</v>
      </c>
      <c r="X270" s="186">
        <f>[2]CapWorks_WC!X115</f>
        <v>0</v>
      </c>
      <c r="Y270" s="186">
        <f>[2]CapWorks_WC!Y115</f>
        <v>0</v>
      </c>
      <c r="Z270" s="186">
        <f>[2]CapWorks_WC!Z115</f>
        <v>0</v>
      </c>
      <c r="AA270" s="186">
        <f>[2]CapWorks_WC!AA115</f>
        <v>0</v>
      </c>
      <c r="AB270" s="186">
        <f>[2]CapWorks_WC!AB115</f>
        <v>0</v>
      </c>
      <c r="AC270" s="186">
        <f>[2]CapWorks_WC!AC115</f>
        <v>0</v>
      </c>
      <c r="AD270" s="186">
        <f>[2]CapWorks_WC!AD115</f>
        <v>0</v>
      </c>
      <c r="AE270" s="186">
        <f>[2]CapWorks_WC!AE115</f>
        <v>0</v>
      </c>
      <c r="AF270" s="186">
        <f>[2]CapWorks_WC!AF115</f>
        <v>0</v>
      </c>
      <c r="AG270" s="186">
        <f>[2]CapWorks_WC!AG115</f>
        <v>0</v>
      </c>
      <c r="AH270" s="187">
        <f>[2]CapWorks_WC!AH115</f>
        <v>0</v>
      </c>
      <c r="AM270" s="53" cm="1">
        <f t="array" ref="AM270">IF(SUM(ABS(K270:AH270)),1,0)</f>
        <v>0</v>
      </c>
      <c r="AN270" s="53">
        <f t="shared" si="39"/>
        <v>0</v>
      </c>
    </row>
    <row r="271" spans="2:40" ht="12.75" hidden="1" customHeight="1" outlineLevel="2" x14ac:dyDescent="0.2">
      <c r="B271" s="151"/>
      <c r="C271" s="151"/>
      <c r="D271" s="176" t="str">
        <f>[2]CapWorks_WC!D116</f>
        <v xml:space="preserve">Property Plant and Equipment -  Capital Work in Progress </v>
      </c>
      <c r="E271" s="154"/>
      <c r="F271" s="154"/>
      <c r="G271" s="154"/>
      <c r="H271" s="154"/>
      <c r="I271" s="26"/>
      <c r="J271" s="26"/>
      <c r="K271" s="26"/>
      <c r="L271" s="26"/>
      <c r="M271" s="26"/>
      <c r="N271" s="178">
        <f>SUM([2]Forecast_Gen!O569,[2]Forecast_Wat!O521,[2]Forecast_Sew!O521,[2]Forecast_Waste!O558,[2]Forecast_OthBiz!O521)</f>
        <v>0</v>
      </c>
      <c r="O271" s="178">
        <f>[2]CapWorks_WC!O116</f>
        <v>0</v>
      </c>
      <c r="P271" s="186">
        <f>[2]CapWorks_WC!P116</f>
        <v>0</v>
      </c>
      <c r="Q271" s="186">
        <f>[2]CapWorks_WC!Q116</f>
        <v>0</v>
      </c>
      <c r="R271" s="186">
        <f>[2]CapWorks_WC!R116</f>
        <v>0</v>
      </c>
      <c r="S271" s="186">
        <f>[2]CapWorks_WC!S116</f>
        <v>0</v>
      </c>
      <c r="T271" s="186">
        <f>[2]CapWorks_WC!T116</f>
        <v>0</v>
      </c>
      <c r="U271" s="186">
        <f>[2]CapWorks_WC!U116</f>
        <v>0</v>
      </c>
      <c r="V271" s="186">
        <f>[2]CapWorks_WC!V116</f>
        <v>0</v>
      </c>
      <c r="W271" s="186">
        <f>[2]CapWorks_WC!W116</f>
        <v>0</v>
      </c>
      <c r="X271" s="186">
        <f>[2]CapWorks_WC!X116</f>
        <v>0</v>
      </c>
      <c r="Y271" s="186">
        <f>[2]CapWorks_WC!Y116</f>
        <v>0</v>
      </c>
      <c r="Z271" s="186">
        <f>[2]CapWorks_WC!Z116</f>
        <v>0</v>
      </c>
      <c r="AA271" s="186">
        <f>[2]CapWorks_WC!AA116</f>
        <v>0</v>
      </c>
      <c r="AB271" s="186">
        <f>[2]CapWorks_WC!AB116</f>
        <v>0</v>
      </c>
      <c r="AC271" s="186">
        <f>[2]CapWorks_WC!AC116</f>
        <v>0</v>
      </c>
      <c r="AD271" s="186">
        <f>[2]CapWorks_WC!AD116</f>
        <v>0</v>
      </c>
      <c r="AE271" s="186">
        <f>[2]CapWorks_WC!AE116</f>
        <v>0</v>
      </c>
      <c r="AF271" s="186">
        <f>[2]CapWorks_WC!AF116</f>
        <v>0</v>
      </c>
      <c r="AG271" s="186">
        <f>[2]CapWorks_WC!AG116</f>
        <v>0</v>
      </c>
      <c r="AH271" s="187">
        <f>[2]CapWorks_WC!AH116</f>
        <v>0</v>
      </c>
      <c r="AM271" s="53" cm="1">
        <f t="array" ref="AM271">IF(SUM(ABS(K271:AH271)),1,0)</f>
        <v>0</v>
      </c>
      <c r="AN271" s="53">
        <f t="shared" si="39"/>
        <v>0</v>
      </c>
    </row>
    <row r="272" spans="2:40" ht="12.75" hidden="1" customHeight="1" outlineLevel="2" x14ac:dyDescent="0.2">
      <c r="B272" s="151"/>
      <c r="C272" s="151"/>
      <c r="D272" s="176" t="str">
        <f>[2]CapWorks_WC!D117</f>
        <v xml:space="preserve">Property Plant and Equipment -  LED Lighting </v>
      </c>
      <c r="E272" s="154"/>
      <c r="F272" s="154"/>
      <c r="G272" s="154"/>
      <c r="H272" s="154"/>
      <c r="I272" s="26"/>
      <c r="J272" s="26"/>
      <c r="K272" s="26"/>
      <c r="L272" s="26"/>
      <c r="M272" s="26"/>
      <c r="N272" s="178">
        <f>SUM([2]Forecast_Gen!O570,[2]Forecast_Wat!O522,[2]Forecast_Sew!O522,[2]Forecast_Waste!O559,[2]Forecast_OthBiz!O522)</f>
        <v>0</v>
      </c>
      <c r="O272" s="178">
        <f>[2]CapWorks_WC!O117</f>
        <v>0</v>
      </c>
      <c r="P272" s="186">
        <f>[2]CapWorks_WC!P117</f>
        <v>0</v>
      </c>
      <c r="Q272" s="186">
        <f>[2]CapWorks_WC!Q117</f>
        <v>0</v>
      </c>
      <c r="R272" s="186">
        <f>[2]CapWorks_WC!R117</f>
        <v>0</v>
      </c>
      <c r="S272" s="186">
        <f>[2]CapWorks_WC!S117</f>
        <v>0</v>
      </c>
      <c r="T272" s="186">
        <f>[2]CapWorks_WC!T117</f>
        <v>0</v>
      </c>
      <c r="U272" s="186">
        <f>[2]CapWorks_WC!U117</f>
        <v>0</v>
      </c>
      <c r="V272" s="186">
        <f>[2]CapWorks_WC!V117</f>
        <v>0</v>
      </c>
      <c r="W272" s="186">
        <f>[2]CapWorks_WC!W117</f>
        <v>0</v>
      </c>
      <c r="X272" s="186">
        <f>[2]CapWorks_WC!X117</f>
        <v>0</v>
      </c>
      <c r="Y272" s="186">
        <f>[2]CapWorks_WC!Y117</f>
        <v>0</v>
      </c>
      <c r="Z272" s="186">
        <f>[2]CapWorks_WC!Z117</f>
        <v>0</v>
      </c>
      <c r="AA272" s="186">
        <f>[2]CapWorks_WC!AA117</f>
        <v>0</v>
      </c>
      <c r="AB272" s="186">
        <f>[2]CapWorks_WC!AB117</f>
        <v>0</v>
      </c>
      <c r="AC272" s="186">
        <f>[2]CapWorks_WC!AC117</f>
        <v>0</v>
      </c>
      <c r="AD272" s="186">
        <f>[2]CapWorks_WC!AD117</f>
        <v>0</v>
      </c>
      <c r="AE272" s="186">
        <f>[2]CapWorks_WC!AE117</f>
        <v>0</v>
      </c>
      <c r="AF272" s="186">
        <f>[2]CapWorks_WC!AF117</f>
        <v>0</v>
      </c>
      <c r="AG272" s="186">
        <f>[2]CapWorks_WC!AG117</f>
        <v>0</v>
      </c>
      <c r="AH272" s="187">
        <f>[2]CapWorks_WC!AH117</f>
        <v>0</v>
      </c>
      <c r="AM272" s="53" cm="1">
        <f t="array" ref="AM272">IF(SUM(ABS(K272:AH272)),1,0)</f>
        <v>0</v>
      </c>
      <c r="AN272" s="53">
        <f t="shared" si="39"/>
        <v>0</v>
      </c>
    </row>
    <row r="273" spans="2:40" ht="12.75" hidden="1" customHeight="1" outlineLevel="2" x14ac:dyDescent="0.2">
      <c r="B273" s="151"/>
      <c r="C273" s="151"/>
      <c r="D273" s="176" t="str">
        <f>[2]CapWorks_WC!D118</f>
        <v xml:space="preserve">Property Plant and Equipment -  Cemetery </v>
      </c>
      <c r="E273" s="154"/>
      <c r="F273" s="154"/>
      <c r="G273" s="154"/>
      <c r="H273" s="154"/>
      <c r="I273" s="26"/>
      <c r="J273" s="26"/>
      <c r="K273" s="26"/>
      <c r="L273" s="26"/>
      <c r="M273" s="26"/>
      <c r="N273" s="178">
        <f>SUM([2]Forecast_Gen!O571,[2]Forecast_Wat!O523,[2]Forecast_Sew!O523,[2]Forecast_Waste!O560,[2]Forecast_OthBiz!O523)</f>
        <v>0</v>
      </c>
      <c r="O273" s="178">
        <f>[2]CapWorks_WC!O118</f>
        <v>0</v>
      </c>
      <c r="P273" s="186">
        <f>[2]CapWorks_WC!P118</f>
        <v>0</v>
      </c>
      <c r="Q273" s="186">
        <f>[2]CapWorks_WC!Q118</f>
        <v>0</v>
      </c>
      <c r="R273" s="186">
        <f>[2]CapWorks_WC!R118</f>
        <v>0</v>
      </c>
      <c r="S273" s="186">
        <f>[2]CapWorks_WC!S118</f>
        <v>0</v>
      </c>
      <c r="T273" s="186">
        <f>[2]CapWorks_WC!T118</f>
        <v>0</v>
      </c>
      <c r="U273" s="186">
        <f>[2]CapWorks_WC!U118</f>
        <v>0</v>
      </c>
      <c r="V273" s="186">
        <f>[2]CapWorks_WC!V118</f>
        <v>0</v>
      </c>
      <c r="W273" s="186">
        <f>[2]CapWorks_WC!W118</f>
        <v>0</v>
      </c>
      <c r="X273" s="186">
        <f>[2]CapWorks_WC!X118</f>
        <v>0</v>
      </c>
      <c r="Y273" s="186">
        <f>[2]CapWorks_WC!Y118</f>
        <v>0</v>
      </c>
      <c r="Z273" s="186">
        <f>[2]CapWorks_WC!Z118</f>
        <v>0</v>
      </c>
      <c r="AA273" s="186">
        <f>[2]CapWorks_WC!AA118</f>
        <v>0</v>
      </c>
      <c r="AB273" s="186">
        <f>[2]CapWorks_WC!AB118</f>
        <v>0</v>
      </c>
      <c r="AC273" s="186">
        <f>[2]CapWorks_WC!AC118</f>
        <v>0</v>
      </c>
      <c r="AD273" s="186">
        <f>[2]CapWorks_WC!AD118</f>
        <v>0</v>
      </c>
      <c r="AE273" s="186">
        <f>[2]CapWorks_WC!AE118</f>
        <v>0</v>
      </c>
      <c r="AF273" s="186">
        <f>[2]CapWorks_WC!AF118</f>
        <v>0</v>
      </c>
      <c r="AG273" s="186">
        <f>[2]CapWorks_WC!AG118</f>
        <v>0</v>
      </c>
      <c r="AH273" s="187">
        <f>[2]CapWorks_WC!AH118</f>
        <v>0</v>
      </c>
      <c r="AM273" s="53" cm="1">
        <f t="array" ref="AM273">IF(SUM(ABS(K273:AH273)),1,0)</f>
        <v>0</v>
      </c>
      <c r="AN273" s="53">
        <f t="shared" si="39"/>
        <v>0</v>
      </c>
    </row>
    <row r="274" spans="2:40" ht="12.75" hidden="1" customHeight="1" outlineLevel="2" x14ac:dyDescent="0.2">
      <c r="B274" s="151"/>
      <c r="C274" s="151"/>
      <c r="D274" s="176" t="str">
        <f>[2]CapWorks_WC!D119</f>
        <v xml:space="preserve">Property Plant and Equipment -  Landfill cells </v>
      </c>
      <c r="E274" s="154"/>
      <c r="F274" s="154"/>
      <c r="G274" s="154"/>
      <c r="H274" s="154"/>
      <c r="I274" s="26"/>
      <c r="J274" s="26"/>
      <c r="K274" s="26"/>
      <c r="L274" s="26"/>
      <c r="M274" s="26"/>
      <c r="N274" s="178">
        <f>SUM([2]Forecast_Gen!O572,[2]Forecast_Wat!O524,[2]Forecast_Sew!O524,[2]Forecast_Waste!O561,[2]Forecast_OthBiz!O524)</f>
        <v>0</v>
      </c>
      <c r="O274" s="178">
        <f>[2]CapWorks_WC!O119</f>
        <v>0</v>
      </c>
      <c r="P274" s="186">
        <f>[2]CapWorks_WC!P119</f>
        <v>0</v>
      </c>
      <c r="Q274" s="186">
        <f>[2]CapWorks_WC!Q119</f>
        <v>0</v>
      </c>
      <c r="R274" s="186">
        <f>[2]CapWorks_WC!R119</f>
        <v>0</v>
      </c>
      <c r="S274" s="186">
        <f>[2]CapWorks_WC!S119</f>
        <v>0</v>
      </c>
      <c r="T274" s="186">
        <f>[2]CapWorks_WC!T119</f>
        <v>0</v>
      </c>
      <c r="U274" s="186">
        <f>[2]CapWorks_WC!U119</f>
        <v>0</v>
      </c>
      <c r="V274" s="186">
        <f>[2]CapWorks_WC!V119</f>
        <v>0</v>
      </c>
      <c r="W274" s="186">
        <f>[2]CapWorks_WC!W119</f>
        <v>0</v>
      </c>
      <c r="X274" s="186">
        <f>[2]CapWorks_WC!X119</f>
        <v>0</v>
      </c>
      <c r="Y274" s="186">
        <f>[2]CapWorks_WC!Y119</f>
        <v>0</v>
      </c>
      <c r="Z274" s="186">
        <f>[2]CapWorks_WC!Z119</f>
        <v>0</v>
      </c>
      <c r="AA274" s="186">
        <f>[2]CapWorks_WC!AA119</f>
        <v>0</v>
      </c>
      <c r="AB274" s="186">
        <f>[2]CapWorks_WC!AB119</f>
        <v>0</v>
      </c>
      <c r="AC274" s="186">
        <f>[2]CapWorks_WC!AC119</f>
        <v>0</v>
      </c>
      <c r="AD274" s="186">
        <f>[2]CapWorks_WC!AD119</f>
        <v>0</v>
      </c>
      <c r="AE274" s="186">
        <f>[2]CapWorks_WC!AE119</f>
        <v>0</v>
      </c>
      <c r="AF274" s="186">
        <f>[2]CapWorks_WC!AF119</f>
        <v>0</v>
      </c>
      <c r="AG274" s="186">
        <f>[2]CapWorks_WC!AG119</f>
        <v>0</v>
      </c>
      <c r="AH274" s="187">
        <f>[2]CapWorks_WC!AH119</f>
        <v>0</v>
      </c>
      <c r="AM274" s="53" cm="1">
        <f t="array" ref="AM274">IF(SUM(ABS(K274:AH274)),1,0)</f>
        <v>0</v>
      </c>
      <c r="AN274" s="53">
        <f t="shared" si="39"/>
        <v>0</v>
      </c>
    </row>
    <row r="275" spans="2:40" ht="12.75" hidden="1" customHeight="1" outlineLevel="2" x14ac:dyDescent="0.2">
      <c r="B275" s="151"/>
      <c r="C275" s="151"/>
      <c r="D275" s="176" t="str">
        <f>[2]CapWorks_WC!D120</f>
        <v xml:space="preserve">Property Plant and Equipment -  Capital Works Sustainability Adjustment </v>
      </c>
      <c r="E275" s="154"/>
      <c r="F275" s="154"/>
      <c r="G275" s="154"/>
      <c r="H275" s="154"/>
      <c r="I275" s="26"/>
      <c r="J275" s="26"/>
      <c r="K275" s="26"/>
      <c r="L275" s="26"/>
      <c r="M275" s="26"/>
      <c r="N275" s="178">
        <f>SUM([2]Forecast_Gen!O573,[2]Forecast_Wat!O525,[2]Forecast_Sew!O525,[2]Forecast_Waste!O562,[2]Forecast_OthBiz!O525)</f>
        <v>0</v>
      </c>
      <c r="O275" s="178">
        <f>[2]CapWorks_WC!O120</f>
        <v>0</v>
      </c>
      <c r="P275" s="186">
        <f>[2]CapWorks_WC!P120</f>
        <v>0</v>
      </c>
      <c r="Q275" s="186">
        <f>[2]CapWorks_WC!Q120</f>
        <v>0</v>
      </c>
      <c r="R275" s="186">
        <f>[2]CapWorks_WC!R120</f>
        <v>0</v>
      </c>
      <c r="S275" s="186">
        <f>[2]CapWorks_WC!S120</f>
        <v>0</v>
      </c>
      <c r="T275" s="186">
        <f>[2]CapWorks_WC!T120</f>
        <v>0</v>
      </c>
      <c r="U275" s="186">
        <f>[2]CapWorks_WC!U120</f>
        <v>0</v>
      </c>
      <c r="V275" s="186">
        <f>[2]CapWorks_WC!V120</f>
        <v>0</v>
      </c>
      <c r="W275" s="186">
        <f>[2]CapWorks_WC!W120</f>
        <v>0</v>
      </c>
      <c r="X275" s="186">
        <f>[2]CapWorks_WC!X120</f>
        <v>0</v>
      </c>
      <c r="Y275" s="186">
        <f>[2]CapWorks_WC!Y120</f>
        <v>0</v>
      </c>
      <c r="Z275" s="186">
        <f>[2]CapWorks_WC!Z120</f>
        <v>0</v>
      </c>
      <c r="AA275" s="186">
        <f>[2]CapWorks_WC!AA120</f>
        <v>0</v>
      </c>
      <c r="AB275" s="186">
        <f>[2]CapWorks_WC!AB120</f>
        <v>0</v>
      </c>
      <c r="AC275" s="186">
        <f>[2]CapWorks_WC!AC120</f>
        <v>0</v>
      </c>
      <c r="AD275" s="186">
        <f>[2]CapWorks_WC!AD120</f>
        <v>0</v>
      </c>
      <c r="AE275" s="186">
        <f>[2]CapWorks_WC!AE120</f>
        <v>0</v>
      </c>
      <c r="AF275" s="186">
        <f>[2]CapWorks_WC!AF120</f>
        <v>0</v>
      </c>
      <c r="AG275" s="186">
        <f>[2]CapWorks_WC!AG120</f>
        <v>0</v>
      </c>
      <c r="AH275" s="187">
        <f>[2]CapWorks_WC!AH120</f>
        <v>0</v>
      </c>
      <c r="AM275" s="53" cm="1">
        <f t="array" ref="AM275">IF(SUM(ABS(K275:AH275)),1,0)</f>
        <v>0</v>
      </c>
      <c r="AN275" s="53">
        <f t="shared" si="39"/>
        <v>0</v>
      </c>
    </row>
    <row r="276" spans="2:40" ht="12.75" hidden="1" customHeight="1" outlineLevel="2" x14ac:dyDescent="0.2">
      <c r="B276" s="151"/>
      <c r="C276" s="151"/>
      <c r="D276" s="176" t="str">
        <f>[2]CapWorks_WC!D121</f>
        <v xml:space="preserve">Property Plant and Equipment -  Additional Capital Works due to SRV </v>
      </c>
      <c r="E276" s="154"/>
      <c r="F276" s="154"/>
      <c r="G276" s="154"/>
      <c r="H276" s="154"/>
      <c r="I276" s="26"/>
      <c r="J276" s="26"/>
      <c r="K276" s="26"/>
      <c r="L276" s="26"/>
      <c r="M276" s="26"/>
      <c r="N276" s="178">
        <f>SUM([2]Forecast_Gen!O574,[2]Forecast_Wat!O526,[2]Forecast_Sew!O526,[2]Forecast_Waste!O563,[2]Forecast_OthBiz!O526)</f>
        <v>0</v>
      </c>
      <c r="O276" s="178">
        <f>[2]CapWorks_WC!O121</f>
        <v>0</v>
      </c>
      <c r="P276" s="186">
        <f>[2]CapWorks_WC!P121</f>
        <v>0</v>
      </c>
      <c r="Q276" s="186">
        <f>[2]CapWorks_WC!Q121</f>
        <v>0</v>
      </c>
      <c r="R276" s="186">
        <f>[2]CapWorks_WC!R121</f>
        <v>0</v>
      </c>
      <c r="S276" s="186">
        <f>[2]CapWorks_WC!S121</f>
        <v>0</v>
      </c>
      <c r="T276" s="186">
        <f>[2]CapWorks_WC!T121</f>
        <v>0</v>
      </c>
      <c r="U276" s="186">
        <f>[2]CapWorks_WC!U121</f>
        <v>0</v>
      </c>
      <c r="V276" s="186">
        <f>[2]CapWorks_WC!V121</f>
        <v>0</v>
      </c>
      <c r="W276" s="186">
        <f>[2]CapWorks_WC!W121</f>
        <v>0</v>
      </c>
      <c r="X276" s="186">
        <f>[2]CapWorks_WC!X121</f>
        <v>0</v>
      </c>
      <c r="Y276" s="186">
        <f>[2]CapWorks_WC!Y121</f>
        <v>0</v>
      </c>
      <c r="Z276" s="186">
        <f>[2]CapWorks_WC!Z121</f>
        <v>0</v>
      </c>
      <c r="AA276" s="186">
        <f>[2]CapWorks_WC!AA121</f>
        <v>0</v>
      </c>
      <c r="AB276" s="186">
        <f>[2]CapWorks_WC!AB121</f>
        <v>0</v>
      </c>
      <c r="AC276" s="186">
        <f>[2]CapWorks_WC!AC121</f>
        <v>0</v>
      </c>
      <c r="AD276" s="186">
        <f>[2]CapWorks_WC!AD121</f>
        <v>0</v>
      </c>
      <c r="AE276" s="186">
        <f>[2]CapWorks_WC!AE121</f>
        <v>0</v>
      </c>
      <c r="AF276" s="186">
        <f>[2]CapWorks_WC!AF121</f>
        <v>0</v>
      </c>
      <c r="AG276" s="186">
        <f>[2]CapWorks_WC!AG121</f>
        <v>0</v>
      </c>
      <c r="AH276" s="187">
        <f>[2]CapWorks_WC!AH121</f>
        <v>0</v>
      </c>
      <c r="AM276" s="53" cm="1">
        <f t="array" ref="AM276">IF(SUM(ABS(K276:AH276)),1,0)</f>
        <v>0</v>
      </c>
      <c r="AN276" s="53">
        <f t="shared" si="39"/>
        <v>0</v>
      </c>
    </row>
    <row r="277" spans="2:40" ht="12.75" hidden="1" customHeight="1" outlineLevel="2" x14ac:dyDescent="0.2">
      <c r="B277" s="151"/>
      <c r="C277" s="152"/>
      <c r="D277" s="176" t="str">
        <f>[2]CapWorks_WC!D122</f>
        <v>Property Plant and Equipment -  Floodplain Risk Management</v>
      </c>
      <c r="E277" s="154"/>
      <c r="F277" s="154"/>
      <c r="G277" s="154"/>
      <c r="H277" s="154"/>
      <c r="I277" s="26"/>
      <c r="J277" s="26"/>
      <c r="K277" s="26"/>
      <c r="L277" s="26"/>
      <c r="M277" s="26"/>
      <c r="N277" s="178">
        <f>SUM([2]Forecast_Gen!O575,[2]Forecast_Wat!O527,[2]Forecast_Sew!O527,[2]Forecast_Waste!O564,[2]Forecast_OthBiz!O527)</f>
        <v>0</v>
      </c>
      <c r="O277" s="178">
        <f>[2]CapWorks_WC!O122</f>
        <v>0</v>
      </c>
      <c r="P277" s="186">
        <f>[2]CapWorks_WC!P122</f>
        <v>0</v>
      </c>
      <c r="Q277" s="186">
        <f>[2]CapWorks_WC!Q122</f>
        <v>0</v>
      </c>
      <c r="R277" s="186">
        <f>[2]CapWorks_WC!R122</f>
        <v>0</v>
      </c>
      <c r="S277" s="186">
        <f>[2]CapWorks_WC!S122</f>
        <v>0</v>
      </c>
      <c r="T277" s="186">
        <f>[2]CapWorks_WC!T122</f>
        <v>0</v>
      </c>
      <c r="U277" s="186">
        <f>[2]CapWorks_WC!U122</f>
        <v>0</v>
      </c>
      <c r="V277" s="186">
        <f>[2]CapWorks_WC!V122</f>
        <v>0</v>
      </c>
      <c r="W277" s="186">
        <f>[2]CapWorks_WC!W122</f>
        <v>0</v>
      </c>
      <c r="X277" s="186">
        <f>[2]CapWorks_WC!X122</f>
        <v>0</v>
      </c>
      <c r="Y277" s="186">
        <f>[2]CapWorks_WC!Y122</f>
        <v>0</v>
      </c>
      <c r="Z277" s="186">
        <f>[2]CapWorks_WC!Z122</f>
        <v>0</v>
      </c>
      <c r="AA277" s="186">
        <f>[2]CapWorks_WC!AA122</f>
        <v>0</v>
      </c>
      <c r="AB277" s="186">
        <f>[2]CapWorks_WC!AB122</f>
        <v>0</v>
      </c>
      <c r="AC277" s="186">
        <f>[2]CapWorks_WC!AC122</f>
        <v>0</v>
      </c>
      <c r="AD277" s="186">
        <f>[2]CapWorks_WC!AD122</f>
        <v>0</v>
      </c>
      <c r="AE277" s="186">
        <f>[2]CapWorks_WC!AE122</f>
        <v>0</v>
      </c>
      <c r="AF277" s="186">
        <f>[2]CapWorks_WC!AF122</f>
        <v>0</v>
      </c>
      <c r="AG277" s="186">
        <f>[2]CapWorks_WC!AG122</f>
        <v>0</v>
      </c>
      <c r="AH277" s="187">
        <f>[2]CapWorks_WC!AH122</f>
        <v>0</v>
      </c>
      <c r="AM277" s="53" cm="1">
        <f t="array" ref="AM277">IF(SUM(ABS(K277:AH277)),1,0)</f>
        <v>0</v>
      </c>
      <c r="AN277" s="53">
        <f t="shared" si="39"/>
        <v>0</v>
      </c>
    </row>
    <row r="278" spans="2:40" ht="12.75" hidden="1" customHeight="1" outlineLevel="2" x14ac:dyDescent="0.2">
      <c r="B278" s="151"/>
      <c r="C278" s="152"/>
      <c r="D278" s="176" t="str">
        <f>[2]CapWorks_WC!D123</f>
        <v xml:space="preserve">Property Plant and Equipment -  Spare capex 7 </v>
      </c>
      <c r="E278" s="154"/>
      <c r="F278" s="154"/>
      <c r="G278" s="154"/>
      <c r="H278" s="154"/>
      <c r="I278" s="26"/>
      <c r="J278" s="26"/>
      <c r="K278" s="26"/>
      <c r="L278" s="26"/>
      <c r="M278" s="26"/>
      <c r="N278" s="178">
        <f>SUM([2]Forecast_Gen!O576,[2]Forecast_Wat!O528,[2]Forecast_Sew!O528,[2]Forecast_Waste!O565,[2]Forecast_OthBiz!O528)</f>
        <v>0</v>
      </c>
      <c r="O278" s="178">
        <f>[2]CapWorks_WC!O123</f>
        <v>0</v>
      </c>
      <c r="P278" s="186">
        <f>[2]CapWorks_WC!P123</f>
        <v>0</v>
      </c>
      <c r="Q278" s="186">
        <f>[2]CapWorks_WC!Q123</f>
        <v>0</v>
      </c>
      <c r="R278" s="186">
        <f>[2]CapWorks_WC!R123</f>
        <v>0</v>
      </c>
      <c r="S278" s="186">
        <f>[2]CapWorks_WC!S123</f>
        <v>0</v>
      </c>
      <c r="T278" s="186">
        <f>[2]CapWorks_WC!T123</f>
        <v>0</v>
      </c>
      <c r="U278" s="186">
        <f>[2]CapWorks_WC!U123</f>
        <v>0</v>
      </c>
      <c r="V278" s="186">
        <f>[2]CapWorks_WC!V123</f>
        <v>0</v>
      </c>
      <c r="W278" s="186">
        <f>[2]CapWorks_WC!W123</f>
        <v>0</v>
      </c>
      <c r="X278" s="186">
        <f>[2]CapWorks_WC!X123</f>
        <v>0</v>
      </c>
      <c r="Y278" s="186">
        <f>[2]CapWorks_WC!Y123</f>
        <v>0</v>
      </c>
      <c r="Z278" s="186">
        <f>[2]CapWorks_WC!Z123</f>
        <v>0</v>
      </c>
      <c r="AA278" s="186">
        <f>[2]CapWorks_WC!AA123</f>
        <v>0</v>
      </c>
      <c r="AB278" s="186">
        <f>[2]CapWorks_WC!AB123</f>
        <v>0</v>
      </c>
      <c r="AC278" s="186">
        <f>[2]CapWorks_WC!AC123</f>
        <v>0</v>
      </c>
      <c r="AD278" s="186">
        <f>[2]CapWorks_WC!AD123</f>
        <v>0</v>
      </c>
      <c r="AE278" s="186">
        <f>[2]CapWorks_WC!AE123</f>
        <v>0</v>
      </c>
      <c r="AF278" s="186">
        <f>[2]CapWorks_WC!AF123</f>
        <v>0</v>
      </c>
      <c r="AG278" s="186">
        <f>[2]CapWorks_WC!AG123</f>
        <v>0</v>
      </c>
      <c r="AH278" s="187">
        <f>[2]CapWorks_WC!AH123</f>
        <v>0</v>
      </c>
      <c r="AM278" s="53" cm="1">
        <f t="array" ref="AM278">IF(SUM(ABS(K278:AH278)),1,0)</f>
        <v>0</v>
      </c>
      <c r="AN278" s="53">
        <f t="shared" si="39"/>
        <v>0</v>
      </c>
    </row>
    <row r="279" spans="2:40" ht="12.75" hidden="1" customHeight="1" outlineLevel="2" collapsed="1" x14ac:dyDescent="0.2">
      <c r="B279" s="151"/>
      <c r="C279" s="152"/>
      <c r="D279" s="150" t="s">
        <v>147</v>
      </c>
      <c r="E279" s="236"/>
      <c r="F279" s="236"/>
      <c r="G279" s="236"/>
      <c r="H279" s="236"/>
      <c r="I279" s="237"/>
      <c r="J279" s="237"/>
      <c r="K279" s="237"/>
      <c r="L279" s="237"/>
      <c r="M279" s="237"/>
      <c r="N279" s="238">
        <f>SUM(N254:N278)</f>
        <v>139772</v>
      </c>
      <c r="O279" s="238">
        <f t="shared" ref="O279:AH279" si="40">SUM(O254:O278)</f>
        <v>2377</v>
      </c>
      <c r="P279" s="238">
        <f t="shared" si="40"/>
        <v>1773.99</v>
      </c>
      <c r="Q279" s="238">
        <f t="shared" si="40"/>
        <v>1861.7890499999999</v>
      </c>
      <c r="R279" s="238">
        <f t="shared" si="40"/>
        <v>2136.4993451249993</v>
      </c>
      <c r="S279" s="238">
        <f t="shared" si="40"/>
        <v>1460.7967797956246</v>
      </c>
      <c r="T279" s="238">
        <f t="shared" si="40"/>
        <v>2030.9435826561553</v>
      </c>
      <c r="U279" s="238">
        <f t="shared" si="40"/>
        <v>1743.0840527565224</v>
      </c>
      <c r="V279" s="238">
        <f t="shared" si="40"/>
        <v>2305.3700241330303</v>
      </c>
      <c r="W279" s="238">
        <f t="shared" si="40"/>
        <v>2188.5366194331755</v>
      </c>
      <c r="X279" s="238">
        <f t="shared" si="40"/>
        <v>2265.1354011133362</v>
      </c>
      <c r="Y279" s="238">
        <f t="shared" si="40"/>
        <v>2893.1380580339192</v>
      </c>
      <c r="Z279" s="238">
        <f t="shared" si="40"/>
        <v>0</v>
      </c>
      <c r="AA279" s="238">
        <f t="shared" si="40"/>
        <v>0</v>
      </c>
      <c r="AB279" s="238">
        <f t="shared" si="40"/>
        <v>0</v>
      </c>
      <c r="AC279" s="238">
        <f t="shared" si="40"/>
        <v>0</v>
      </c>
      <c r="AD279" s="238">
        <f t="shared" si="40"/>
        <v>0</v>
      </c>
      <c r="AE279" s="238">
        <f t="shared" si="40"/>
        <v>0</v>
      </c>
      <c r="AF279" s="238">
        <f t="shared" si="40"/>
        <v>0</v>
      </c>
      <c r="AG279" s="238">
        <f t="shared" si="40"/>
        <v>0</v>
      </c>
      <c r="AH279" s="239">
        <f t="shared" si="40"/>
        <v>0</v>
      </c>
    </row>
    <row r="280" spans="2:40" ht="12.75" hidden="1" customHeight="1" outlineLevel="2" x14ac:dyDescent="0.2">
      <c r="B280" s="151"/>
      <c r="C280" s="152"/>
      <c r="D280" s="176"/>
      <c r="E280" s="154"/>
      <c r="F280" s="154"/>
      <c r="G280" s="154"/>
      <c r="H280" s="154"/>
      <c r="I280" s="26"/>
      <c r="J280" s="26"/>
      <c r="K280" s="26"/>
      <c r="L280" s="26"/>
      <c r="M280" s="26"/>
      <c r="N280" s="26"/>
      <c r="O280" s="178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7"/>
    </row>
    <row r="281" spans="2:40" ht="12.75" hidden="1" customHeight="1" outlineLevel="2" x14ac:dyDescent="0.2">
      <c r="B281" s="151"/>
      <c r="C281" s="152"/>
      <c r="D281" s="153" t="s">
        <v>148</v>
      </c>
      <c r="E281" s="154"/>
      <c r="F281" s="154"/>
      <c r="G281" s="154"/>
      <c r="H281" s="154"/>
      <c r="I281" s="26"/>
      <c r="J281" s="26"/>
      <c r="K281" s="26"/>
      <c r="L281" s="26"/>
      <c r="M281" s="26"/>
      <c r="N281" s="26"/>
      <c r="O281" s="178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7"/>
    </row>
    <row r="282" spans="2:40" ht="12.75" hidden="1" customHeight="1" outlineLevel="2" x14ac:dyDescent="0.2">
      <c r="B282" s="151"/>
      <c r="C282" s="152"/>
      <c r="D282" s="176" t="str">
        <f>[2]CapWorks_WC!D126</f>
        <v xml:space="preserve">Infrastructure Assets -  Land </v>
      </c>
      <c r="E282" s="154"/>
      <c r="F282" s="154"/>
      <c r="G282" s="154"/>
      <c r="H282" s="154"/>
      <c r="I282" s="26"/>
      <c r="J282" s="26"/>
      <c r="K282" s="26"/>
      <c r="L282" s="26"/>
      <c r="M282" s="26"/>
      <c r="N282" s="178">
        <f>SUM([2]Forecast_Gen!O898,[2]Forecast_Wat!O882,[2]Forecast_Sew!O882,[2]Forecast_Waste!O919,[2]Forecast_OthBiz!O882)</f>
        <v>0</v>
      </c>
      <c r="O282" s="178">
        <f>[2]CapWorks_WC!O126</f>
        <v>0</v>
      </c>
      <c r="P282" s="186">
        <f>[2]CapWorks_WC!P126</f>
        <v>0</v>
      </c>
      <c r="Q282" s="186">
        <f>[2]CapWorks_WC!Q126</f>
        <v>0</v>
      </c>
      <c r="R282" s="186">
        <f>[2]CapWorks_WC!R126</f>
        <v>0</v>
      </c>
      <c r="S282" s="186">
        <f>[2]CapWorks_WC!S126</f>
        <v>0</v>
      </c>
      <c r="T282" s="186">
        <f>[2]CapWorks_WC!T126</f>
        <v>0</v>
      </c>
      <c r="U282" s="186">
        <f>[2]CapWorks_WC!U126</f>
        <v>0</v>
      </c>
      <c r="V282" s="186">
        <f>[2]CapWorks_WC!V126</f>
        <v>0</v>
      </c>
      <c r="W282" s="186">
        <f>[2]CapWorks_WC!W126</f>
        <v>0</v>
      </c>
      <c r="X282" s="186">
        <f>[2]CapWorks_WC!X126</f>
        <v>0</v>
      </c>
      <c r="Y282" s="186">
        <f>[2]CapWorks_WC!Y126</f>
        <v>0</v>
      </c>
      <c r="Z282" s="186">
        <f>[2]CapWorks_WC!Z126</f>
        <v>0</v>
      </c>
      <c r="AA282" s="186">
        <f>[2]CapWorks_WC!AA126</f>
        <v>0</v>
      </c>
      <c r="AB282" s="186">
        <f>[2]CapWorks_WC!AB126</f>
        <v>0</v>
      </c>
      <c r="AC282" s="186">
        <f>[2]CapWorks_WC!AC126</f>
        <v>0</v>
      </c>
      <c r="AD282" s="186">
        <f>[2]CapWorks_WC!AD126</f>
        <v>0</v>
      </c>
      <c r="AE282" s="186">
        <f>[2]CapWorks_WC!AE126</f>
        <v>0</v>
      </c>
      <c r="AF282" s="186">
        <f>[2]CapWorks_WC!AF126</f>
        <v>0</v>
      </c>
      <c r="AG282" s="186">
        <f>[2]CapWorks_WC!AG126</f>
        <v>0</v>
      </c>
      <c r="AH282" s="187">
        <f>[2]CapWorks_WC!AH126</f>
        <v>0</v>
      </c>
      <c r="AM282" s="53" cm="1">
        <f t="array" ref="AM282">IF(SUM(ABS(K282:AH282)),1,0)</f>
        <v>0</v>
      </c>
      <c r="AN282" s="53">
        <f t="shared" ref="AN282:AN306" si="41">IF(OR(SUBTOTAL(102,AM282)=1,AM282=0),0,1)</f>
        <v>0</v>
      </c>
    </row>
    <row r="283" spans="2:40" ht="12.75" hidden="1" customHeight="1" outlineLevel="2" x14ac:dyDescent="0.2">
      <c r="B283" s="151"/>
      <c r="C283" s="152"/>
      <c r="D283" s="176" t="str">
        <f>[2]CapWorks_WC!D127</f>
        <v xml:space="preserve">Infrastructure Assets -  Land improvements </v>
      </c>
      <c r="E283" s="154"/>
      <c r="F283" s="154"/>
      <c r="G283" s="154"/>
      <c r="H283" s="154"/>
      <c r="I283" s="26"/>
      <c r="J283" s="26"/>
      <c r="K283" s="26"/>
      <c r="L283" s="26"/>
      <c r="M283" s="26"/>
      <c r="N283" s="178">
        <f>SUM([2]Forecast_Gen!O899,[2]Forecast_Wat!O883,[2]Forecast_Sew!O883,[2]Forecast_Waste!O920,[2]Forecast_OthBiz!O883)</f>
        <v>0</v>
      </c>
      <c r="O283" s="178">
        <f>[2]CapWorks_WC!O127</f>
        <v>0</v>
      </c>
      <c r="P283" s="186">
        <f>[2]CapWorks_WC!P127</f>
        <v>0</v>
      </c>
      <c r="Q283" s="186">
        <f>[2]CapWorks_WC!Q127</f>
        <v>0</v>
      </c>
      <c r="R283" s="186">
        <f>[2]CapWorks_WC!R127</f>
        <v>0</v>
      </c>
      <c r="S283" s="186">
        <f>[2]CapWorks_WC!S127</f>
        <v>0</v>
      </c>
      <c r="T283" s="186">
        <f>[2]CapWorks_WC!T127</f>
        <v>0</v>
      </c>
      <c r="U283" s="186">
        <f>[2]CapWorks_WC!U127</f>
        <v>0</v>
      </c>
      <c r="V283" s="186">
        <f>[2]CapWorks_WC!V127</f>
        <v>0</v>
      </c>
      <c r="W283" s="186">
        <f>[2]CapWorks_WC!W127</f>
        <v>0</v>
      </c>
      <c r="X283" s="186">
        <f>[2]CapWorks_WC!X127</f>
        <v>0</v>
      </c>
      <c r="Y283" s="186">
        <f>[2]CapWorks_WC!Y127</f>
        <v>0</v>
      </c>
      <c r="Z283" s="186">
        <f>[2]CapWorks_WC!Z127</f>
        <v>0</v>
      </c>
      <c r="AA283" s="186">
        <f>[2]CapWorks_WC!AA127</f>
        <v>0</v>
      </c>
      <c r="AB283" s="186">
        <f>[2]CapWorks_WC!AB127</f>
        <v>0</v>
      </c>
      <c r="AC283" s="186">
        <f>[2]CapWorks_WC!AC127</f>
        <v>0</v>
      </c>
      <c r="AD283" s="186">
        <f>[2]CapWorks_WC!AD127</f>
        <v>0</v>
      </c>
      <c r="AE283" s="186">
        <f>[2]CapWorks_WC!AE127</f>
        <v>0</v>
      </c>
      <c r="AF283" s="186">
        <f>[2]CapWorks_WC!AF127</f>
        <v>0</v>
      </c>
      <c r="AG283" s="186">
        <f>[2]CapWorks_WC!AG127</f>
        <v>0</v>
      </c>
      <c r="AH283" s="187">
        <f>[2]CapWorks_WC!AH127</f>
        <v>0</v>
      </c>
      <c r="AM283" s="53" cm="1">
        <f t="array" ref="AM283">IF(SUM(ABS(K283:AH283)),1,0)</f>
        <v>0</v>
      </c>
      <c r="AN283" s="53">
        <f t="shared" si="41"/>
        <v>0</v>
      </c>
    </row>
    <row r="284" spans="2:40" ht="12.75" hidden="1" customHeight="1" outlineLevel="2" x14ac:dyDescent="0.2">
      <c r="B284" s="151"/>
      <c r="C284" s="152"/>
      <c r="D284" s="176" t="str">
        <f>[2]CapWorks_WC!D128</f>
        <v xml:space="preserve">Infrastructure Assets -  Sealed Roads </v>
      </c>
      <c r="E284" s="154"/>
      <c r="F284" s="154"/>
      <c r="G284" s="154"/>
      <c r="H284" s="154"/>
      <c r="I284" s="26"/>
      <c r="J284" s="26"/>
      <c r="K284" s="26"/>
      <c r="L284" s="26"/>
      <c r="M284" s="26"/>
      <c r="N284" s="178">
        <f>SUM([2]Forecast_Gen!O900,[2]Forecast_Wat!O884,[2]Forecast_Sew!O884,[2]Forecast_Waste!O921,[2]Forecast_OthBiz!O884)</f>
        <v>0</v>
      </c>
      <c r="O284" s="178">
        <f>[2]CapWorks_WC!O128</f>
        <v>2930</v>
      </c>
      <c r="P284" s="186">
        <f>[2]CapWorks_WC!P128</f>
        <v>3293.37</v>
      </c>
      <c r="Q284" s="186">
        <f>[2]CapWorks_WC!Q128</f>
        <v>3408.6379499999998</v>
      </c>
      <c r="R284" s="186">
        <f>[2]CapWorks_WC!R128</f>
        <v>3527.9402782499992</v>
      </c>
      <c r="S284" s="186">
        <f>[2]CapWorks_WC!S128</f>
        <v>3651.4181879887492</v>
      </c>
      <c r="T284" s="186">
        <f>[2]CapWorks_WC!T128</f>
        <v>3779.2178245683544</v>
      </c>
      <c r="U284" s="186">
        <f>[2]CapWorks_WC!U128</f>
        <v>3911.4904484282465</v>
      </c>
      <c r="V284" s="186">
        <f>[2]CapWorks_WC!V128</f>
        <v>4048.392614123235</v>
      </c>
      <c r="W284" s="186">
        <f>[2]CapWorks_WC!W128</f>
        <v>4190.0863556175482</v>
      </c>
      <c r="X284" s="186">
        <f>[2]CapWorks_WC!X128</f>
        <v>4336.7393780641614</v>
      </c>
      <c r="Y284" s="186">
        <f>[2]CapWorks_WC!Y128</f>
        <v>4733.9694406444823</v>
      </c>
      <c r="Z284" s="186">
        <f>[2]CapWorks_WC!Z128</f>
        <v>0</v>
      </c>
      <c r="AA284" s="186">
        <f>[2]CapWorks_WC!AA128</f>
        <v>0</v>
      </c>
      <c r="AB284" s="186">
        <f>[2]CapWorks_WC!AB128</f>
        <v>0</v>
      </c>
      <c r="AC284" s="186">
        <f>[2]CapWorks_WC!AC128</f>
        <v>0</v>
      </c>
      <c r="AD284" s="186">
        <f>[2]CapWorks_WC!AD128</f>
        <v>0</v>
      </c>
      <c r="AE284" s="186">
        <f>[2]CapWorks_WC!AE128</f>
        <v>0</v>
      </c>
      <c r="AF284" s="186">
        <f>[2]CapWorks_WC!AF128</f>
        <v>0</v>
      </c>
      <c r="AG284" s="186">
        <f>[2]CapWorks_WC!AG128</f>
        <v>0</v>
      </c>
      <c r="AH284" s="187">
        <f>[2]CapWorks_WC!AH128</f>
        <v>0</v>
      </c>
      <c r="AM284" s="53" cm="1">
        <f t="array" ref="AM284">IF(SUM(ABS(K284:AH284)),1,0)</f>
        <v>1</v>
      </c>
      <c r="AN284" s="53">
        <f t="shared" si="41"/>
        <v>1</v>
      </c>
    </row>
    <row r="285" spans="2:40" ht="12.75" hidden="1" customHeight="1" outlineLevel="2" x14ac:dyDescent="0.2">
      <c r="B285" s="151"/>
      <c r="C285" s="152"/>
      <c r="D285" s="176" t="str">
        <f>[2]CapWorks_WC!D129</f>
        <v xml:space="preserve">Infrastructure Assets -  Unsealed Roads </v>
      </c>
      <c r="E285" s="154"/>
      <c r="F285" s="154"/>
      <c r="G285" s="154"/>
      <c r="H285" s="154"/>
      <c r="I285" s="26"/>
      <c r="J285" s="26"/>
      <c r="K285" s="26"/>
      <c r="L285" s="26"/>
      <c r="M285" s="26"/>
      <c r="N285" s="178">
        <f>SUM([2]Forecast_Gen!O901,[2]Forecast_Wat!O885,[2]Forecast_Sew!O885,[2]Forecast_Waste!O922,[2]Forecast_OthBiz!O885)</f>
        <v>0</v>
      </c>
      <c r="O285" s="178">
        <f>[2]CapWorks_WC!O129</f>
        <v>0</v>
      </c>
      <c r="P285" s="186">
        <f>[2]CapWorks_WC!P129</f>
        <v>579.59999999999991</v>
      </c>
      <c r="Q285" s="186">
        <f>[2]CapWorks_WC!Q129</f>
        <v>599.88599999999997</v>
      </c>
      <c r="R285" s="186">
        <f>[2]CapWorks_WC!R129</f>
        <v>620.88200999999981</v>
      </c>
      <c r="S285" s="186">
        <f>[2]CapWorks_WC!S129</f>
        <v>642.61288034999984</v>
      </c>
      <c r="T285" s="186">
        <f>[2]CapWorks_WC!T129</f>
        <v>665.10433116224976</v>
      </c>
      <c r="U285" s="186">
        <f>[2]CapWorks_WC!U129</f>
        <v>688.38298275292834</v>
      </c>
      <c r="V285" s="186">
        <f>[2]CapWorks_WC!V129</f>
        <v>712.47638714928087</v>
      </c>
      <c r="W285" s="186">
        <f>[2]CapWorks_WC!W129</f>
        <v>737.41306069950565</v>
      </c>
      <c r="X285" s="186">
        <f>[2]CapWorks_WC!X129</f>
        <v>763.22251782398826</v>
      </c>
      <c r="Y285" s="186">
        <f>[2]CapWorks_WC!Y129</f>
        <v>1122.8366134544124</v>
      </c>
      <c r="Z285" s="186">
        <f>[2]CapWorks_WC!Z129</f>
        <v>0</v>
      </c>
      <c r="AA285" s="186">
        <f>[2]CapWorks_WC!AA129</f>
        <v>0</v>
      </c>
      <c r="AB285" s="186">
        <f>[2]CapWorks_WC!AB129</f>
        <v>0</v>
      </c>
      <c r="AC285" s="186">
        <f>[2]CapWorks_WC!AC129</f>
        <v>0</v>
      </c>
      <c r="AD285" s="186">
        <f>[2]CapWorks_WC!AD129</f>
        <v>0</v>
      </c>
      <c r="AE285" s="186">
        <f>[2]CapWorks_WC!AE129</f>
        <v>0</v>
      </c>
      <c r="AF285" s="186">
        <f>[2]CapWorks_WC!AF129</f>
        <v>0</v>
      </c>
      <c r="AG285" s="186">
        <f>[2]CapWorks_WC!AG129</f>
        <v>0</v>
      </c>
      <c r="AH285" s="187">
        <f>[2]CapWorks_WC!AH129</f>
        <v>0</v>
      </c>
      <c r="AM285" s="53" cm="1">
        <f t="array" ref="AM285">IF(SUM(ABS(K285:AH285)),1,0)</f>
        <v>1</v>
      </c>
      <c r="AN285" s="53">
        <f t="shared" si="41"/>
        <v>1</v>
      </c>
    </row>
    <row r="286" spans="2:40" ht="12.75" hidden="1" customHeight="1" outlineLevel="2" x14ac:dyDescent="0.2">
      <c r="B286" s="151"/>
      <c r="C286" s="152"/>
      <c r="D286" s="176" t="str">
        <f>[2]CapWorks_WC!D130</f>
        <v xml:space="preserve">Infrastructure Assets -  Bridges </v>
      </c>
      <c r="E286" s="154"/>
      <c r="F286" s="154"/>
      <c r="G286" s="154"/>
      <c r="H286" s="154"/>
      <c r="I286" s="26"/>
      <c r="J286" s="26"/>
      <c r="K286" s="26"/>
      <c r="L286" s="26"/>
      <c r="M286" s="26"/>
      <c r="N286" s="178">
        <f>SUM([2]Forecast_Gen!O902,[2]Forecast_Wat!O886,[2]Forecast_Sew!O886,[2]Forecast_Waste!O923,[2]Forecast_OthBiz!O886)</f>
        <v>0</v>
      </c>
      <c r="O286" s="178">
        <f>[2]CapWorks_WC!O130</f>
        <v>0</v>
      </c>
      <c r="P286" s="186">
        <f>[2]CapWorks_WC!P130</f>
        <v>0</v>
      </c>
      <c r="Q286" s="186">
        <f>[2]CapWorks_WC!Q130</f>
        <v>0</v>
      </c>
      <c r="R286" s="186">
        <f>[2]CapWorks_WC!R130</f>
        <v>0</v>
      </c>
      <c r="S286" s="186">
        <f>[2]CapWorks_WC!S130</f>
        <v>0</v>
      </c>
      <c r="T286" s="186">
        <f>[2]CapWorks_WC!T130</f>
        <v>0</v>
      </c>
      <c r="U286" s="186">
        <f>[2]CapWorks_WC!U130</f>
        <v>0</v>
      </c>
      <c r="V286" s="186">
        <f>[2]CapWorks_WC!V130</f>
        <v>0</v>
      </c>
      <c r="W286" s="186">
        <f>[2]CapWorks_WC!W130</f>
        <v>0</v>
      </c>
      <c r="X286" s="186">
        <f>[2]CapWorks_WC!X130</f>
        <v>0</v>
      </c>
      <c r="Y286" s="186">
        <f>[2]CapWorks_WC!Y130</f>
        <v>0</v>
      </c>
      <c r="Z286" s="186">
        <f>[2]CapWorks_WC!Z130</f>
        <v>0</v>
      </c>
      <c r="AA286" s="186">
        <f>[2]CapWorks_WC!AA130</f>
        <v>0</v>
      </c>
      <c r="AB286" s="186">
        <f>[2]CapWorks_WC!AB130</f>
        <v>0</v>
      </c>
      <c r="AC286" s="186">
        <f>[2]CapWorks_WC!AC130</f>
        <v>0</v>
      </c>
      <c r="AD286" s="186">
        <f>[2]CapWorks_WC!AD130</f>
        <v>0</v>
      </c>
      <c r="AE286" s="186">
        <f>[2]CapWorks_WC!AE130</f>
        <v>0</v>
      </c>
      <c r="AF286" s="186">
        <f>[2]CapWorks_WC!AF130</f>
        <v>0</v>
      </c>
      <c r="AG286" s="186">
        <f>[2]CapWorks_WC!AG130</f>
        <v>0</v>
      </c>
      <c r="AH286" s="187">
        <f>[2]CapWorks_WC!AH130</f>
        <v>0</v>
      </c>
      <c r="AM286" s="53" cm="1">
        <f t="array" ref="AM286">IF(SUM(ABS(K286:AH286)),1,0)</f>
        <v>0</v>
      </c>
      <c r="AN286" s="53">
        <f t="shared" si="41"/>
        <v>0</v>
      </c>
    </row>
    <row r="287" spans="2:40" ht="12.75" hidden="1" customHeight="1" outlineLevel="2" x14ac:dyDescent="0.2">
      <c r="B287" s="151"/>
      <c r="C287" s="152"/>
      <c r="D287" s="176" t="str">
        <f>[2]CapWorks_WC!D131</f>
        <v xml:space="preserve">Infrastructure Assets -  Kerb and Channel </v>
      </c>
      <c r="E287" s="154"/>
      <c r="F287" s="154"/>
      <c r="G287" s="154"/>
      <c r="H287" s="154"/>
      <c r="I287" s="26"/>
      <c r="J287" s="26"/>
      <c r="K287" s="26"/>
      <c r="L287" s="26"/>
      <c r="M287" s="26"/>
      <c r="N287" s="178">
        <f>SUM([2]Forecast_Gen!O903,[2]Forecast_Wat!O887,[2]Forecast_Sew!O887,[2]Forecast_Waste!O924,[2]Forecast_OthBiz!O887)</f>
        <v>0</v>
      </c>
      <c r="O287" s="178">
        <f>[2]CapWorks_WC!O131</f>
        <v>0</v>
      </c>
      <c r="P287" s="186">
        <f>[2]CapWorks_WC!P131</f>
        <v>0</v>
      </c>
      <c r="Q287" s="186">
        <f>[2]CapWorks_WC!Q131</f>
        <v>0</v>
      </c>
      <c r="R287" s="186">
        <f>[2]CapWorks_WC!R131</f>
        <v>0</v>
      </c>
      <c r="S287" s="186">
        <f>[2]CapWorks_WC!S131</f>
        <v>0</v>
      </c>
      <c r="T287" s="186">
        <f>[2]CapWorks_WC!T131</f>
        <v>0</v>
      </c>
      <c r="U287" s="186">
        <f>[2]CapWorks_WC!U131</f>
        <v>0</v>
      </c>
      <c r="V287" s="186">
        <f>[2]CapWorks_WC!V131</f>
        <v>0</v>
      </c>
      <c r="W287" s="186">
        <f>[2]CapWorks_WC!W131</f>
        <v>0</v>
      </c>
      <c r="X287" s="186">
        <f>[2]CapWorks_WC!X131</f>
        <v>0</v>
      </c>
      <c r="Y287" s="186">
        <f>[2]CapWorks_WC!Y131</f>
        <v>70.529938031056048</v>
      </c>
      <c r="Z287" s="186">
        <f>[2]CapWorks_WC!Z131</f>
        <v>0</v>
      </c>
      <c r="AA287" s="186">
        <f>[2]CapWorks_WC!AA131</f>
        <v>0</v>
      </c>
      <c r="AB287" s="186">
        <f>[2]CapWorks_WC!AB131</f>
        <v>0</v>
      </c>
      <c r="AC287" s="186">
        <f>[2]CapWorks_WC!AC131</f>
        <v>0</v>
      </c>
      <c r="AD287" s="186">
        <f>[2]CapWorks_WC!AD131</f>
        <v>0</v>
      </c>
      <c r="AE287" s="186">
        <f>[2]CapWorks_WC!AE131</f>
        <v>0</v>
      </c>
      <c r="AF287" s="186">
        <f>[2]CapWorks_WC!AF131</f>
        <v>0</v>
      </c>
      <c r="AG287" s="186">
        <f>[2]CapWorks_WC!AG131</f>
        <v>0</v>
      </c>
      <c r="AH287" s="187">
        <f>[2]CapWorks_WC!AH131</f>
        <v>0</v>
      </c>
      <c r="AM287" s="53" cm="1">
        <f t="array" ref="AM287">IF(SUM(ABS(K287:AH287)),1,0)</f>
        <v>1</v>
      </c>
      <c r="AN287" s="53">
        <f t="shared" si="41"/>
        <v>1</v>
      </c>
    </row>
    <row r="288" spans="2:40" ht="12.75" hidden="1" customHeight="1" outlineLevel="2" x14ac:dyDescent="0.2">
      <c r="B288" s="151"/>
      <c r="C288" s="152"/>
      <c r="D288" s="176" t="str">
        <f>[2]CapWorks_WC!D132</f>
        <v xml:space="preserve">Infrastructure Assets -  Footpaths and Pathways </v>
      </c>
      <c r="E288" s="154"/>
      <c r="F288" s="154"/>
      <c r="G288" s="154"/>
      <c r="H288" s="154"/>
      <c r="I288" s="26"/>
      <c r="J288" s="26"/>
      <c r="K288" s="26"/>
      <c r="L288" s="26"/>
      <c r="M288" s="26"/>
      <c r="N288" s="178">
        <f>SUM([2]Forecast_Gen!O904,[2]Forecast_Wat!O888,[2]Forecast_Sew!O888,[2]Forecast_Waste!O925,[2]Forecast_OthBiz!O888)</f>
        <v>0</v>
      </c>
      <c r="O288" s="178">
        <f>[2]CapWorks_WC!O132</f>
        <v>0</v>
      </c>
      <c r="P288" s="186">
        <f>[2]CapWorks_WC!P132</f>
        <v>51.749999999999993</v>
      </c>
      <c r="Q288" s="186">
        <f>[2]CapWorks_WC!Q132</f>
        <v>53.561249999999994</v>
      </c>
      <c r="R288" s="186">
        <f>[2]CapWorks_WC!R132</f>
        <v>55.435893749999984</v>
      </c>
      <c r="S288" s="186">
        <f>[2]CapWorks_WC!S132</f>
        <v>57.376150031249985</v>
      </c>
      <c r="T288" s="186">
        <f>[2]CapWorks_WC!T132</f>
        <v>59.384315282343728</v>
      </c>
      <c r="U288" s="186">
        <f>[2]CapWorks_WC!U132</f>
        <v>61.46276631722575</v>
      </c>
      <c r="V288" s="186">
        <f>[2]CapWorks_WC!V132</f>
        <v>63.613963138328643</v>
      </c>
      <c r="W288" s="186">
        <f>[2]CapWorks_WC!W132</f>
        <v>65.840451848170147</v>
      </c>
      <c r="X288" s="186">
        <f>[2]CapWorks_WC!X132</f>
        <v>68.144867662856086</v>
      </c>
      <c r="Y288" s="186">
        <f>[2]CapWorks_WC!Y132</f>
        <v>141.0598760621121</v>
      </c>
      <c r="Z288" s="186">
        <f>[2]CapWorks_WC!Z132</f>
        <v>0</v>
      </c>
      <c r="AA288" s="186">
        <f>[2]CapWorks_WC!AA132</f>
        <v>0</v>
      </c>
      <c r="AB288" s="186">
        <f>[2]CapWorks_WC!AB132</f>
        <v>0</v>
      </c>
      <c r="AC288" s="186">
        <f>[2]CapWorks_WC!AC132</f>
        <v>0</v>
      </c>
      <c r="AD288" s="186">
        <f>[2]CapWorks_WC!AD132</f>
        <v>0</v>
      </c>
      <c r="AE288" s="186">
        <f>[2]CapWorks_WC!AE132</f>
        <v>0</v>
      </c>
      <c r="AF288" s="186">
        <f>[2]CapWorks_WC!AF132</f>
        <v>0</v>
      </c>
      <c r="AG288" s="186">
        <f>[2]CapWorks_WC!AG132</f>
        <v>0</v>
      </c>
      <c r="AH288" s="187">
        <f>[2]CapWorks_WC!AH132</f>
        <v>0</v>
      </c>
      <c r="AM288" s="53" cm="1">
        <f t="array" ref="AM288">IF(SUM(ABS(K288:AH288)),1,0)</f>
        <v>1</v>
      </c>
      <c r="AN288" s="53">
        <f t="shared" si="41"/>
        <v>1</v>
      </c>
    </row>
    <row r="289" spans="2:40" ht="12.75" hidden="1" customHeight="1" outlineLevel="2" x14ac:dyDescent="0.2">
      <c r="B289" s="151"/>
      <c r="C289" s="152"/>
      <c r="D289" s="176" t="str">
        <f>[2]CapWorks_WC!D133</f>
        <v xml:space="preserve">Infrastructure Assets -  Buildings </v>
      </c>
      <c r="E289" s="154"/>
      <c r="F289" s="154"/>
      <c r="G289" s="154"/>
      <c r="H289" s="154"/>
      <c r="I289" s="26"/>
      <c r="J289" s="26"/>
      <c r="K289" s="26"/>
      <c r="L289" s="26"/>
      <c r="M289" s="26"/>
      <c r="N289" s="178">
        <f>SUM([2]Forecast_Gen!O905,[2]Forecast_Wat!O889,[2]Forecast_Sew!O889,[2]Forecast_Waste!O926,[2]Forecast_OthBiz!O889)</f>
        <v>0</v>
      </c>
      <c r="O289" s="178">
        <f>[2]CapWorks_WC!O133</f>
        <v>0</v>
      </c>
      <c r="P289" s="186">
        <f>[2]CapWorks_WC!P133</f>
        <v>439.87499999999994</v>
      </c>
      <c r="Q289" s="186">
        <f>[2]CapWorks_WC!Q133</f>
        <v>455.27062499999994</v>
      </c>
      <c r="R289" s="186">
        <f>[2]CapWorks_WC!R133</f>
        <v>471.20509687499987</v>
      </c>
      <c r="S289" s="186">
        <f>[2]CapWorks_WC!S133</f>
        <v>487.69727526562485</v>
      </c>
      <c r="T289" s="186">
        <f>[2]CapWorks_WC!T133</f>
        <v>504.76667989992166</v>
      </c>
      <c r="U289" s="186">
        <f>[2]CapWorks_WC!U133</f>
        <v>522.4335136964188</v>
      </c>
      <c r="V289" s="186">
        <f>[2]CapWorks_WC!V133</f>
        <v>540.71868667579349</v>
      </c>
      <c r="W289" s="186">
        <f>[2]CapWorks_WC!W133</f>
        <v>559.64384070944618</v>
      </c>
      <c r="X289" s="186">
        <f>[2]CapWorks_WC!X133</f>
        <v>579.23137513427673</v>
      </c>
      <c r="Y289" s="186">
        <f>[2]CapWorks_WC!Y133</f>
        <v>1445.8637296366489</v>
      </c>
      <c r="Z289" s="186">
        <f>[2]CapWorks_WC!Z133</f>
        <v>0</v>
      </c>
      <c r="AA289" s="186">
        <f>[2]CapWorks_WC!AA133</f>
        <v>0</v>
      </c>
      <c r="AB289" s="186">
        <f>[2]CapWorks_WC!AB133</f>
        <v>0</v>
      </c>
      <c r="AC289" s="186">
        <f>[2]CapWorks_WC!AC133</f>
        <v>0</v>
      </c>
      <c r="AD289" s="186">
        <f>[2]CapWorks_WC!AD133</f>
        <v>0</v>
      </c>
      <c r="AE289" s="186">
        <f>[2]CapWorks_WC!AE133</f>
        <v>0</v>
      </c>
      <c r="AF289" s="186">
        <f>[2]CapWorks_WC!AF133</f>
        <v>0</v>
      </c>
      <c r="AG289" s="186">
        <f>[2]CapWorks_WC!AG133</f>
        <v>0</v>
      </c>
      <c r="AH289" s="187">
        <f>[2]CapWorks_WC!AH133</f>
        <v>0</v>
      </c>
      <c r="AM289" s="53" cm="1">
        <f t="array" ref="AM289">IF(SUM(ABS(K289:AH289)),1,0)</f>
        <v>1</v>
      </c>
      <c r="AN289" s="53">
        <f t="shared" si="41"/>
        <v>1</v>
      </c>
    </row>
    <row r="290" spans="2:40" ht="12.75" hidden="1" customHeight="1" outlineLevel="2" x14ac:dyDescent="0.2">
      <c r="B290" s="151"/>
      <c r="C290" s="152"/>
      <c r="D290" s="176" t="str">
        <f>[2]CapWorks_WC!D134</f>
        <v xml:space="preserve">Infrastructure Assets -  Stormwater Drainage </v>
      </c>
      <c r="E290" s="154"/>
      <c r="F290" s="154"/>
      <c r="G290" s="154"/>
      <c r="H290" s="154"/>
      <c r="I290" s="26"/>
      <c r="J290" s="26"/>
      <c r="K290" s="26"/>
      <c r="L290" s="26"/>
      <c r="M290" s="26"/>
      <c r="N290" s="178">
        <f>SUM([2]Forecast_Gen!O906,[2]Forecast_Wat!O890,[2]Forecast_Sew!O890,[2]Forecast_Waste!O927,[2]Forecast_OthBiz!O890)</f>
        <v>0</v>
      </c>
      <c r="O290" s="178">
        <f>[2]CapWorks_WC!O134</f>
        <v>91</v>
      </c>
      <c r="P290" s="186">
        <f>[2]CapWorks_WC!P134</f>
        <v>62.099999999999994</v>
      </c>
      <c r="Q290" s="186">
        <f>[2]CapWorks_WC!Q134</f>
        <v>64.273499999999999</v>
      </c>
      <c r="R290" s="186">
        <f>[2]CapWorks_WC!R134</f>
        <v>66.523072499999984</v>
      </c>
      <c r="S290" s="186">
        <f>[2]CapWorks_WC!S134</f>
        <v>68.851380037499979</v>
      </c>
      <c r="T290" s="186">
        <f>[2]CapWorks_WC!T134</f>
        <v>71.261178338812471</v>
      </c>
      <c r="U290" s="186">
        <f>[2]CapWorks_WC!U134</f>
        <v>73.7553195806709</v>
      </c>
      <c r="V290" s="186">
        <f>[2]CapWorks_WC!V134</f>
        <v>76.336755765994369</v>
      </c>
      <c r="W290" s="186">
        <f>[2]CapWorks_WC!W134</f>
        <v>79.008542217804177</v>
      </c>
      <c r="X290" s="186">
        <f>[2]CapWorks_WC!X134</f>
        <v>81.773841195427309</v>
      </c>
      <c r="Y290" s="186">
        <f>[2]CapWorks_WC!Y134</f>
        <v>564.23950424844838</v>
      </c>
      <c r="Z290" s="186">
        <f>[2]CapWorks_WC!Z134</f>
        <v>0</v>
      </c>
      <c r="AA290" s="186">
        <f>[2]CapWorks_WC!AA134</f>
        <v>0</v>
      </c>
      <c r="AB290" s="186">
        <f>[2]CapWorks_WC!AB134</f>
        <v>0</v>
      </c>
      <c r="AC290" s="186">
        <f>[2]CapWorks_WC!AC134</f>
        <v>0</v>
      </c>
      <c r="AD290" s="186">
        <f>[2]CapWorks_WC!AD134</f>
        <v>0</v>
      </c>
      <c r="AE290" s="186">
        <f>[2]CapWorks_WC!AE134</f>
        <v>0</v>
      </c>
      <c r="AF290" s="186">
        <f>[2]CapWorks_WC!AF134</f>
        <v>0</v>
      </c>
      <c r="AG290" s="186">
        <f>[2]CapWorks_WC!AG134</f>
        <v>0</v>
      </c>
      <c r="AH290" s="187">
        <f>[2]CapWorks_WC!AH134</f>
        <v>0</v>
      </c>
      <c r="AM290" s="53" cm="1">
        <f t="array" ref="AM290">IF(SUM(ABS(K290:AH290)),1,0)</f>
        <v>1</v>
      </c>
      <c r="AN290" s="53">
        <f t="shared" si="41"/>
        <v>1</v>
      </c>
    </row>
    <row r="291" spans="2:40" ht="12.75" hidden="1" customHeight="1" outlineLevel="2" x14ac:dyDescent="0.2">
      <c r="B291" s="151"/>
      <c r="C291" s="152"/>
      <c r="D291" s="176" t="str">
        <f>[2]CapWorks_WC!D135</f>
        <v xml:space="preserve">Infrastructure Assets -  Recreation, Parks and Streetscapes </v>
      </c>
      <c r="E291" s="154"/>
      <c r="F291" s="154"/>
      <c r="G291" s="154"/>
      <c r="H291" s="154"/>
      <c r="I291" s="26"/>
      <c r="J291" s="26"/>
      <c r="K291" s="26"/>
      <c r="L291" s="26"/>
      <c r="M291" s="26"/>
      <c r="N291" s="178">
        <f>SUM([2]Forecast_Gen!O907,[2]Forecast_Wat!O891,[2]Forecast_Sew!O891,[2]Forecast_Waste!O928,[2]Forecast_OthBiz!O891)</f>
        <v>0</v>
      </c>
      <c r="O291" s="178">
        <f>[2]CapWorks_WC!O135</f>
        <v>0</v>
      </c>
      <c r="P291" s="186">
        <f>[2]CapWorks_WC!P135</f>
        <v>0</v>
      </c>
      <c r="Q291" s="186">
        <f>[2]CapWorks_WC!Q135</f>
        <v>0</v>
      </c>
      <c r="R291" s="186">
        <f>[2]CapWorks_WC!R135</f>
        <v>0</v>
      </c>
      <c r="S291" s="186">
        <f>[2]CapWorks_WC!S135</f>
        <v>0</v>
      </c>
      <c r="T291" s="186">
        <f>[2]CapWorks_WC!T135</f>
        <v>0</v>
      </c>
      <c r="U291" s="186">
        <f>[2]CapWorks_WC!U135</f>
        <v>0</v>
      </c>
      <c r="V291" s="186">
        <f>[2]CapWorks_WC!V135</f>
        <v>0</v>
      </c>
      <c r="W291" s="186">
        <f>[2]CapWorks_WC!W135</f>
        <v>0</v>
      </c>
      <c r="X291" s="186">
        <f>[2]CapWorks_WC!X135</f>
        <v>0</v>
      </c>
      <c r="Y291" s="186">
        <f>[2]CapWorks_WC!Y135</f>
        <v>0</v>
      </c>
      <c r="Z291" s="186">
        <f>[2]CapWorks_WC!Z135</f>
        <v>0</v>
      </c>
      <c r="AA291" s="186">
        <f>[2]CapWorks_WC!AA135</f>
        <v>0</v>
      </c>
      <c r="AB291" s="186">
        <f>[2]CapWorks_WC!AB135</f>
        <v>0</v>
      </c>
      <c r="AC291" s="186">
        <f>[2]CapWorks_WC!AC135</f>
        <v>0</v>
      </c>
      <c r="AD291" s="186">
        <f>[2]CapWorks_WC!AD135</f>
        <v>0</v>
      </c>
      <c r="AE291" s="186">
        <f>[2]CapWorks_WC!AE135</f>
        <v>0</v>
      </c>
      <c r="AF291" s="186">
        <f>[2]CapWorks_WC!AF135</f>
        <v>0</v>
      </c>
      <c r="AG291" s="186">
        <f>[2]CapWorks_WC!AG135</f>
        <v>0</v>
      </c>
      <c r="AH291" s="187">
        <f>[2]CapWorks_WC!AH135</f>
        <v>0</v>
      </c>
      <c r="AM291" s="53" cm="1">
        <f t="array" ref="AM291">IF(SUM(ABS(K291:AH291)),1,0)</f>
        <v>0</v>
      </c>
      <c r="AN291" s="53">
        <f t="shared" si="41"/>
        <v>0</v>
      </c>
    </row>
    <row r="292" spans="2:40" ht="12.75" hidden="1" customHeight="1" outlineLevel="2" x14ac:dyDescent="0.2">
      <c r="B292" s="151"/>
      <c r="C292" s="152"/>
      <c r="D292" s="176" t="str">
        <f>[2]CapWorks_WC!D136</f>
        <v xml:space="preserve">Infrastructure Assets -  Swimming Pools </v>
      </c>
      <c r="E292" s="154"/>
      <c r="F292" s="154"/>
      <c r="G292" s="154"/>
      <c r="H292" s="154"/>
      <c r="I292" s="26"/>
      <c r="J292" s="26"/>
      <c r="K292" s="26"/>
      <c r="L292" s="26"/>
      <c r="M292" s="26"/>
      <c r="N292" s="178">
        <f>SUM([2]Forecast_Gen!O908,[2]Forecast_Wat!O892,[2]Forecast_Sew!O892,[2]Forecast_Waste!O929,[2]Forecast_OthBiz!O892)</f>
        <v>0</v>
      </c>
      <c r="O292" s="178">
        <f>[2]CapWorks_WC!O136</f>
        <v>0</v>
      </c>
      <c r="P292" s="186">
        <f>[2]CapWorks_WC!P136</f>
        <v>0</v>
      </c>
      <c r="Q292" s="186">
        <f>[2]CapWorks_WC!Q136</f>
        <v>0</v>
      </c>
      <c r="R292" s="186">
        <f>[2]CapWorks_WC!R136</f>
        <v>0</v>
      </c>
      <c r="S292" s="186">
        <f>[2]CapWorks_WC!S136</f>
        <v>0</v>
      </c>
      <c r="T292" s="186">
        <f>[2]CapWorks_WC!T136</f>
        <v>0</v>
      </c>
      <c r="U292" s="186">
        <f>[2]CapWorks_WC!U136</f>
        <v>0</v>
      </c>
      <c r="V292" s="186">
        <f>[2]CapWorks_WC!V136</f>
        <v>0</v>
      </c>
      <c r="W292" s="186">
        <f>[2]CapWorks_WC!W136</f>
        <v>0</v>
      </c>
      <c r="X292" s="186">
        <f>[2]CapWorks_WC!X136</f>
        <v>0</v>
      </c>
      <c r="Y292" s="186">
        <f>[2]CapWorks_WC!Y136</f>
        <v>0</v>
      </c>
      <c r="Z292" s="186">
        <f>[2]CapWorks_WC!Z136</f>
        <v>0</v>
      </c>
      <c r="AA292" s="186">
        <f>[2]CapWorks_WC!AA136</f>
        <v>0</v>
      </c>
      <c r="AB292" s="186">
        <f>[2]CapWorks_WC!AB136</f>
        <v>0</v>
      </c>
      <c r="AC292" s="186">
        <f>[2]CapWorks_WC!AC136</f>
        <v>0</v>
      </c>
      <c r="AD292" s="186">
        <f>[2]CapWorks_WC!AD136</f>
        <v>0</v>
      </c>
      <c r="AE292" s="186">
        <f>[2]CapWorks_WC!AE136</f>
        <v>0</v>
      </c>
      <c r="AF292" s="186">
        <f>[2]CapWorks_WC!AF136</f>
        <v>0</v>
      </c>
      <c r="AG292" s="186">
        <f>[2]CapWorks_WC!AG136</f>
        <v>0</v>
      </c>
      <c r="AH292" s="187">
        <f>[2]CapWorks_WC!AH136</f>
        <v>0</v>
      </c>
      <c r="AM292" s="53" cm="1">
        <f t="array" ref="AM292">IF(SUM(ABS(K292:AH292)),1,0)</f>
        <v>0</v>
      </c>
      <c r="AN292" s="53">
        <f t="shared" si="41"/>
        <v>0</v>
      </c>
    </row>
    <row r="293" spans="2:40" ht="12.75" hidden="1" customHeight="1" outlineLevel="2" x14ac:dyDescent="0.2">
      <c r="B293" s="151"/>
      <c r="C293" s="152"/>
      <c r="D293" s="176" t="str">
        <f>[2]CapWorks_WC!D137</f>
        <v xml:space="preserve">Infrastructure Assets -  Sewerage </v>
      </c>
      <c r="E293" s="154"/>
      <c r="F293" s="154"/>
      <c r="G293" s="154"/>
      <c r="H293" s="154"/>
      <c r="I293" s="26"/>
      <c r="J293" s="26"/>
      <c r="K293" s="26"/>
      <c r="L293" s="26"/>
      <c r="M293" s="26"/>
      <c r="N293" s="178">
        <f>SUM([2]Forecast_Gen!O909,[2]Forecast_Wat!O893,[2]Forecast_Sew!O893,[2]Forecast_Waste!O930,[2]Forecast_OthBiz!O893)</f>
        <v>0</v>
      </c>
      <c r="O293" s="178">
        <f>[2]CapWorks_WC!O137</f>
        <v>5901</v>
      </c>
      <c r="P293" s="186">
        <f>[2]CapWorks_WC!P137</f>
        <v>1030</v>
      </c>
      <c r="Q293" s="186">
        <f>[2]CapWorks_WC!Q137</f>
        <v>986</v>
      </c>
      <c r="R293" s="186">
        <f>[2]CapWorks_WC!R137</f>
        <v>768</v>
      </c>
      <c r="S293" s="186">
        <f>[2]CapWorks_WC!S137</f>
        <v>4877</v>
      </c>
      <c r="T293" s="186">
        <f>[2]CapWorks_WC!T137</f>
        <v>7468</v>
      </c>
      <c r="U293" s="186">
        <f>[2]CapWorks_WC!U137</f>
        <v>9351</v>
      </c>
      <c r="V293" s="186">
        <f>[2]CapWorks_WC!V137</f>
        <v>7315</v>
      </c>
      <c r="W293" s="186">
        <f>[2]CapWorks_WC!W137</f>
        <v>2400</v>
      </c>
      <c r="X293" s="186">
        <f>[2]CapWorks_WC!X137</f>
        <v>1941</v>
      </c>
      <c r="Y293" s="186">
        <f>[2]CapWorks_WC!Y137</f>
        <v>2737.9721943655959</v>
      </c>
      <c r="Z293" s="186">
        <f>[2]CapWorks_WC!Z137</f>
        <v>0</v>
      </c>
      <c r="AA293" s="186">
        <f>[2]CapWorks_WC!AA137</f>
        <v>0</v>
      </c>
      <c r="AB293" s="186">
        <f>[2]CapWorks_WC!AB137</f>
        <v>0</v>
      </c>
      <c r="AC293" s="186">
        <f>[2]CapWorks_WC!AC137</f>
        <v>0</v>
      </c>
      <c r="AD293" s="186">
        <f>[2]CapWorks_WC!AD137</f>
        <v>0</v>
      </c>
      <c r="AE293" s="186">
        <f>[2]CapWorks_WC!AE137</f>
        <v>0</v>
      </c>
      <c r="AF293" s="186">
        <f>[2]CapWorks_WC!AF137</f>
        <v>0</v>
      </c>
      <c r="AG293" s="186">
        <f>[2]CapWorks_WC!AG137</f>
        <v>0</v>
      </c>
      <c r="AH293" s="187">
        <f>[2]CapWorks_WC!AH137</f>
        <v>0</v>
      </c>
      <c r="AM293" s="53" cm="1">
        <f t="array" ref="AM293">IF(SUM(ABS(K293:AH293)),1,0)</f>
        <v>1</v>
      </c>
      <c r="AN293" s="53">
        <f t="shared" si="41"/>
        <v>1</v>
      </c>
    </row>
    <row r="294" spans="2:40" ht="12.75" hidden="1" customHeight="1" outlineLevel="2" x14ac:dyDescent="0.2">
      <c r="B294" s="151"/>
      <c r="C294" s="152"/>
      <c r="D294" s="176" t="str">
        <f>[2]CapWorks_WC!D138</f>
        <v xml:space="preserve">Infrastructure Assets -  Water </v>
      </c>
      <c r="E294" s="154"/>
      <c r="F294" s="154"/>
      <c r="G294" s="154"/>
      <c r="H294" s="154"/>
      <c r="I294" s="26"/>
      <c r="J294" s="26"/>
      <c r="K294" s="26"/>
      <c r="L294" s="26"/>
      <c r="M294" s="26"/>
      <c r="N294" s="178">
        <f>SUM([2]Forecast_Gen!O910,[2]Forecast_Wat!O894,[2]Forecast_Sew!O894,[2]Forecast_Waste!O931,[2]Forecast_OthBiz!O894)</f>
        <v>0</v>
      </c>
      <c r="O294" s="178">
        <f>[2]CapWorks_WC!O138</f>
        <v>5577</v>
      </c>
      <c r="P294" s="186">
        <f>[2]CapWorks_WC!P138</f>
        <v>1051</v>
      </c>
      <c r="Q294" s="186">
        <f>[2]CapWorks_WC!Q138</f>
        <v>772</v>
      </c>
      <c r="R294" s="186">
        <f>[2]CapWorks_WC!R138</f>
        <v>912</v>
      </c>
      <c r="S294" s="186">
        <f>[2]CapWorks_WC!S138</f>
        <v>3032</v>
      </c>
      <c r="T294" s="186">
        <f>[2]CapWorks_WC!T138</f>
        <v>3413</v>
      </c>
      <c r="U294" s="186">
        <f>[2]CapWorks_WC!U138</f>
        <v>8088</v>
      </c>
      <c r="V294" s="186">
        <f>[2]CapWorks_WC!V138</f>
        <v>10048</v>
      </c>
      <c r="W294" s="186">
        <f>[2]CapWorks_WC!W138</f>
        <v>10299</v>
      </c>
      <c r="X294" s="186">
        <f>[2]CapWorks_WC!X138</f>
        <v>8919</v>
      </c>
      <c r="Y294" s="186">
        <f>[2]CapWorks_WC!Y138</f>
        <v>12581.130345979778</v>
      </c>
      <c r="Z294" s="186">
        <f>[2]CapWorks_WC!Z138</f>
        <v>0</v>
      </c>
      <c r="AA294" s="186">
        <f>[2]CapWorks_WC!AA138</f>
        <v>0</v>
      </c>
      <c r="AB294" s="186">
        <f>[2]CapWorks_WC!AB138</f>
        <v>0</v>
      </c>
      <c r="AC294" s="186">
        <f>[2]CapWorks_WC!AC138</f>
        <v>0</v>
      </c>
      <c r="AD294" s="186">
        <f>[2]CapWorks_WC!AD138</f>
        <v>0</v>
      </c>
      <c r="AE294" s="186">
        <f>[2]CapWorks_WC!AE138</f>
        <v>0</v>
      </c>
      <c r="AF294" s="186">
        <f>[2]CapWorks_WC!AF138</f>
        <v>0</v>
      </c>
      <c r="AG294" s="186">
        <f>[2]CapWorks_WC!AG138</f>
        <v>0</v>
      </c>
      <c r="AH294" s="187">
        <f>[2]CapWorks_WC!AH138</f>
        <v>0</v>
      </c>
      <c r="AM294" s="53" cm="1">
        <f t="array" ref="AM294">IF(SUM(ABS(K294:AH294)),1,0)</f>
        <v>1</v>
      </c>
      <c r="AN294" s="53">
        <f t="shared" si="41"/>
        <v>1</v>
      </c>
    </row>
    <row r="295" spans="2:40" ht="12.75" hidden="1" customHeight="1" outlineLevel="2" x14ac:dyDescent="0.2">
      <c r="B295" s="151"/>
      <c r="C295" s="152"/>
      <c r="D295" s="176" t="str">
        <f>[2]CapWorks_WC!D139</f>
        <v xml:space="preserve">Infrastructure Assets -  Plant, machinery and equipment </v>
      </c>
      <c r="E295" s="154"/>
      <c r="F295" s="154"/>
      <c r="G295" s="154"/>
      <c r="H295" s="154"/>
      <c r="I295" s="26"/>
      <c r="J295" s="26"/>
      <c r="K295" s="26"/>
      <c r="L295" s="26"/>
      <c r="M295" s="26"/>
      <c r="N295" s="178">
        <f>SUM([2]Forecast_Gen!O911,[2]Forecast_Wat!O895,[2]Forecast_Sew!O895,[2]Forecast_Waste!O932,[2]Forecast_OthBiz!O895)</f>
        <v>0</v>
      </c>
      <c r="O295" s="178">
        <f>[2]CapWorks_WC!O139</f>
        <v>0</v>
      </c>
      <c r="P295" s="186">
        <f>[2]CapWorks_WC!P139</f>
        <v>0</v>
      </c>
      <c r="Q295" s="186">
        <f>[2]CapWorks_WC!Q139</f>
        <v>0</v>
      </c>
      <c r="R295" s="186">
        <f>[2]CapWorks_WC!R139</f>
        <v>0</v>
      </c>
      <c r="S295" s="186">
        <f>[2]CapWorks_WC!S139</f>
        <v>0</v>
      </c>
      <c r="T295" s="186">
        <f>[2]CapWorks_WC!T139</f>
        <v>0</v>
      </c>
      <c r="U295" s="186">
        <f>[2]CapWorks_WC!U139</f>
        <v>0</v>
      </c>
      <c r="V295" s="186">
        <f>[2]CapWorks_WC!V139</f>
        <v>0</v>
      </c>
      <c r="W295" s="186">
        <f>[2]CapWorks_WC!W139</f>
        <v>0</v>
      </c>
      <c r="X295" s="186">
        <f>[2]CapWorks_WC!X139</f>
        <v>0</v>
      </c>
      <c r="Y295" s="186">
        <f>[2]CapWorks_WC!Y139</f>
        <v>0</v>
      </c>
      <c r="Z295" s="186">
        <f>[2]CapWorks_WC!Z139</f>
        <v>0</v>
      </c>
      <c r="AA295" s="186">
        <f>[2]CapWorks_WC!AA139</f>
        <v>0</v>
      </c>
      <c r="AB295" s="186">
        <f>[2]CapWorks_WC!AB139</f>
        <v>0</v>
      </c>
      <c r="AC295" s="186">
        <f>[2]CapWorks_WC!AC139</f>
        <v>0</v>
      </c>
      <c r="AD295" s="186">
        <f>[2]CapWorks_WC!AD139</f>
        <v>0</v>
      </c>
      <c r="AE295" s="186">
        <f>[2]CapWorks_WC!AE139</f>
        <v>0</v>
      </c>
      <c r="AF295" s="186">
        <f>[2]CapWorks_WC!AF139</f>
        <v>0</v>
      </c>
      <c r="AG295" s="186">
        <f>[2]CapWorks_WC!AG139</f>
        <v>0</v>
      </c>
      <c r="AH295" s="187">
        <f>[2]CapWorks_WC!AH139</f>
        <v>0</v>
      </c>
      <c r="AM295" s="53" cm="1">
        <f t="array" ref="AM295">IF(SUM(ABS(K295:AH295)),1,0)</f>
        <v>0</v>
      </c>
      <c r="AN295" s="53">
        <f t="shared" si="41"/>
        <v>0</v>
      </c>
    </row>
    <row r="296" spans="2:40" ht="12.75" hidden="1" customHeight="1" outlineLevel="2" x14ac:dyDescent="0.2">
      <c r="B296" s="151"/>
      <c r="C296" s="152"/>
      <c r="D296" s="176" t="str">
        <f>[2]CapWorks_WC!D140</f>
        <v xml:space="preserve">Infrastructure Assets -  Fixutres, fittings and furniture </v>
      </c>
      <c r="E296" s="154"/>
      <c r="F296" s="154"/>
      <c r="G296" s="154"/>
      <c r="H296" s="154"/>
      <c r="I296" s="26"/>
      <c r="J296" s="26"/>
      <c r="K296" s="26"/>
      <c r="L296" s="26"/>
      <c r="M296" s="26"/>
      <c r="N296" s="178">
        <f>SUM([2]Forecast_Gen!O912,[2]Forecast_Wat!O896,[2]Forecast_Sew!O896,[2]Forecast_Waste!O933,[2]Forecast_OthBiz!O896)</f>
        <v>0</v>
      </c>
      <c r="O296" s="178">
        <f>[2]CapWorks_WC!O140</f>
        <v>0</v>
      </c>
      <c r="P296" s="186">
        <f>[2]CapWorks_WC!P140</f>
        <v>0</v>
      </c>
      <c r="Q296" s="186">
        <f>[2]CapWorks_WC!Q140</f>
        <v>0</v>
      </c>
      <c r="R296" s="186">
        <f>[2]CapWorks_WC!R140</f>
        <v>0</v>
      </c>
      <c r="S296" s="186">
        <f>[2]CapWorks_WC!S140</f>
        <v>0</v>
      </c>
      <c r="T296" s="186">
        <f>[2]CapWorks_WC!T140</f>
        <v>0</v>
      </c>
      <c r="U296" s="186">
        <f>[2]CapWorks_WC!U140</f>
        <v>0</v>
      </c>
      <c r="V296" s="186">
        <f>[2]CapWorks_WC!V140</f>
        <v>0</v>
      </c>
      <c r="W296" s="186">
        <f>[2]CapWorks_WC!W140</f>
        <v>0</v>
      </c>
      <c r="X296" s="186">
        <f>[2]CapWorks_WC!X140</f>
        <v>0</v>
      </c>
      <c r="Y296" s="186">
        <f>[2]CapWorks_WC!Y140</f>
        <v>0</v>
      </c>
      <c r="Z296" s="186">
        <f>[2]CapWorks_WC!Z140</f>
        <v>0</v>
      </c>
      <c r="AA296" s="186">
        <f>[2]CapWorks_WC!AA140</f>
        <v>0</v>
      </c>
      <c r="AB296" s="186">
        <f>[2]CapWorks_WC!AB140</f>
        <v>0</v>
      </c>
      <c r="AC296" s="186">
        <f>[2]CapWorks_WC!AC140</f>
        <v>0</v>
      </c>
      <c r="AD296" s="186">
        <f>[2]CapWorks_WC!AD140</f>
        <v>0</v>
      </c>
      <c r="AE296" s="186">
        <f>[2]CapWorks_WC!AE140</f>
        <v>0</v>
      </c>
      <c r="AF296" s="186">
        <f>[2]CapWorks_WC!AF140</f>
        <v>0</v>
      </c>
      <c r="AG296" s="186">
        <f>[2]CapWorks_WC!AG140</f>
        <v>0</v>
      </c>
      <c r="AH296" s="187">
        <f>[2]CapWorks_WC!AH140</f>
        <v>0</v>
      </c>
      <c r="AM296" s="53" cm="1">
        <f t="array" ref="AM296">IF(SUM(ABS(K296:AH296)),1,0)</f>
        <v>0</v>
      </c>
      <c r="AN296" s="53">
        <f t="shared" si="41"/>
        <v>0</v>
      </c>
    </row>
    <row r="297" spans="2:40" ht="12.75" hidden="1" customHeight="1" outlineLevel="2" x14ac:dyDescent="0.2">
      <c r="B297" s="151"/>
      <c r="C297" s="152"/>
      <c r="D297" s="176" t="str">
        <f>[2]CapWorks_WC!D141</f>
        <v xml:space="preserve">Infrastructure Assets -  Computers and telecommunications </v>
      </c>
      <c r="E297" s="154"/>
      <c r="F297" s="154"/>
      <c r="G297" s="154"/>
      <c r="H297" s="154"/>
      <c r="I297" s="26"/>
      <c r="J297" s="26"/>
      <c r="K297" s="26"/>
      <c r="L297" s="26"/>
      <c r="M297" s="26"/>
      <c r="N297" s="178">
        <f>SUM([2]Forecast_Gen!O913,[2]Forecast_Wat!O897,[2]Forecast_Sew!O897,[2]Forecast_Waste!O934,[2]Forecast_OthBiz!O897)</f>
        <v>0</v>
      </c>
      <c r="O297" s="178">
        <f>[2]CapWorks_WC!O141</f>
        <v>279.697</v>
      </c>
      <c r="P297" s="186">
        <f>[2]CapWorks_WC!P141</f>
        <v>227.7</v>
      </c>
      <c r="Q297" s="186">
        <f>[2]CapWorks_WC!Q141</f>
        <v>201.39029999999997</v>
      </c>
      <c r="R297" s="186">
        <f>[2]CapWorks_WC!R141</f>
        <v>638.62149599999987</v>
      </c>
      <c r="S297" s="186">
        <f>[2]CapWorks_WC!S141</f>
        <v>151.47303608249996</v>
      </c>
      <c r="T297" s="186">
        <f>[2]CapWorks_WC!T141</f>
        <v>380.05961780699982</v>
      </c>
      <c r="U297" s="186">
        <f>[2]CapWorks_WC!U141</f>
        <v>103.25744741293926</v>
      </c>
      <c r="V297" s="186">
        <f>[2]CapWorks_WC!V141</f>
        <v>192.1141686777525</v>
      </c>
      <c r="W297" s="186">
        <f>[2]CapWorks_WC!W141</f>
        <v>769.01647758662727</v>
      </c>
      <c r="X297" s="186">
        <f>[2]CapWorks_WC!X141</f>
        <v>857.26243519872958</v>
      </c>
      <c r="Y297" s="186">
        <f>[2]CapWorks_WC!Y141</f>
        <v>887.26662043068507</v>
      </c>
      <c r="Z297" s="186">
        <f>[2]CapWorks_WC!Z141</f>
        <v>0</v>
      </c>
      <c r="AA297" s="186">
        <f>[2]CapWorks_WC!AA141</f>
        <v>0</v>
      </c>
      <c r="AB297" s="186">
        <f>[2]CapWorks_WC!AB141</f>
        <v>0</v>
      </c>
      <c r="AC297" s="186">
        <f>[2]CapWorks_WC!AC141</f>
        <v>0</v>
      </c>
      <c r="AD297" s="186">
        <f>[2]CapWorks_WC!AD141</f>
        <v>0</v>
      </c>
      <c r="AE297" s="186">
        <f>[2]CapWorks_WC!AE141</f>
        <v>0</v>
      </c>
      <c r="AF297" s="186">
        <f>[2]CapWorks_WC!AF141</f>
        <v>0</v>
      </c>
      <c r="AG297" s="186">
        <f>[2]CapWorks_WC!AG141</f>
        <v>0</v>
      </c>
      <c r="AH297" s="187">
        <f>[2]CapWorks_WC!AH141</f>
        <v>0</v>
      </c>
      <c r="AM297" s="53" cm="1">
        <f t="array" ref="AM297">IF(SUM(ABS(K297:AH297)),1,0)</f>
        <v>1</v>
      </c>
      <c r="AN297" s="53">
        <f t="shared" si="41"/>
        <v>1</v>
      </c>
    </row>
    <row r="298" spans="2:40" ht="12.75" hidden="1" customHeight="1" outlineLevel="2" x14ac:dyDescent="0.2">
      <c r="B298" s="151"/>
      <c r="C298" s="152"/>
      <c r="D298" s="176" t="str">
        <f>[2]CapWorks_WC!D142</f>
        <v xml:space="preserve">Infrastructure Assets -  Other </v>
      </c>
      <c r="E298" s="154"/>
      <c r="F298" s="154"/>
      <c r="G298" s="154"/>
      <c r="H298" s="154"/>
      <c r="I298" s="26"/>
      <c r="J298" s="26"/>
      <c r="K298" s="26"/>
      <c r="L298" s="26"/>
      <c r="M298" s="26"/>
      <c r="N298" s="178">
        <f>SUM([2]Forecast_Gen!O914,[2]Forecast_Wat!O898,[2]Forecast_Sew!O898,[2]Forecast_Waste!O935,[2]Forecast_OthBiz!O898)</f>
        <v>0</v>
      </c>
      <c r="O298" s="178">
        <f>[2]CapWorks_WC!O142</f>
        <v>0</v>
      </c>
      <c r="P298" s="186">
        <f>[2]CapWorks_WC!P142</f>
        <v>0</v>
      </c>
      <c r="Q298" s="186">
        <f>[2]CapWorks_WC!Q142</f>
        <v>0</v>
      </c>
      <c r="R298" s="186">
        <f>[2]CapWorks_WC!R142</f>
        <v>0</v>
      </c>
      <c r="S298" s="186">
        <f>[2]CapWorks_WC!S142</f>
        <v>0</v>
      </c>
      <c r="T298" s="186">
        <f>[2]CapWorks_WC!T142</f>
        <v>0</v>
      </c>
      <c r="U298" s="186">
        <f>[2]CapWorks_WC!U142</f>
        <v>0</v>
      </c>
      <c r="V298" s="186">
        <f>[2]CapWorks_WC!V142</f>
        <v>0</v>
      </c>
      <c r="W298" s="186">
        <f>[2]CapWorks_WC!W142</f>
        <v>0</v>
      </c>
      <c r="X298" s="186">
        <f>[2]CapWorks_WC!X142</f>
        <v>0</v>
      </c>
      <c r="Y298" s="186">
        <f>[2]CapWorks_WC!Y142</f>
        <v>0</v>
      </c>
      <c r="Z298" s="186">
        <f>[2]CapWorks_WC!Z142</f>
        <v>0</v>
      </c>
      <c r="AA298" s="186">
        <f>[2]CapWorks_WC!AA142</f>
        <v>0</v>
      </c>
      <c r="AB298" s="186">
        <f>[2]CapWorks_WC!AB142</f>
        <v>0</v>
      </c>
      <c r="AC298" s="186">
        <f>[2]CapWorks_WC!AC142</f>
        <v>0</v>
      </c>
      <c r="AD298" s="186">
        <f>[2]CapWorks_WC!AD142</f>
        <v>0</v>
      </c>
      <c r="AE298" s="186">
        <f>[2]CapWorks_WC!AE142</f>
        <v>0</v>
      </c>
      <c r="AF298" s="186">
        <f>[2]CapWorks_WC!AF142</f>
        <v>0</v>
      </c>
      <c r="AG298" s="186">
        <f>[2]CapWorks_WC!AG142</f>
        <v>0</v>
      </c>
      <c r="AH298" s="187">
        <f>[2]CapWorks_WC!AH142</f>
        <v>0</v>
      </c>
      <c r="AM298" s="53" cm="1">
        <f t="array" ref="AM298">IF(SUM(ABS(K298:AH298)),1,0)</f>
        <v>0</v>
      </c>
      <c r="AN298" s="53">
        <f t="shared" si="41"/>
        <v>0</v>
      </c>
    </row>
    <row r="299" spans="2:40" ht="12.75" hidden="1" customHeight="1" outlineLevel="2" x14ac:dyDescent="0.2">
      <c r="B299" s="151"/>
      <c r="C299" s="152"/>
      <c r="D299" s="176" t="str">
        <f>[2]CapWorks_WC!D143</f>
        <v xml:space="preserve">Infrastructure Assets -  Capital Work in Progress </v>
      </c>
      <c r="E299" s="154"/>
      <c r="F299" s="154"/>
      <c r="G299" s="154"/>
      <c r="H299" s="154"/>
      <c r="I299" s="26"/>
      <c r="J299" s="26"/>
      <c r="K299" s="26"/>
      <c r="L299" s="26"/>
      <c r="M299" s="26"/>
      <c r="N299" s="178">
        <f>SUM([2]Forecast_Gen!O915,[2]Forecast_Wat!O899,[2]Forecast_Sew!O899,[2]Forecast_Waste!O936,[2]Forecast_OthBiz!O899)</f>
        <v>0</v>
      </c>
      <c r="O299" s="178">
        <f>[2]CapWorks_WC!O143</f>
        <v>0</v>
      </c>
      <c r="P299" s="186">
        <f>[2]CapWorks_WC!P143</f>
        <v>0</v>
      </c>
      <c r="Q299" s="186">
        <f>[2]CapWorks_WC!Q143</f>
        <v>0</v>
      </c>
      <c r="R299" s="186">
        <f>[2]CapWorks_WC!R143</f>
        <v>0</v>
      </c>
      <c r="S299" s="186">
        <f>[2]CapWorks_WC!S143</f>
        <v>0</v>
      </c>
      <c r="T299" s="186">
        <f>[2]CapWorks_WC!T143</f>
        <v>0</v>
      </c>
      <c r="U299" s="186">
        <f>[2]CapWorks_WC!U143</f>
        <v>0</v>
      </c>
      <c r="V299" s="186">
        <f>[2]CapWorks_WC!V143</f>
        <v>0</v>
      </c>
      <c r="W299" s="186">
        <f>[2]CapWorks_WC!W143</f>
        <v>0</v>
      </c>
      <c r="X299" s="186">
        <f>[2]CapWorks_WC!X143</f>
        <v>0</v>
      </c>
      <c r="Y299" s="186">
        <f>[2]CapWorks_WC!Y143</f>
        <v>0</v>
      </c>
      <c r="Z299" s="186">
        <f>[2]CapWorks_WC!Z143</f>
        <v>0</v>
      </c>
      <c r="AA299" s="186">
        <f>[2]CapWorks_WC!AA143</f>
        <v>0</v>
      </c>
      <c r="AB299" s="186">
        <f>[2]CapWorks_WC!AB143</f>
        <v>0</v>
      </c>
      <c r="AC299" s="186">
        <f>[2]CapWorks_WC!AC143</f>
        <v>0</v>
      </c>
      <c r="AD299" s="186">
        <f>[2]CapWorks_WC!AD143</f>
        <v>0</v>
      </c>
      <c r="AE299" s="186">
        <f>[2]CapWorks_WC!AE143</f>
        <v>0</v>
      </c>
      <c r="AF299" s="186">
        <f>[2]CapWorks_WC!AF143</f>
        <v>0</v>
      </c>
      <c r="AG299" s="186">
        <f>[2]CapWorks_WC!AG143</f>
        <v>0</v>
      </c>
      <c r="AH299" s="187">
        <f>[2]CapWorks_WC!AH143</f>
        <v>0</v>
      </c>
      <c r="AM299" s="53" cm="1">
        <f t="array" ref="AM299">IF(SUM(ABS(K299:AH299)),1,0)</f>
        <v>0</v>
      </c>
      <c r="AN299" s="53">
        <f t="shared" si="41"/>
        <v>0</v>
      </c>
    </row>
    <row r="300" spans="2:40" ht="12.75" hidden="1" customHeight="1" outlineLevel="2" x14ac:dyDescent="0.2">
      <c r="B300" s="151"/>
      <c r="C300" s="152"/>
      <c r="D300" s="176" t="str">
        <f>[2]CapWorks_WC!D144</f>
        <v xml:space="preserve">Infrastructure Assets -  LED Lighting </v>
      </c>
      <c r="E300" s="154"/>
      <c r="F300" s="154"/>
      <c r="G300" s="154"/>
      <c r="H300" s="154"/>
      <c r="I300" s="26"/>
      <c r="J300" s="26"/>
      <c r="K300" s="26"/>
      <c r="L300" s="26"/>
      <c r="M300" s="26"/>
      <c r="N300" s="178">
        <f>SUM([2]Forecast_Gen!O916,[2]Forecast_Wat!O900,[2]Forecast_Sew!O900,[2]Forecast_Waste!O937,[2]Forecast_OthBiz!O900)</f>
        <v>0</v>
      </c>
      <c r="O300" s="178">
        <f>[2]CapWorks_WC!O144</f>
        <v>0</v>
      </c>
      <c r="P300" s="186">
        <f>[2]CapWorks_WC!P144</f>
        <v>0</v>
      </c>
      <c r="Q300" s="186">
        <f>[2]CapWorks_WC!Q144</f>
        <v>0</v>
      </c>
      <c r="R300" s="186">
        <f>[2]CapWorks_WC!R144</f>
        <v>0</v>
      </c>
      <c r="S300" s="186">
        <f>[2]CapWorks_WC!S144</f>
        <v>0</v>
      </c>
      <c r="T300" s="186">
        <f>[2]CapWorks_WC!T144</f>
        <v>0</v>
      </c>
      <c r="U300" s="186">
        <f>[2]CapWorks_WC!U144</f>
        <v>0</v>
      </c>
      <c r="V300" s="186">
        <f>[2]CapWorks_WC!V144</f>
        <v>0</v>
      </c>
      <c r="W300" s="186">
        <f>[2]CapWorks_WC!W144</f>
        <v>0</v>
      </c>
      <c r="X300" s="186">
        <f>[2]CapWorks_WC!X144</f>
        <v>0</v>
      </c>
      <c r="Y300" s="186">
        <f>[2]CapWorks_WC!Y144</f>
        <v>0</v>
      </c>
      <c r="Z300" s="186">
        <f>[2]CapWorks_WC!Z144</f>
        <v>0</v>
      </c>
      <c r="AA300" s="186">
        <f>[2]CapWorks_WC!AA144</f>
        <v>0</v>
      </c>
      <c r="AB300" s="186">
        <f>[2]CapWorks_WC!AB144</f>
        <v>0</v>
      </c>
      <c r="AC300" s="186">
        <f>[2]CapWorks_WC!AC144</f>
        <v>0</v>
      </c>
      <c r="AD300" s="186">
        <f>[2]CapWorks_WC!AD144</f>
        <v>0</v>
      </c>
      <c r="AE300" s="186">
        <f>[2]CapWorks_WC!AE144</f>
        <v>0</v>
      </c>
      <c r="AF300" s="186">
        <f>[2]CapWorks_WC!AF144</f>
        <v>0</v>
      </c>
      <c r="AG300" s="186">
        <f>[2]CapWorks_WC!AG144</f>
        <v>0</v>
      </c>
      <c r="AH300" s="187">
        <f>[2]CapWorks_WC!AH144</f>
        <v>0</v>
      </c>
      <c r="AM300" s="53" cm="1">
        <f t="array" ref="AM300">IF(SUM(ABS(K300:AH300)),1,0)</f>
        <v>0</v>
      </c>
      <c r="AN300" s="53">
        <f t="shared" si="41"/>
        <v>0</v>
      </c>
    </row>
    <row r="301" spans="2:40" ht="12.75" hidden="1" customHeight="1" outlineLevel="2" x14ac:dyDescent="0.2">
      <c r="B301" s="151"/>
      <c r="C301" s="152"/>
      <c r="D301" s="176" t="str">
        <f>[2]CapWorks_WC!D145</f>
        <v xml:space="preserve">Infrastructure Assets -  Cemetery </v>
      </c>
      <c r="E301" s="154"/>
      <c r="F301" s="154"/>
      <c r="G301" s="154"/>
      <c r="H301" s="154"/>
      <c r="I301" s="26"/>
      <c r="J301" s="26"/>
      <c r="K301" s="26"/>
      <c r="L301" s="26"/>
      <c r="M301" s="26"/>
      <c r="N301" s="178">
        <f>SUM([2]Forecast_Gen!O917,[2]Forecast_Wat!O901,[2]Forecast_Sew!O901,[2]Forecast_Waste!O938,[2]Forecast_OthBiz!O901)</f>
        <v>0</v>
      </c>
      <c r="O301" s="178">
        <f>[2]CapWorks_WC!O145</f>
        <v>0</v>
      </c>
      <c r="P301" s="186">
        <f>[2]CapWorks_WC!P145</f>
        <v>0</v>
      </c>
      <c r="Q301" s="186">
        <f>[2]CapWorks_WC!Q145</f>
        <v>0</v>
      </c>
      <c r="R301" s="186">
        <f>[2]CapWorks_WC!R145</f>
        <v>0</v>
      </c>
      <c r="S301" s="186">
        <f>[2]CapWorks_WC!S145</f>
        <v>0</v>
      </c>
      <c r="T301" s="186">
        <f>[2]CapWorks_WC!T145</f>
        <v>0</v>
      </c>
      <c r="U301" s="186">
        <f>[2]CapWorks_WC!U145</f>
        <v>0</v>
      </c>
      <c r="V301" s="186">
        <f>[2]CapWorks_WC!V145</f>
        <v>0</v>
      </c>
      <c r="W301" s="186">
        <f>[2]CapWorks_WC!W145</f>
        <v>0</v>
      </c>
      <c r="X301" s="186">
        <f>[2]CapWorks_WC!X145</f>
        <v>0</v>
      </c>
      <c r="Y301" s="186">
        <f>[2]CapWorks_WC!Y145</f>
        <v>0</v>
      </c>
      <c r="Z301" s="186">
        <f>[2]CapWorks_WC!Z145</f>
        <v>0</v>
      </c>
      <c r="AA301" s="186">
        <f>[2]CapWorks_WC!AA145</f>
        <v>0</v>
      </c>
      <c r="AB301" s="186">
        <f>[2]CapWorks_WC!AB145</f>
        <v>0</v>
      </c>
      <c r="AC301" s="186">
        <f>[2]CapWorks_WC!AC145</f>
        <v>0</v>
      </c>
      <c r="AD301" s="186">
        <f>[2]CapWorks_WC!AD145</f>
        <v>0</v>
      </c>
      <c r="AE301" s="186">
        <f>[2]CapWorks_WC!AE145</f>
        <v>0</v>
      </c>
      <c r="AF301" s="186">
        <f>[2]CapWorks_WC!AF145</f>
        <v>0</v>
      </c>
      <c r="AG301" s="186">
        <f>[2]CapWorks_WC!AG145</f>
        <v>0</v>
      </c>
      <c r="AH301" s="187">
        <f>[2]CapWorks_WC!AH145</f>
        <v>0</v>
      </c>
      <c r="AM301" s="53" cm="1">
        <f t="array" ref="AM301">IF(SUM(ABS(K301:AH301)),1,0)</f>
        <v>0</v>
      </c>
      <c r="AN301" s="53">
        <f t="shared" si="41"/>
        <v>0</v>
      </c>
    </row>
    <row r="302" spans="2:40" ht="12.75" hidden="1" customHeight="1" outlineLevel="2" x14ac:dyDescent="0.2">
      <c r="B302" s="151"/>
      <c r="C302" s="152"/>
      <c r="D302" s="176" t="str">
        <f>[2]CapWorks_WC!D146</f>
        <v xml:space="preserve">Infrastructure Assets -  Landfill cells </v>
      </c>
      <c r="E302" s="154"/>
      <c r="F302" s="154"/>
      <c r="G302" s="154"/>
      <c r="H302" s="154"/>
      <c r="I302" s="26"/>
      <c r="J302" s="26"/>
      <c r="K302" s="26"/>
      <c r="L302" s="26"/>
      <c r="M302" s="26"/>
      <c r="N302" s="178">
        <f>SUM([2]Forecast_Gen!O918,[2]Forecast_Wat!O902,[2]Forecast_Sew!O902,[2]Forecast_Waste!O939,[2]Forecast_OthBiz!O902)</f>
        <v>0</v>
      </c>
      <c r="O302" s="178">
        <f>[2]CapWorks_WC!O146</f>
        <v>415</v>
      </c>
      <c r="P302" s="186">
        <f>[2]CapWorks_WC!P146</f>
        <v>258.75</v>
      </c>
      <c r="Q302" s="186">
        <f>[2]CapWorks_WC!Q146</f>
        <v>214.24499999999998</v>
      </c>
      <c r="R302" s="186">
        <f>[2]CapWorks_WC!R146</f>
        <v>0</v>
      </c>
      <c r="S302" s="186">
        <f>[2]CapWorks_WC!S146</f>
        <v>229.50460012499994</v>
      </c>
      <c r="T302" s="186">
        <f>[2]CapWorks_WC!T146</f>
        <v>0</v>
      </c>
      <c r="U302" s="186">
        <f>[2]CapWorks_WC!U146</f>
        <v>245.851065268903</v>
      </c>
      <c r="V302" s="186">
        <f>[2]CapWorks_WC!V146</f>
        <v>0</v>
      </c>
      <c r="W302" s="186">
        <f>[2]CapWorks_WC!W146</f>
        <v>263.36180739268059</v>
      </c>
      <c r="X302" s="186">
        <f>[2]CapWorks_WC!X146</f>
        <v>7087.066236937033</v>
      </c>
      <c r="Y302" s="186">
        <f>[2]CapWorks_WC!Y146</f>
        <v>0</v>
      </c>
      <c r="Z302" s="186">
        <f>[2]CapWorks_WC!Z146</f>
        <v>0</v>
      </c>
      <c r="AA302" s="186">
        <f>[2]CapWorks_WC!AA146</f>
        <v>0</v>
      </c>
      <c r="AB302" s="186">
        <f>[2]CapWorks_WC!AB146</f>
        <v>0</v>
      </c>
      <c r="AC302" s="186">
        <f>[2]CapWorks_WC!AC146</f>
        <v>0</v>
      </c>
      <c r="AD302" s="186">
        <f>[2]CapWorks_WC!AD146</f>
        <v>0</v>
      </c>
      <c r="AE302" s="186">
        <f>[2]CapWorks_WC!AE146</f>
        <v>0</v>
      </c>
      <c r="AF302" s="186">
        <f>[2]CapWorks_WC!AF146</f>
        <v>0</v>
      </c>
      <c r="AG302" s="186">
        <f>[2]CapWorks_WC!AG146</f>
        <v>0</v>
      </c>
      <c r="AH302" s="187">
        <f>[2]CapWorks_WC!AH146</f>
        <v>0</v>
      </c>
      <c r="AM302" s="53" cm="1">
        <f t="array" ref="AM302">IF(SUM(ABS(K302:AH302)),1,0)</f>
        <v>1</v>
      </c>
      <c r="AN302" s="53">
        <f t="shared" si="41"/>
        <v>1</v>
      </c>
    </row>
    <row r="303" spans="2:40" ht="12.75" hidden="1" customHeight="1" outlineLevel="2" x14ac:dyDescent="0.2">
      <c r="B303" s="151"/>
      <c r="C303" s="152"/>
      <c r="D303" s="176" t="str">
        <f>[2]CapWorks_WC!D147</f>
        <v xml:space="preserve">Infrastructure Assets -  Capital Works Sustainability Adjustment </v>
      </c>
      <c r="E303" s="154"/>
      <c r="F303" s="154"/>
      <c r="G303" s="154"/>
      <c r="H303" s="154"/>
      <c r="I303" s="26"/>
      <c r="J303" s="26"/>
      <c r="K303" s="26"/>
      <c r="L303" s="26"/>
      <c r="M303" s="26"/>
      <c r="N303" s="178">
        <f>SUM([2]Forecast_Gen!O919,[2]Forecast_Wat!O903,[2]Forecast_Sew!O903,[2]Forecast_Waste!O940,[2]Forecast_OthBiz!O903)</f>
        <v>0</v>
      </c>
      <c r="O303" s="178">
        <f>[2]CapWorks_WC!O147</f>
        <v>0</v>
      </c>
      <c r="P303" s="186">
        <f>[2]CapWorks_WC!P147</f>
        <v>0</v>
      </c>
      <c r="Q303" s="186">
        <f>[2]CapWorks_WC!Q147</f>
        <v>0</v>
      </c>
      <c r="R303" s="186">
        <f>[2]CapWorks_WC!R147</f>
        <v>0</v>
      </c>
      <c r="S303" s="186">
        <f>[2]CapWorks_WC!S147</f>
        <v>0</v>
      </c>
      <c r="T303" s="186">
        <f>[2]CapWorks_WC!T147</f>
        <v>0</v>
      </c>
      <c r="U303" s="186">
        <f>[2]CapWorks_WC!U147</f>
        <v>0</v>
      </c>
      <c r="V303" s="186">
        <f>[2]CapWorks_WC!V147</f>
        <v>0</v>
      </c>
      <c r="W303" s="186">
        <f>[2]CapWorks_WC!W147</f>
        <v>0</v>
      </c>
      <c r="X303" s="186">
        <f>[2]CapWorks_WC!X147</f>
        <v>0</v>
      </c>
      <c r="Y303" s="186">
        <f>[2]CapWorks_WC!Y147</f>
        <v>0</v>
      </c>
      <c r="Z303" s="186">
        <f>[2]CapWorks_WC!Z147</f>
        <v>0</v>
      </c>
      <c r="AA303" s="186">
        <f>[2]CapWorks_WC!AA147</f>
        <v>0</v>
      </c>
      <c r="AB303" s="186">
        <f>[2]CapWorks_WC!AB147</f>
        <v>0</v>
      </c>
      <c r="AC303" s="186">
        <f>[2]CapWorks_WC!AC147</f>
        <v>0</v>
      </c>
      <c r="AD303" s="186">
        <f>[2]CapWorks_WC!AD147</f>
        <v>0</v>
      </c>
      <c r="AE303" s="186">
        <f>[2]CapWorks_WC!AE147</f>
        <v>0</v>
      </c>
      <c r="AF303" s="186">
        <f>[2]CapWorks_WC!AF147</f>
        <v>0</v>
      </c>
      <c r="AG303" s="186">
        <f>[2]CapWorks_WC!AG147</f>
        <v>0</v>
      </c>
      <c r="AH303" s="187">
        <f>[2]CapWorks_WC!AH147</f>
        <v>0</v>
      </c>
      <c r="AM303" s="53" cm="1">
        <f t="array" ref="AM303">IF(SUM(ABS(K303:AH303)),1,0)</f>
        <v>0</v>
      </c>
      <c r="AN303" s="53">
        <f t="shared" si="41"/>
        <v>0</v>
      </c>
    </row>
    <row r="304" spans="2:40" ht="12.75" hidden="1" customHeight="1" outlineLevel="2" x14ac:dyDescent="0.2">
      <c r="B304" s="151"/>
      <c r="C304" s="152"/>
      <c r="D304" s="176" t="str">
        <f>[2]CapWorks_WC!D148</f>
        <v xml:space="preserve">Infrastructure Assets -  Additional Capital Works due to SRV </v>
      </c>
      <c r="E304" s="154"/>
      <c r="F304" s="154"/>
      <c r="G304" s="154"/>
      <c r="H304" s="154"/>
      <c r="I304" s="26"/>
      <c r="J304" s="26"/>
      <c r="K304" s="26"/>
      <c r="L304" s="26"/>
      <c r="M304" s="26"/>
      <c r="N304" s="178">
        <f>SUM([2]Forecast_Gen!O920,[2]Forecast_Wat!O904,[2]Forecast_Sew!O904,[2]Forecast_Waste!O941,[2]Forecast_OthBiz!O904)</f>
        <v>0</v>
      </c>
      <c r="O304" s="178">
        <f>[2]CapWorks_WC!O148</f>
        <v>1730</v>
      </c>
      <c r="P304" s="186">
        <f>[2]CapWorks_WC!P148</f>
        <v>0</v>
      </c>
      <c r="Q304" s="186">
        <f>[2]CapWorks_WC!Q148</f>
        <v>0</v>
      </c>
      <c r="R304" s="186">
        <f>[2]CapWorks_WC!R148</f>
        <v>0</v>
      </c>
      <c r="S304" s="186">
        <f>[2]CapWorks_WC!S148</f>
        <v>0</v>
      </c>
      <c r="T304" s="186">
        <f>[2]CapWorks_WC!T148</f>
        <v>0</v>
      </c>
      <c r="U304" s="186">
        <f>[2]CapWorks_WC!U148</f>
        <v>0</v>
      </c>
      <c r="V304" s="186">
        <f>[2]CapWorks_WC!V148</f>
        <v>0</v>
      </c>
      <c r="W304" s="186">
        <f>[2]CapWorks_WC!W148</f>
        <v>0</v>
      </c>
      <c r="X304" s="186">
        <f>[2]CapWorks_WC!X148</f>
        <v>0</v>
      </c>
      <c r="Y304" s="186">
        <f>[2]CapWorks_WC!Y148</f>
        <v>0</v>
      </c>
      <c r="Z304" s="186">
        <f>[2]CapWorks_WC!Z148</f>
        <v>0</v>
      </c>
      <c r="AA304" s="186">
        <f>[2]CapWorks_WC!AA148</f>
        <v>0</v>
      </c>
      <c r="AB304" s="186">
        <f>[2]CapWorks_WC!AB148</f>
        <v>0</v>
      </c>
      <c r="AC304" s="186">
        <f>[2]CapWorks_WC!AC148</f>
        <v>0</v>
      </c>
      <c r="AD304" s="186">
        <f>[2]CapWorks_WC!AD148</f>
        <v>0</v>
      </c>
      <c r="AE304" s="186">
        <f>[2]CapWorks_WC!AE148</f>
        <v>0</v>
      </c>
      <c r="AF304" s="186">
        <f>[2]CapWorks_WC!AF148</f>
        <v>0</v>
      </c>
      <c r="AG304" s="186">
        <f>[2]CapWorks_WC!AG148</f>
        <v>0</v>
      </c>
      <c r="AH304" s="187">
        <f>[2]CapWorks_WC!AH148</f>
        <v>0</v>
      </c>
      <c r="AM304" s="53" cm="1">
        <f t="array" ref="AM304">IF(SUM(ABS(K304:AH304)),1,0)</f>
        <v>1</v>
      </c>
      <c r="AN304" s="53">
        <f t="shared" si="41"/>
        <v>1</v>
      </c>
    </row>
    <row r="305" spans="1:40" ht="12.75" hidden="1" customHeight="1" outlineLevel="2" x14ac:dyDescent="0.2">
      <c r="B305" s="151"/>
      <c r="C305" s="152"/>
      <c r="D305" s="176" t="str">
        <f>[2]CapWorks_WC!D149</f>
        <v>Infrastructure Assets -  Floodplain Risk Management</v>
      </c>
      <c r="E305" s="154"/>
      <c r="F305" s="154"/>
      <c r="G305" s="154"/>
      <c r="H305" s="154"/>
      <c r="I305" s="26"/>
      <c r="J305" s="26"/>
      <c r="K305" s="26"/>
      <c r="L305" s="26"/>
      <c r="M305" s="26"/>
      <c r="N305" s="178">
        <f>SUM([2]Forecast_Gen!O921,[2]Forecast_Wat!O905,[2]Forecast_Sew!O905,[2]Forecast_Waste!O942,[2]Forecast_OthBiz!O905)</f>
        <v>0</v>
      </c>
      <c r="O305" s="178">
        <f>[2]CapWorks_WC!O149</f>
        <v>0</v>
      </c>
      <c r="P305" s="186">
        <f>[2]CapWorks_WC!P149</f>
        <v>0</v>
      </c>
      <c r="Q305" s="186">
        <f>[2]CapWorks_WC!Q149</f>
        <v>0</v>
      </c>
      <c r="R305" s="186">
        <f>[2]CapWorks_WC!R149</f>
        <v>0</v>
      </c>
      <c r="S305" s="186">
        <f>[2]CapWorks_WC!S149</f>
        <v>0</v>
      </c>
      <c r="T305" s="186">
        <f>[2]CapWorks_WC!T149</f>
        <v>0</v>
      </c>
      <c r="U305" s="186">
        <f>[2]CapWorks_WC!U149</f>
        <v>0</v>
      </c>
      <c r="V305" s="186">
        <f>[2]CapWorks_WC!V149</f>
        <v>0</v>
      </c>
      <c r="W305" s="186">
        <f>[2]CapWorks_WC!W149</f>
        <v>0</v>
      </c>
      <c r="X305" s="186">
        <f>[2]CapWorks_WC!X149</f>
        <v>0</v>
      </c>
      <c r="Y305" s="186">
        <f>[2]CapWorks_WC!Y149</f>
        <v>0</v>
      </c>
      <c r="Z305" s="186">
        <f>[2]CapWorks_WC!Z149</f>
        <v>0</v>
      </c>
      <c r="AA305" s="186">
        <f>[2]CapWorks_WC!AA149</f>
        <v>0</v>
      </c>
      <c r="AB305" s="186">
        <f>[2]CapWorks_WC!AB149</f>
        <v>0</v>
      </c>
      <c r="AC305" s="186">
        <f>[2]CapWorks_WC!AC149</f>
        <v>0</v>
      </c>
      <c r="AD305" s="186">
        <f>[2]CapWorks_WC!AD149</f>
        <v>0</v>
      </c>
      <c r="AE305" s="186">
        <f>[2]CapWorks_WC!AE149</f>
        <v>0</v>
      </c>
      <c r="AF305" s="186">
        <f>[2]CapWorks_WC!AF149</f>
        <v>0</v>
      </c>
      <c r="AG305" s="186">
        <f>[2]CapWorks_WC!AG149</f>
        <v>0</v>
      </c>
      <c r="AH305" s="187">
        <f>[2]CapWorks_WC!AH149</f>
        <v>0</v>
      </c>
      <c r="AM305" s="53" cm="1">
        <f t="array" ref="AM305">IF(SUM(ABS(K305:AH305)),1,0)</f>
        <v>0</v>
      </c>
      <c r="AN305" s="53">
        <f t="shared" si="41"/>
        <v>0</v>
      </c>
    </row>
    <row r="306" spans="1:40" ht="12.75" hidden="1" customHeight="1" outlineLevel="2" x14ac:dyDescent="0.2">
      <c r="B306" s="151"/>
      <c r="C306" s="152"/>
      <c r="D306" s="176" t="str">
        <f>[2]CapWorks_WC!D150</f>
        <v xml:space="preserve">Infrastructure Assets -  Spare capex 7 </v>
      </c>
      <c r="E306" s="154"/>
      <c r="F306" s="154"/>
      <c r="G306" s="154"/>
      <c r="H306" s="154"/>
      <c r="I306" s="26"/>
      <c r="J306" s="26"/>
      <c r="K306" s="26"/>
      <c r="L306" s="26"/>
      <c r="M306" s="26"/>
      <c r="N306" s="178">
        <f>SUM([2]Forecast_Gen!O922,[2]Forecast_Wat!O906,[2]Forecast_Sew!O906,[2]Forecast_Waste!O943,[2]Forecast_OthBiz!O906)</f>
        <v>0</v>
      </c>
      <c r="O306" s="178">
        <f>[2]CapWorks_WC!O150</f>
        <v>0</v>
      </c>
      <c r="P306" s="186">
        <f>[2]CapWorks_WC!P150</f>
        <v>0</v>
      </c>
      <c r="Q306" s="186">
        <f>[2]CapWorks_WC!Q150</f>
        <v>0</v>
      </c>
      <c r="R306" s="186">
        <f>[2]CapWorks_WC!R150</f>
        <v>0</v>
      </c>
      <c r="S306" s="186">
        <f>[2]CapWorks_WC!S150</f>
        <v>0</v>
      </c>
      <c r="T306" s="186">
        <f>[2]CapWorks_WC!T150</f>
        <v>0</v>
      </c>
      <c r="U306" s="186">
        <f>[2]CapWorks_WC!U150</f>
        <v>0</v>
      </c>
      <c r="V306" s="186">
        <f>[2]CapWorks_WC!V150</f>
        <v>0</v>
      </c>
      <c r="W306" s="186">
        <f>[2]CapWorks_WC!W150</f>
        <v>0</v>
      </c>
      <c r="X306" s="186">
        <f>[2]CapWorks_WC!X150</f>
        <v>0</v>
      </c>
      <c r="Y306" s="186">
        <f>[2]CapWorks_WC!Y150</f>
        <v>0</v>
      </c>
      <c r="Z306" s="186">
        <f>[2]CapWorks_WC!Z150</f>
        <v>0</v>
      </c>
      <c r="AA306" s="186">
        <f>[2]CapWorks_WC!AA150</f>
        <v>0</v>
      </c>
      <c r="AB306" s="186">
        <f>[2]CapWorks_WC!AB150</f>
        <v>0</v>
      </c>
      <c r="AC306" s="186">
        <f>[2]CapWorks_WC!AC150</f>
        <v>0</v>
      </c>
      <c r="AD306" s="186">
        <f>[2]CapWorks_WC!AD150</f>
        <v>0</v>
      </c>
      <c r="AE306" s="186">
        <f>[2]CapWorks_WC!AE150</f>
        <v>0</v>
      </c>
      <c r="AF306" s="186">
        <f>[2]CapWorks_WC!AF150</f>
        <v>0</v>
      </c>
      <c r="AG306" s="186">
        <f>[2]CapWorks_WC!AG150</f>
        <v>0</v>
      </c>
      <c r="AH306" s="187">
        <f>[2]CapWorks_WC!AH150</f>
        <v>0</v>
      </c>
      <c r="AM306" s="53" cm="1">
        <f t="array" ref="AM306">IF(SUM(ABS(K306:AH306)),1,0)</f>
        <v>0</v>
      </c>
      <c r="AN306" s="53">
        <f t="shared" si="41"/>
        <v>0</v>
      </c>
    </row>
    <row r="307" spans="1:40" ht="12.75" hidden="1" customHeight="1" outlineLevel="2" collapsed="1" x14ac:dyDescent="0.2">
      <c r="B307" s="151"/>
      <c r="C307" s="152"/>
      <c r="D307" s="150" t="s">
        <v>149</v>
      </c>
      <c r="E307" s="236"/>
      <c r="F307" s="236"/>
      <c r="G307" s="236"/>
      <c r="H307" s="236"/>
      <c r="I307" s="237"/>
      <c r="J307" s="237"/>
      <c r="K307" s="237"/>
      <c r="L307" s="237"/>
      <c r="M307" s="237"/>
      <c r="N307" s="238">
        <f t="shared" ref="N307:AH307" si="42">SUM(N282:N306)</f>
        <v>0</v>
      </c>
      <c r="O307" s="238">
        <f t="shared" si="42"/>
        <v>16923.697</v>
      </c>
      <c r="P307" s="238">
        <f t="shared" si="42"/>
        <v>6994.1449999999995</v>
      </c>
      <c r="Q307" s="238">
        <f t="shared" si="42"/>
        <v>6755.2646249999998</v>
      </c>
      <c r="R307" s="238">
        <f t="shared" si="42"/>
        <v>7060.6078473749994</v>
      </c>
      <c r="S307" s="238">
        <f t="shared" si="42"/>
        <v>13197.933509880622</v>
      </c>
      <c r="T307" s="238">
        <f t="shared" si="42"/>
        <v>16340.793947058681</v>
      </c>
      <c r="U307" s="238">
        <f t="shared" si="42"/>
        <v>23045.633543457334</v>
      </c>
      <c r="V307" s="238">
        <f t="shared" si="42"/>
        <v>22996.652575530385</v>
      </c>
      <c r="W307" s="238">
        <f t="shared" si="42"/>
        <v>19363.370536071783</v>
      </c>
      <c r="X307" s="238">
        <f t="shared" si="42"/>
        <v>24633.44065201647</v>
      </c>
      <c r="Y307" s="238">
        <f t="shared" si="42"/>
        <v>24284.868262853219</v>
      </c>
      <c r="Z307" s="238">
        <f t="shared" si="42"/>
        <v>0</v>
      </c>
      <c r="AA307" s="238">
        <f t="shared" si="42"/>
        <v>0</v>
      </c>
      <c r="AB307" s="238">
        <f t="shared" si="42"/>
        <v>0</v>
      </c>
      <c r="AC307" s="238">
        <f t="shared" si="42"/>
        <v>0</v>
      </c>
      <c r="AD307" s="238">
        <f t="shared" si="42"/>
        <v>0</v>
      </c>
      <c r="AE307" s="238">
        <f t="shared" si="42"/>
        <v>0</v>
      </c>
      <c r="AF307" s="238">
        <f t="shared" si="42"/>
        <v>0</v>
      </c>
      <c r="AG307" s="238">
        <f t="shared" si="42"/>
        <v>0</v>
      </c>
      <c r="AH307" s="239">
        <f t="shared" si="42"/>
        <v>0</v>
      </c>
    </row>
    <row r="308" spans="1:40" ht="12.75" hidden="1" customHeight="1" outlineLevel="2" x14ac:dyDescent="0.2">
      <c r="B308" s="151"/>
      <c r="C308" s="152"/>
      <c r="D308" s="176"/>
      <c r="E308" s="154"/>
      <c r="F308" s="154"/>
      <c r="G308" s="154"/>
      <c r="H308" s="154"/>
      <c r="I308" s="26"/>
      <c r="J308" s="26"/>
      <c r="K308" s="26"/>
      <c r="L308" s="26"/>
      <c r="M308" s="26"/>
      <c r="N308" s="26"/>
      <c r="O308" s="178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7"/>
    </row>
    <row r="309" spans="1:40" ht="12.75" hidden="1" customHeight="1" outlineLevel="2" thickBot="1" x14ac:dyDescent="0.25">
      <c r="B309" s="151"/>
      <c r="C309" s="152"/>
      <c r="D309" s="163" t="s">
        <v>150</v>
      </c>
      <c r="E309" s="169"/>
      <c r="F309" s="169"/>
      <c r="G309" s="169"/>
      <c r="H309" s="169"/>
      <c r="I309" s="240"/>
      <c r="J309" s="240"/>
      <c r="K309" s="240"/>
      <c r="L309" s="240"/>
      <c r="M309" s="240"/>
      <c r="N309" s="241">
        <f>SUM(N279,N307)</f>
        <v>139772</v>
      </c>
      <c r="O309" s="241">
        <f t="shared" ref="O309:AH309" si="43">SUM(O279,O307)</f>
        <v>19300.697</v>
      </c>
      <c r="P309" s="241">
        <f t="shared" si="43"/>
        <v>8768.1350000000002</v>
      </c>
      <c r="Q309" s="241">
        <f t="shared" si="43"/>
        <v>8617.0536749999992</v>
      </c>
      <c r="R309" s="241">
        <f t="shared" si="43"/>
        <v>9197.1071924999997</v>
      </c>
      <c r="S309" s="241">
        <f t="shared" si="43"/>
        <v>14658.730289676247</v>
      </c>
      <c r="T309" s="241">
        <f t="shared" si="43"/>
        <v>18371.737529714836</v>
      </c>
      <c r="U309" s="241">
        <f t="shared" si="43"/>
        <v>24788.717596213857</v>
      </c>
      <c r="V309" s="241">
        <f t="shared" si="43"/>
        <v>25302.022599663414</v>
      </c>
      <c r="W309" s="241">
        <f t="shared" si="43"/>
        <v>21551.90715550496</v>
      </c>
      <c r="X309" s="241">
        <f t="shared" si="43"/>
        <v>26898.576053129807</v>
      </c>
      <c r="Y309" s="241">
        <f t="shared" si="43"/>
        <v>27178.006320887136</v>
      </c>
      <c r="Z309" s="241">
        <f t="shared" si="43"/>
        <v>0</v>
      </c>
      <c r="AA309" s="241">
        <f t="shared" si="43"/>
        <v>0</v>
      </c>
      <c r="AB309" s="241">
        <f t="shared" si="43"/>
        <v>0</v>
      </c>
      <c r="AC309" s="241">
        <f t="shared" si="43"/>
        <v>0</v>
      </c>
      <c r="AD309" s="241">
        <f t="shared" si="43"/>
        <v>0</v>
      </c>
      <c r="AE309" s="241">
        <f t="shared" si="43"/>
        <v>0</v>
      </c>
      <c r="AF309" s="241">
        <f t="shared" si="43"/>
        <v>0</v>
      </c>
      <c r="AG309" s="241">
        <f t="shared" si="43"/>
        <v>0</v>
      </c>
      <c r="AH309" s="242">
        <f t="shared" si="43"/>
        <v>0</v>
      </c>
    </row>
    <row r="310" spans="1:40" ht="12.75" hidden="1" customHeight="1" outlineLevel="2" x14ac:dyDescent="0.2">
      <c r="B310" s="151"/>
      <c r="C310" s="152"/>
      <c r="D310" s="152"/>
      <c r="E310" s="154"/>
      <c r="F310" s="154"/>
      <c r="G310" s="154"/>
      <c r="H310" s="154"/>
      <c r="I310" s="26"/>
      <c r="J310" s="26"/>
      <c r="K310" s="26"/>
      <c r="L310" s="26"/>
      <c r="M310" s="26"/>
      <c r="N310" s="26"/>
      <c r="O310" s="178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</row>
    <row r="311" spans="1:40" ht="12.75" hidden="1" customHeight="1" outlineLevel="1" x14ac:dyDescent="0.25">
      <c r="D311" s="173"/>
      <c r="E311" s="154"/>
      <c r="F311" s="154"/>
      <c r="G311" s="154"/>
      <c r="H311" s="154"/>
      <c r="I311" s="26"/>
      <c r="J311" s="26"/>
      <c r="K311" s="26"/>
      <c r="L311" s="26"/>
      <c r="M311" s="26"/>
      <c r="N311" s="26"/>
      <c r="O311" s="234"/>
      <c r="P311" s="243"/>
      <c r="Q311" s="243"/>
      <c r="R311" s="243"/>
      <c r="S311" s="243"/>
      <c r="T311" s="243"/>
      <c r="U311" s="243"/>
      <c r="V311" s="243"/>
      <c r="W311" s="243"/>
      <c r="X311" s="243"/>
      <c r="Y311" s="243"/>
      <c r="Z311" s="243"/>
      <c r="AA311" s="243"/>
      <c r="AB311" s="243"/>
      <c r="AC311" s="243"/>
      <c r="AD311" s="243"/>
      <c r="AE311" s="243"/>
      <c r="AF311" s="243"/>
      <c r="AG311" s="243"/>
      <c r="AH311" s="243"/>
      <c r="AI311" s="243"/>
    </row>
    <row r="312" spans="1:40" s="10" customFormat="1" ht="13.8" collapsed="1" x14ac:dyDescent="0.2">
      <c r="A312" s="33">
        <f ca="1">MAX(MAX($A$2:A311),$A$2*[2]Tables_A!$F$52)+Sxn</f>
        <v>2304</v>
      </c>
      <c r="B312" s="55" t="str">
        <f>[2]Gen_WC!$D$49</f>
        <v>General Fund</v>
      </c>
      <c r="C312" s="7"/>
      <c r="D312" s="7"/>
      <c r="E312" s="8"/>
      <c r="F312" s="8"/>
      <c r="G312" s="8"/>
      <c r="H312" s="8"/>
      <c r="I312" s="8"/>
      <c r="J312" s="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40" ht="12.75" customHeight="1" outlineLevel="1" x14ac:dyDescent="0.25">
      <c r="D313" s="173"/>
      <c r="E313" s="154"/>
      <c r="F313" s="154"/>
      <c r="G313" s="154"/>
      <c r="H313" s="154"/>
      <c r="I313" s="26"/>
      <c r="J313" s="26"/>
      <c r="K313" s="26"/>
      <c r="L313" s="26"/>
      <c r="M313" s="26"/>
      <c r="N313" s="26"/>
      <c r="O313" s="234"/>
      <c r="P313" s="243"/>
      <c r="Q313" s="243"/>
      <c r="R313" s="243"/>
      <c r="S313" s="243"/>
      <c r="T313" s="243"/>
      <c r="U313" s="243"/>
      <c r="V313" s="243"/>
      <c r="W313" s="243"/>
      <c r="X313" s="243"/>
      <c r="Y313" s="243"/>
      <c r="Z313" s="243"/>
      <c r="AA313" s="243"/>
      <c r="AB313" s="243"/>
      <c r="AC313" s="243"/>
      <c r="AD313" s="243"/>
      <c r="AE313" s="243"/>
      <c r="AF313" s="243"/>
      <c r="AG313" s="243"/>
      <c r="AH313" s="243"/>
      <c r="AI313" s="243"/>
    </row>
    <row r="314" spans="1:40" s="38" customFormat="1" ht="12" outlineLevel="2" x14ac:dyDescent="0.2">
      <c r="A314" s="168"/>
      <c r="B314" s="40">
        <f ca="1">MAX($A$7:B313)+Sbsxn</f>
        <v>2304.0100000000002</v>
      </c>
      <c r="C314" s="41" t="str">
        <f>PLC</f>
        <v>Comprehensive Income Statement</v>
      </c>
      <c r="D314" s="56"/>
      <c r="E314" s="25"/>
      <c r="F314" s="25"/>
      <c r="G314" s="25"/>
      <c r="H314" s="25"/>
      <c r="I314" s="25"/>
      <c r="J314" s="25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</row>
    <row r="315" spans="1:40" s="38" customFormat="1" ht="12.6" outlineLevel="2" thickBot="1" x14ac:dyDescent="0.25">
      <c r="A315" s="168"/>
      <c r="B315" s="40"/>
      <c r="C315" s="54"/>
      <c r="D315" s="56"/>
      <c r="E315" s="25"/>
      <c r="F315" s="25"/>
      <c r="G315" s="25"/>
      <c r="H315" s="25"/>
      <c r="I315" s="25"/>
      <c r="J315" s="25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</row>
    <row r="316" spans="1:40" s="80" customFormat="1" ht="13.35" customHeight="1" outlineLevel="2" x14ac:dyDescent="0.25">
      <c r="A316" s="244"/>
      <c r="B316" s="40"/>
      <c r="C316" s="54"/>
      <c r="D316" s="264" t="str">
        <f>MdlClient&amp;" Long Term Financial Plan "&amp;$E$39</f>
        <v>Federation Council Long Term Financial Plan 2023/24 - 2033/34</v>
      </c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265"/>
    </row>
    <row r="317" spans="1:40" s="80" customFormat="1" ht="13.35" customHeight="1" outlineLevel="2" thickBot="1" x14ac:dyDescent="0.3">
      <c r="A317" s="244"/>
      <c r="B317" s="40"/>
      <c r="C317" s="54"/>
      <c r="D317" s="81" t="str">
        <f>B312&amp;" - Income Statement Projections"</f>
        <v>General Fund - Income Statement Projections</v>
      </c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3"/>
    </row>
    <row r="318" spans="1:40" s="80" customFormat="1" ht="12.6" outlineLevel="2" thickBot="1" x14ac:dyDescent="0.3">
      <c r="A318" s="244"/>
      <c r="B318" s="40"/>
      <c r="C318" s="54"/>
      <c r="D318" s="84"/>
      <c r="E318" s="85"/>
      <c r="F318" s="85"/>
      <c r="G318" s="85"/>
      <c r="H318" s="85"/>
      <c r="I318" s="85"/>
      <c r="J318" s="85"/>
      <c r="K318" s="86" t="s">
        <v>45</v>
      </c>
      <c r="L318" s="86" t="s">
        <v>45</v>
      </c>
      <c r="M318" s="86" t="s">
        <v>45</v>
      </c>
      <c r="N318" s="87" t="s">
        <v>46</v>
      </c>
      <c r="O318" s="88" t="s">
        <v>47</v>
      </c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90"/>
    </row>
    <row r="319" spans="1:40" s="80" customFormat="1" ht="12" outlineLevel="2" x14ac:dyDescent="0.25">
      <c r="A319" s="244"/>
      <c r="B319" s="40"/>
      <c r="C319" s="54"/>
      <c r="D319" s="266" t="s">
        <v>48</v>
      </c>
      <c r="E319" s="92"/>
      <c r="F319" s="92"/>
      <c r="G319" s="92"/>
      <c r="H319" s="92"/>
      <c r="I319" s="92"/>
      <c r="J319" s="267"/>
      <c r="K319" s="269">
        <f>YEAR(K$29)</f>
        <v>2021</v>
      </c>
      <c r="L319" s="269">
        <f t="shared" ref="L319:AH319" si="44">YEAR(L$29)</f>
        <v>2022</v>
      </c>
      <c r="M319" s="269">
        <f t="shared" si="44"/>
        <v>2023</v>
      </c>
      <c r="N319" s="270">
        <f t="shared" si="44"/>
        <v>2024</v>
      </c>
      <c r="O319" s="271">
        <f t="shared" si="44"/>
        <v>2025</v>
      </c>
      <c r="P319" s="272">
        <f t="shared" si="44"/>
        <v>2026</v>
      </c>
      <c r="Q319" s="272">
        <f t="shared" si="44"/>
        <v>2027</v>
      </c>
      <c r="R319" s="272">
        <f t="shared" si="44"/>
        <v>2028</v>
      </c>
      <c r="S319" s="272">
        <f t="shared" si="44"/>
        <v>2029</v>
      </c>
      <c r="T319" s="272">
        <f t="shared" si="44"/>
        <v>2030</v>
      </c>
      <c r="U319" s="272">
        <f t="shared" si="44"/>
        <v>2031</v>
      </c>
      <c r="V319" s="272">
        <f t="shared" si="44"/>
        <v>2032</v>
      </c>
      <c r="W319" s="272">
        <f t="shared" si="44"/>
        <v>2033</v>
      </c>
      <c r="X319" s="272">
        <f t="shared" si="44"/>
        <v>2034</v>
      </c>
      <c r="Y319" s="272">
        <f t="shared" si="44"/>
        <v>2035</v>
      </c>
      <c r="Z319" s="272">
        <f t="shared" si="44"/>
        <v>2036</v>
      </c>
      <c r="AA319" s="272">
        <f t="shared" si="44"/>
        <v>2037</v>
      </c>
      <c r="AB319" s="272">
        <f t="shared" si="44"/>
        <v>2038</v>
      </c>
      <c r="AC319" s="272">
        <f t="shared" si="44"/>
        <v>2039</v>
      </c>
      <c r="AD319" s="272">
        <f t="shared" si="44"/>
        <v>2040</v>
      </c>
      <c r="AE319" s="272">
        <f t="shared" si="44"/>
        <v>2041</v>
      </c>
      <c r="AF319" s="272">
        <f t="shared" si="44"/>
        <v>2042</v>
      </c>
      <c r="AG319" s="272">
        <f t="shared" si="44"/>
        <v>2043</v>
      </c>
      <c r="AH319" s="273">
        <f t="shared" si="44"/>
        <v>2044</v>
      </c>
    </row>
    <row r="320" spans="1:40" s="80" customFormat="1" ht="12.6" outlineLevel="2" thickBot="1" x14ac:dyDescent="0.3">
      <c r="A320" s="244"/>
      <c r="B320" s="40"/>
      <c r="C320" s="54"/>
      <c r="D320" s="145"/>
      <c r="E320" s="101"/>
      <c r="F320" s="101"/>
      <c r="G320" s="101"/>
      <c r="H320" s="101"/>
      <c r="I320" s="101"/>
      <c r="J320" s="102"/>
      <c r="K320" s="103" t="s">
        <v>49</v>
      </c>
      <c r="L320" s="103" t="str">
        <f>$K$62</f>
        <v>$000s</v>
      </c>
      <c r="M320" s="103" t="str">
        <f t="shared" ref="M320:AH320" si="45">$K$62</f>
        <v>$000s</v>
      </c>
      <c r="N320" s="104" t="str">
        <f t="shared" si="45"/>
        <v>$000s</v>
      </c>
      <c r="O320" s="105" t="str">
        <f t="shared" si="45"/>
        <v>$000s</v>
      </c>
      <c r="P320" s="106" t="str">
        <f t="shared" si="45"/>
        <v>$000s</v>
      </c>
      <c r="Q320" s="106" t="str">
        <f t="shared" si="45"/>
        <v>$000s</v>
      </c>
      <c r="R320" s="106" t="str">
        <f t="shared" si="45"/>
        <v>$000s</v>
      </c>
      <c r="S320" s="106" t="str">
        <f t="shared" si="45"/>
        <v>$000s</v>
      </c>
      <c r="T320" s="106" t="str">
        <f t="shared" si="45"/>
        <v>$000s</v>
      </c>
      <c r="U320" s="106" t="str">
        <f t="shared" si="45"/>
        <v>$000s</v>
      </c>
      <c r="V320" s="106" t="str">
        <f t="shared" si="45"/>
        <v>$000s</v>
      </c>
      <c r="W320" s="106" t="str">
        <f t="shared" si="45"/>
        <v>$000s</v>
      </c>
      <c r="X320" s="106" t="str">
        <f t="shared" si="45"/>
        <v>$000s</v>
      </c>
      <c r="Y320" s="106" t="str">
        <f t="shared" si="45"/>
        <v>$000s</v>
      </c>
      <c r="Z320" s="106" t="str">
        <f t="shared" si="45"/>
        <v>$000s</v>
      </c>
      <c r="AA320" s="106" t="str">
        <f t="shared" si="45"/>
        <v>$000s</v>
      </c>
      <c r="AB320" s="106" t="str">
        <f t="shared" si="45"/>
        <v>$000s</v>
      </c>
      <c r="AC320" s="106" t="str">
        <f t="shared" si="45"/>
        <v>$000s</v>
      </c>
      <c r="AD320" s="106" t="str">
        <f t="shared" si="45"/>
        <v>$000s</v>
      </c>
      <c r="AE320" s="106" t="str">
        <f t="shared" si="45"/>
        <v>$000s</v>
      </c>
      <c r="AF320" s="106" t="str">
        <f t="shared" si="45"/>
        <v>$000s</v>
      </c>
      <c r="AG320" s="106" t="str">
        <f t="shared" si="45"/>
        <v>$000s</v>
      </c>
      <c r="AH320" s="107" t="str">
        <f t="shared" si="45"/>
        <v>$000s</v>
      </c>
    </row>
    <row r="321" spans="1:40" s="38" customFormat="1" ht="10.199999999999999" outlineLevel="2" x14ac:dyDescent="0.2">
      <c r="A321" s="168"/>
      <c r="B321" s="108"/>
      <c r="C321" s="109"/>
      <c r="D321" s="110"/>
      <c r="E321" s="25"/>
      <c r="F321" s="25"/>
      <c r="G321" s="25"/>
      <c r="H321" s="25"/>
      <c r="I321" s="25"/>
      <c r="J321" s="25"/>
      <c r="K321" s="111"/>
      <c r="L321" s="112"/>
      <c r="M321" s="112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113"/>
    </row>
    <row r="322" spans="1:40" s="38" customFormat="1" ht="10.199999999999999" outlineLevel="2" x14ac:dyDescent="0.2">
      <c r="A322" s="168"/>
      <c r="B322" s="108"/>
      <c r="C322" s="109"/>
      <c r="D322" s="114" t="s">
        <v>50</v>
      </c>
      <c r="E322" s="25"/>
      <c r="F322" s="25"/>
      <c r="G322" s="25"/>
      <c r="H322" s="25"/>
      <c r="I322" s="25"/>
      <c r="J322" s="25"/>
      <c r="K322" s="111"/>
      <c r="L322" s="112"/>
      <c r="M322" s="112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113"/>
    </row>
    <row r="323" spans="1:40" s="38" customFormat="1" ht="10.199999999999999" outlineLevel="2" x14ac:dyDescent="0.2">
      <c r="A323" s="168"/>
      <c r="B323" s="108"/>
      <c r="C323" s="109"/>
      <c r="D323" s="115" t="s">
        <v>51</v>
      </c>
      <c r="E323" s="25"/>
      <c r="F323" s="25"/>
      <c r="G323" s="25"/>
      <c r="H323" s="25"/>
      <c r="I323" s="25"/>
      <c r="J323" s="25"/>
      <c r="K323" s="116">
        <f>'[2]Hist&amp;Budget_WC'!AF$43</f>
        <v>8687</v>
      </c>
      <c r="L323" s="116">
        <f>'[2]Hist&amp;Budget_WC'!AG$43</f>
        <v>9404</v>
      </c>
      <c r="M323" s="116">
        <f>'[2]Hist&amp;Budget_WC'!AH$43</f>
        <v>9758</v>
      </c>
      <c r="N323" s="117">
        <f>[2]Calcs_Gen!N$34</f>
        <v>11188</v>
      </c>
      <c r="O323" s="117">
        <f>[2]Calcs_Gen!O$34</f>
        <v>13083</v>
      </c>
      <c r="P323" s="117">
        <f>[2]Calcs_Gen!P$34</f>
        <v>10681</v>
      </c>
      <c r="Q323" s="117">
        <f>[2]Calcs_Gen!Q$34</f>
        <v>11045</v>
      </c>
      <c r="R323" s="117">
        <f>[2]Calcs_Gen!R$34</f>
        <v>11421</v>
      </c>
      <c r="S323" s="117">
        <f>[2]Calcs_Gen!S$34</f>
        <v>11811</v>
      </c>
      <c r="T323" s="117">
        <f>[2]Calcs_Gen!T$34</f>
        <v>12214</v>
      </c>
      <c r="U323" s="117">
        <f>[2]Calcs_Gen!U$34</f>
        <v>12631</v>
      </c>
      <c r="V323" s="117">
        <f>[2]Calcs_Gen!V$34</f>
        <v>13063</v>
      </c>
      <c r="W323" s="117">
        <f>[2]Calcs_Gen!W$34</f>
        <v>13510</v>
      </c>
      <c r="X323" s="117">
        <f>[2]Calcs_Gen!X$34</f>
        <v>13972</v>
      </c>
      <c r="Y323" s="117">
        <f>[2]Calcs_Gen!Y$34</f>
        <v>14450</v>
      </c>
      <c r="Z323" s="117">
        <f>[2]Calcs_Gen!Z$34</f>
        <v>14450</v>
      </c>
      <c r="AA323" s="117">
        <f>[2]Calcs_Gen!AA$34</f>
        <v>14450</v>
      </c>
      <c r="AB323" s="117">
        <f>[2]Calcs_Gen!AB$34</f>
        <v>14450</v>
      </c>
      <c r="AC323" s="117">
        <f>[2]Calcs_Gen!AC$34</f>
        <v>14450</v>
      </c>
      <c r="AD323" s="117">
        <f>[2]Calcs_Gen!AD$34</f>
        <v>14450</v>
      </c>
      <c r="AE323" s="117">
        <f>[2]Calcs_Gen!AE$34</f>
        <v>14450</v>
      </c>
      <c r="AF323" s="117">
        <f>[2]Calcs_Gen!AF$34</f>
        <v>14450</v>
      </c>
      <c r="AG323" s="117">
        <f>[2]Calcs_Gen!AG$34</f>
        <v>14450</v>
      </c>
      <c r="AH323" s="118">
        <f>[2]Calcs_Gen!AH$34</f>
        <v>14450</v>
      </c>
      <c r="AM323" s="53" cm="1">
        <f t="array" ref="AM323">IF(SUM(ABS(K323:AH323)),1,0)</f>
        <v>1</v>
      </c>
      <c r="AN323" s="53">
        <f>IF(OR(SUBTOTAL(102,AM323)=1,AM323=0),0,1)</f>
        <v>0</v>
      </c>
    </row>
    <row r="324" spans="1:40" s="38" customFormat="1" ht="10.199999999999999" outlineLevel="2" x14ac:dyDescent="0.2">
      <c r="A324" s="168"/>
      <c r="B324" s="108"/>
      <c r="C324" s="109"/>
      <c r="D324" s="115" t="s">
        <v>52</v>
      </c>
      <c r="E324" s="25"/>
      <c r="F324" s="25"/>
      <c r="G324" s="25"/>
      <c r="H324" s="25"/>
      <c r="I324" s="25"/>
      <c r="J324" s="25"/>
      <c r="K324" s="116">
        <f>SUM('[2]Hist&amp;Budget_WC'!AF$44:AF$46)</f>
        <v>3803</v>
      </c>
      <c r="L324" s="116">
        <f>SUM('[2]Hist&amp;Budget_WC'!AG$44:AG$46)</f>
        <v>4467</v>
      </c>
      <c r="M324" s="116">
        <f>SUM('[2]Hist&amp;Budget_WC'!AH$44:AH$46)</f>
        <v>4531</v>
      </c>
      <c r="N324" s="117">
        <f>SUM([2]Calcs_Gen!N$35:N$37)</f>
        <v>4011</v>
      </c>
      <c r="O324" s="117">
        <f>SUM([2]Calcs_Gen!O$35:O$37)</f>
        <v>4217</v>
      </c>
      <c r="P324" s="117">
        <f>SUM([2]Calcs_Gen!P$35:P$37)</f>
        <v>3958</v>
      </c>
      <c r="Q324" s="117">
        <f>SUM([2]Calcs_Gen!Q$35:Q$37)</f>
        <v>4243</v>
      </c>
      <c r="R324" s="117">
        <f>SUM([2]Calcs_Gen!R$35:R$37)</f>
        <v>4130</v>
      </c>
      <c r="S324" s="117">
        <f>SUM([2]Calcs_Gen!S$35:S$37)</f>
        <v>4274</v>
      </c>
      <c r="T324" s="117">
        <f>SUM([2]Calcs_Gen!T$35:T$37)</f>
        <v>4423</v>
      </c>
      <c r="U324" s="117">
        <f>SUM([2]Calcs_Gen!U$35:U$37)</f>
        <v>4578</v>
      </c>
      <c r="V324" s="117">
        <f>SUM([2]Calcs_Gen!V$35:V$37)</f>
        <v>4738</v>
      </c>
      <c r="W324" s="117">
        <f>SUM([2]Calcs_Gen!W$35:W$37)</f>
        <v>4904</v>
      </c>
      <c r="X324" s="117">
        <f>SUM([2]Calcs_Gen!X$35:X$37)</f>
        <v>5075</v>
      </c>
      <c r="Y324" s="117">
        <f>SUM([2]Calcs_Gen!Y$35:Y$37)</f>
        <v>5252</v>
      </c>
      <c r="Z324" s="117">
        <f>SUM([2]Calcs_Gen!Z$35:Z$37)</f>
        <v>5252</v>
      </c>
      <c r="AA324" s="117">
        <f>SUM([2]Calcs_Gen!AA$35:AA$37)</f>
        <v>5252</v>
      </c>
      <c r="AB324" s="117">
        <f>SUM([2]Calcs_Gen!AB$35:AB$37)</f>
        <v>5252</v>
      </c>
      <c r="AC324" s="117">
        <f>SUM([2]Calcs_Gen!AC$35:AC$37)</f>
        <v>5252</v>
      </c>
      <c r="AD324" s="117">
        <f>SUM([2]Calcs_Gen!AD$35:AD$37)</f>
        <v>5252</v>
      </c>
      <c r="AE324" s="117">
        <f>SUM([2]Calcs_Gen!AE$35:AE$37)</f>
        <v>5252</v>
      </c>
      <c r="AF324" s="117">
        <f>SUM([2]Calcs_Gen!AF$35:AF$37)</f>
        <v>5252</v>
      </c>
      <c r="AG324" s="117">
        <f>SUM([2]Calcs_Gen!AG$35:AG$37)</f>
        <v>5252</v>
      </c>
      <c r="AH324" s="118">
        <f>SUM([2]Calcs_Gen!AH$35:AH$37)</f>
        <v>5252</v>
      </c>
      <c r="AM324" s="53" cm="1">
        <f t="array" ref="AM324">IF(SUM(ABS(K324:AH324)),1,0)</f>
        <v>1</v>
      </c>
      <c r="AN324" s="53">
        <f t="shared" ref="AN324:AN332" si="46">IF(OR(SUBTOTAL(102,AM324)=1,AM324=0),0,1)</f>
        <v>0</v>
      </c>
    </row>
    <row r="325" spans="1:40" s="38" customFormat="1" ht="10.199999999999999" outlineLevel="2" x14ac:dyDescent="0.2">
      <c r="A325" s="168"/>
      <c r="B325" s="108"/>
      <c r="C325" s="109"/>
      <c r="D325" s="115" t="s">
        <v>53</v>
      </c>
      <c r="E325" s="25"/>
      <c r="F325" s="25"/>
      <c r="G325" s="25"/>
      <c r="H325" s="25"/>
      <c r="I325" s="25"/>
      <c r="J325" s="25"/>
      <c r="K325" s="116">
        <f>'[2]Hist&amp;Budget_WC'!AF$66</f>
        <v>84</v>
      </c>
      <c r="L325" s="116">
        <f>'[2]Hist&amp;Budget_WC'!AG$66</f>
        <v>158</v>
      </c>
      <c r="M325" s="116">
        <f>'[2]Hist&amp;Budget_WC'!AH$66</f>
        <v>919</v>
      </c>
      <c r="N325" s="117">
        <f>[2]Calcs_Gen!N$57</f>
        <v>279</v>
      </c>
      <c r="O325" s="117">
        <f>[2]Calcs_Gen!O$57</f>
        <v>650</v>
      </c>
      <c r="P325" s="117">
        <f>[2]Calcs_Gen!P$57</f>
        <v>332</v>
      </c>
      <c r="Q325" s="117">
        <f>[2]Calcs_Gen!Q$57</f>
        <v>316</v>
      </c>
      <c r="R325" s="117">
        <f>[2]Calcs_Gen!R$57</f>
        <v>287</v>
      </c>
      <c r="S325" s="117">
        <f>[2]Calcs_Gen!S$57</f>
        <v>246</v>
      </c>
      <c r="T325" s="117">
        <f>[2]Calcs_Gen!T$57</f>
        <v>207</v>
      </c>
      <c r="U325" s="117">
        <f>[2]Calcs_Gen!U$57</f>
        <v>158</v>
      </c>
      <c r="V325" s="117">
        <f>[2]Calcs_Gen!V$57</f>
        <v>93</v>
      </c>
      <c r="W325" s="117">
        <f>[2]Calcs_Gen!W$57</f>
        <v>23</v>
      </c>
      <c r="X325" s="117">
        <f>[2]Calcs_Gen!X$57</f>
        <v>0</v>
      </c>
      <c r="Y325" s="117">
        <f>[2]Calcs_Gen!Y$57</f>
        <v>0</v>
      </c>
      <c r="Z325" s="117">
        <f>[2]Calcs_Gen!Z$57</f>
        <v>0</v>
      </c>
      <c r="AA325" s="117">
        <f>[2]Calcs_Gen!AA$57</f>
        <v>0</v>
      </c>
      <c r="AB325" s="117">
        <f>[2]Calcs_Gen!AB$57</f>
        <v>0</v>
      </c>
      <c r="AC325" s="117">
        <f>[2]Calcs_Gen!AC$57</f>
        <v>0</v>
      </c>
      <c r="AD325" s="117">
        <f>[2]Calcs_Gen!AD$57</f>
        <v>0</v>
      </c>
      <c r="AE325" s="117">
        <f>[2]Calcs_Gen!AE$57</f>
        <v>0</v>
      </c>
      <c r="AF325" s="117">
        <f>[2]Calcs_Gen!AF$57</f>
        <v>0</v>
      </c>
      <c r="AG325" s="117">
        <f>[2]Calcs_Gen!AG$57</f>
        <v>0</v>
      </c>
      <c r="AH325" s="118">
        <f>[2]Calcs_Gen!AH$57</f>
        <v>0</v>
      </c>
      <c r="AM325" s="53" cm="1">
        <f t="array" ref="AM325">IF(SUM(ABS(K325:AH325)),1,0)</f>
        <v>1</v>
      </c>
      <c r="AN325" s="53">
        <f t="shared" si="46"/>
        <v>0</v>
      </c>
    </row>
    <row r="326" spans="1:40" s="38" customFormat="1" ht="10.199999999999999" outlineLevel="2" x14ac:dyDescent="0.2">
      <c r="A326" s="168"/>
      <c r="B326" s="108"/>
      <c r="C326" s="109"/>
      <c r="D326" s="115" t="s">
        <v>54</v>
      </c>
      <c r="E326" s="25"/>
      <c r="F326" s="25"/>
      <c r="G326" s="25"/>
      <c r="H326" s="25"/>
      <c r="I326" s="25"/>
      <c r="J326" s="25"/>
      <c r="K326" s="116">
        <f>SUM('[2]Hist&amp;Budget_WC'!AF$55:AF$61,'[2]Hist&amp;Budget_WC'!AF$67)</f>
        <v>407</v>
      </c>
      <c r="L326" s="116">
        <f>SUM('[2]Hist&amp;Budget_WC'!AG$55:AG$61,'[2]Hist&amp;Budget_WC'!AG$67)</f>
        <v>203</v>
      </c>
      <c r="M326" s="116">
        <f>SUM('[2]Hist&amp;Budget_WC'!AH$55:AH$61,'[2]Hist&amp;Budget_WC'!AH$67)</f>
        <v>509</v>
      </c>
      <c r="N326" s="117">
        <f>SUM([2]Calcs_Gen!N$46:N$52,[2]Calcs_Gen!N$58)</f>
        <v>295</v>
      </c>
      <c r="O326" s="117">
        <f>SUM([2]Calcs_Gen!O$46:O$52,[2]Calcs_Gen!O$58)</f>
        <v>297</v>
      </c>
      <c r="P326" s="117">
        <f>SUM([2]Calcs_Gen!P$46:P$52,[2]Calcs_Gen!P$58)</f>
        <v>332</v>
      </c>
      <c r="Q326" s="117">
        <f>SUM([2]Calcs_Gen!Q$46:Q$52,[2]Calcs_Gen!Q$58)</f>
        <v>344</v>
      </c>
      <c r="R326" s="117">
        <f>SUM([2]Calcs_Gen!R$46:R$52,[2]Calcs_Gen!R$58)</f>
        <v>356</v>
      </c>
      <c r="S326" s="117">
        <f>SUM([2]Calcs_Gen!S$46:S$52,[2]Calcs_Gen!S$58)</f>
        <v>368</v>
      </c>
      <c r="T326" s="117">
        <f>SUM([2]Calcs_Gen!T$46:T$52,[2]Calcs_Gen!T$58)</f>
        <v>381</v>
      </c>
      <c r="U326" s="117">
        <f>SUM([2]Calcs_Gen!U$46:U$52,[2]Calcs_Gen!U$58)</f>
        <v>394</v>
      </c>
      <c r="V326" s="117">
        <f>SUM([2]Calcs_Gen!V$46:V$52,[2]Calcs_Gen!V$58)</f>
        <v>408</v>
      </c>
      <c r="W326" s="117">
        <f>SUM([2]Calcs_Gen!W$46:W$52,[2]Calcs_Gen!W$58)</f>
        <v>422</v>
      </c>
      <c r="X326" s="117">
        <f>SUM([2]Calcs_Gen!X$46:X$52,[2]Calcs_Gen!X$58)</f>
        <v>437</v>
      </c>
      <c r="Y326" s="117">
        <f>SUM([2]Calcs_Gen!Y$46:Y$52,[2]Calcs_Gen!Y$58)</f>
        <v>453</v>
      </c>
      <c r="Z326" s="117">
        <f>SUM([2]Calcs_Gen!Z$46:Z$52,[2]Calcs_Gen!Z$58)</f>
        <v>453</v>
      </c>
      <c r="AA326" s="117">
        <f>SUM([2]Calcs_Gen!AA$46:AA$52,[2]Calcs_Gen!AA$58)</f>
        <v>453</v>
      </c>
      <c r="AB326" s="117">
        <f>SUM([2]Calcs_Gen!AB$46:AB$52,[2]Calcs_Gen!AB$58)</f>
        <v>453</v>
      </c>
      <c r="AC326" s="117">
        <f>SUM([2]Calcs_Gen!AC$46:AC$52,[2]Calcs_Gen!AC$58)</f>
        <v>453</v>
      </c>
      <c r="AD326" s="117">
        <f>SUM([2]Calcs_Gen!AD$46:AD$52,[2]Calcs_Gen!AD$58)</f>
        <v>453</v>
      </c>
      <c r="AE326" s="117">
        <f>SUM([2]Calcs_Gen!AE$46:AE$52,[2]Calcs_Gen!AE$58)</f>
        <v>453</v>
      </c>
      <c r="AF326" s="117">
        <f>SUM([2]Calcs_Gen!AF$46:AF$52,[2]Calcs_Gen!AF$58)</f>
        <v>453</v>
      </c>
      <c r="AG326" s="117">
        <f>SUM([2]Calcs_Gen!AG$46:AG$52,[2]Calcs_Gen!AG$58)</f>
        <v>453</v>
      </c>
      <c r="AH326" s="118">
        <f>SUM([2]Calcs_Gen!AH$46:AH$52,[2]Calcs_Gen!AH$58)</f>
        <v>453</v>
      </c>
      <c r="AM326" s="53" cm="1">
        <f t="array" ref="AM326">IF(SUM(ABS(K326:AH326)),1,0)</f>
        <v>1</v>
      </c>
      <c r="AN326" s="53">
        <f t="shared" si="46"/>
        <v>0</v>
      </c>
    </row>
    <row r="327" spans="1:40" s="38" customFormat="1" ht="10.199999999999999" outlineLevel="2" x14ac:dyDescent="0.2">
      <c r="A327" s="168"/>
      <c r="B327" s="108"/>
      <c r="C327" s="109"/>
      <c r="D327" s="115" t="s">
        <v>55</v>
      </c>
      <c r="E327" s="25"/>
      <c r="F327" s="25"/>
      <c r="G327" s="25"/>
      <c r="H327" s="25"/>
      <c r="I327" s="25"/>
      <c r="J327" s="25"/>
      <c r="K327" s="116">
        <f>SUM('[2]Hist&amp;Budget_WC'!AF$47:AF$48,'[2]Hist&amp;Budget_WC'!AF$53:AF$54)</f>
        <v>16111</v>
      </c>
      <c r="L327" s="116">
        <f>SUM('[2]Hist&amp;Budget_WC'!AG$47:AG$48,'[2]Hist&amp;Budget_WC'!AG$53:AG$54)</f>
        <v>13732</v>
      </c>
      <c r="M327" s="116">
        <f>SUM('[2]Hist&amp;Budget_WC'!AH$47:AH$48,'[2]Hist&amp;Budget_WC'!AH$53:AH$54)</f>
        <v>15187</v>
      </c>
      <c r="N327" s="117">
        <f>SUM([2]Calcs_Gen!N$38:N$39,[2]Calcs_Gen!N$44:N$45)</f>
        <v>13901</v>
      </c>
      <c r="O327" s="117">
        <f>SUM([2]Calcs_Gen!O$38:O$39,[2]Calcs_Gen!O$44:O$45)</f>
        <v>16213</v>
      </c>
      <c r="P327" s="117">
        <f>SUM([2]Calcs_Gen!P$38:P$39,[2]Calcs_Gen!P$44:P$45)</f>
        <v>16136</v>
      </c>
      <c r="Q327" s="117">
        <f>SUM([2]Calcs_Gen!Q$38:Q$39,[2]Calcs_Gen!Q$44:Q$45)</f>
        <v>16307</v>
      </c>
      <c r="R327" s="117">
        <f>SUM([2]Calcs_Gen!R$38:R$39,[2]Calcs_Gen!R$44:R$45)</f>
        <v>14121</v>
      </c>
      <c r="S327" s="117">
        <f>SUM([2]Calcs_Gen!S$38:S$39,[2]Calcs_Gen!S$44:S$45)</f>
        <v>14295</v>
      </c>
      <c r="T327" s="117">
        <f>SUM([2]Calcs_Gen!T$38:T$39,[2]Calcs_Gen!T$44:T$45)</f>
        <v>14472</v>
      </c>
      <c r="U327" s="117">
        <f>SUM([2]Calcs_Gen!U$38:U$39,[2]Calcs_Gen!U$44:U$45)</f>
        <v>14652</v>
      </c>
      <c r="V327" s="117">
        <f>SUM([2]Calcs_Gen!V$38:V$39,[2]Calcs_Gen!V$44:V$45)</f>
        <v>14836</v>
      </c>
      <c r="W327" s="117">
        <f>SUM([2]Calcs_Gen!W$38:W$39,[2]Calcs_Gen!W$44:W$45)</f>
        <v>15023</v>
      </c>
      <c r="X327" s="117">
        <f>SUM([2]Calcs_Gen!X$38:X$39,[2]Calcs_Gen!X$44:X$45)</f>
        <v>15213</v>
      </c>
      <c r="Y327" s="117">
        <f>SUM([2]Calcs_Gen!Y$38:Y$39,[2]Calcs_Gen!Y$44:Y$45)</f>
        <v>15405</v>
      </c>
      <c r="Z327" s="117">
        <f>SUM([2]Calcs_Gen!Z$38:Z$39,[2]Calcs_Gen!Z$44:Z$45)</f>
        <v>15405</v>
      </c>
      <c r="AA327" s="117">
        <f>SUM([2]Calcs_Gen!AA$38:AA$39,[2]Calcs_Gen!AA$44:AA$45)</f>
        <v>15405</v>
      </c>
      <c r="AB327" s="117">
        <f>SUM([2]Calcs_Gen!AB$38:AB$39,[2]Calcs_Gen!AB$44:AB$45)</f>
        <v>15405</v>
      </c>
      <c r="AC327" s="117">
        <f>SUM([2]Calcs_Gen!AC$38:AC$39,[2]Calcs_Gen!AC$44:AC$45)</f>
        <v>15405</v>
      </c>
      <c r="AD327" s="117">
        <f>SUM([2]Calcs_Gen!AD$38:AD$39,[2]Calcs_Gen!AD$44:AD$45)</f>
        <v>15405</v>
      </c>
      <c r="AE327" s="117">
        <f>SUM([2]Calcs_Gen!AE$38:AE$39,[2]Calcs_Gen!AE$44:AE$45)</f>
        <v>15405</v>
      </c>
      <c r="AF327" s="117">
        <f>SUM([2]Calcs_Gen!AF$38:AF$39,[2]Calcs_Gen!AF$44:AF$45)</f>
        <v>15405</v>
      </c>
      <c r="AG327" s="117">
        <f>SUM([2]Calcs_Gen!AG$38:AG$39,[2]Calcs_Gen!AG$44:AG$45)</f>
        <v>15405</v>
      </c>
      <c r="AH327" s="118">
        <f>SUM([2]Calcs_Gen!AH$38:AH$39,[2]Calcs_Gen!AH$44:AH$45)</f>
        <v>15405</v>
      </c>
      <c r="AM327" s="53" cm="1">
        <f t="array" ref="AM327">IF(SUM(ABS(K327:AH327)),1,0)</f>
        <v>1</v>
      </c>
      <c r="AN327" s="53">
        <f t="shared" si="46"/>
        <v>0</v>
      </c>
    </row>
    <row r="328" spans="1:40" s="38" customFormat="1" ht="10.199999999999999" outlineLevel="2" x14ac:dyDescent="0.2">
      <c r="A328" s="168"/>
      <c r="B328" s="108"/>
      <c r="C328" s="109"/>
      <c r="D328" s="115" t="s">
        <v>56</v>
      </c>
      <c r="E328" s="25"/>
      <c r="F328" s="25"/>
      <c r="G328" s="25"/>
      <c r="H328" s="25"/>
      <c r="I328" s="25"/>
      <c r="J328" s="25"/>
      <c r="K328" s="116">
        <f>SUM('[2]Hist&amp;Budget_WC'!AF$49:AF$50,'[2]Hist&amp;Budget_WC'!AF$52)</f>
        <v>6989</v>
      </c>
      <c r="L328" s="116">
        <f>SUM('[2]Hist&amp;Budget_WC'!AG$49:AG$50,'[2]Hist&amp;Budget_WC'!AG$52)</f>
        <v>9981</v>
      </c>
      <c r="M328" s="116">
        <f>SUM('[2]Hist&amp;Budget_WC'!AH$49:AH$50,'[2]Hist&amp;Budget_WC'!AH$52)</f>
        <v>13119</v>
      </c>
      <c r="N328" s="117">
        <f>SUM([2]Calcs_Gen!N$40:N$41,[2]Calcs_Gen!N$43)</f>
        <v>330</v>
      </c>
      <c r="O328" s="117">
        <f>SUM([2]Calcs_Gen!O$40:O$41,[2]Calcs_Gen!O$43)</f>
        <v>0</v>
      </c>
      <c r="P328" s="117">
        <f>SUM([2]Calcs_Gen!P$40:P$41,[2]Calcs_Gen!P$43)</f>
        <v>0</v>
      </c>
      <c r="Q328" s="117">
        <f>SUM([2]Calcs_Gen!Q$40:Q$41,[2]Calcs_Gen!Q$43)</f>
        <v>0</v>
      </c>
      <c r="R328" s="117">
        <f>SUM([2]Calcs_Gen!R$40:R$41,[2]Calcs_Gen!R$43)</f>
        <v>0</v>
      </c>
      <c r="S328" s="117">
        <f>SUM([2]Calcs_Gen!S$40:S$41,[2]Calcs_Gen!S$43)</f>
        <v>0</v>
      </c>
      <c r="T328" s="117">
        <f>SUM([2]Calcs_Gen!T$40:T$41,[2]Calcs_Gen!T$43)</f>
        <v>0</v>
      </c>
      <c r="U328" s="117">
        <f>SUM([2]Calcs_Gen!U$40:U$41,[2]Calcs_Gen!U$43)</f>
        <v>0</v>
      </c>
      <c r="V328" s="117">
        <f>SUM([2]Calcs_Gen!V$40:V$41,[2]Calcs_Gen!V$43)</f>
        <v>0</v>
      </c>
      <c r="W328" s="117">
        <f>SUM([2]Calcs_Gen!W$40:W$41,[2]Calcs_Gen!W$43)</f>
        <v>0</v>
      </c>
      <c r="X328" s="117">
        <f>SUM([2]Calcs_Gen!X$40:X$41,[2]Calcs_Gen!X$43)</f>
        <v>0</v>
      </c>
      <c r="Y328" s="117">
        <f>SUM([2]Calcs_Gen!Y$40:Y$41,[2]Calcs_Gen!Y$43)</f>
        <v>0</v>
      </c>
      <c r="Z328" s="117">
        <f>SUM([2]Calcs_Gen!Z$40:Z$41,[2]Calcs_Gen!Z$43)</f>
        <v>0</v>
      </c>
      <c r="AA328" s="117">
        <f>SUM([2]Calcs_Gen!AA$40:AA$41,[2]Calcs_Gen!AA$43)</f>
        <v>0</v>
      </c>
      <c r="AB328" s="117">
        <f>SUM([2]Calcs_Gen!AB$40:AB$41,[2]Calcs_Gen!AB$43)</f>
        <v>0</v>
      </c>
      <c r="AC328" s="117">
        <f>SUM([2]Calcs_Gen!AC$40:AC$41,[2]Calcs_Gen!AC$43)</f>
        <v>0</v>
      </c>
      <c r="AD328" s="117">
        <f>SUM([2]Calcs_Gen!AD$40:AD$41,[2]Calcs_Gen!AD$43)</f>
        <v>0</v>
      </c>
      <c r="AE328" s="117">
        <f>SUM([2]Calcs_Gen!AE$40:AE$41,[2]Calcs_Gen!AE$43)</f>
        <v>0</v>
      </c>
      <c r="AF328" s="117">
        <f>SUM([2]Calcs_Gen!AF$40:AF$41,[2]Calcs_Gen!AF$43)</f>
        <v>0</v>
      </c>
      <c r="AG328" s="117">
        <f>SUM([2]Calcs_Gen!AG$40:AG$41,[2]Calcs_Gen!AG$43)</f>
        <v>0</v>
      </c>
      <c r="AH328" s="118">
        <f>SUM([2]Calcs_Gen!AH$40:AH$41,[2]Calcs_Gen!AH$43)</f>
        <v>0</v>
      </c>
      <c r="AM328" s="53" cm="1">
        <f t="array" ref="AM328">IF(SUM(ABS(K328:AH328)),1,0)</f>
        <v>1</v>
      </c>
      <c r="AN328" s="53">
        <f t="shared" si="46"/>
        <v>0</v>
      </c>
    </row>
    <row r="329" spans="1:40" s="38" customFormat="1" ht="10.199999999999999" outlineLevel="2" x14ac:dyDescent="0.2">
      <c r="A329" s="168"/>
      <c r="B329" s="108"/>
      <c r="C329" s="109"/>
      <c r="D329" s="115" t="s">
        <v>57</v>
      </c>
      <c r="E329" s="25"/>
      <c r="F329" s="25"/>
      <c r="G329" s="25"/>
      <c r="H329" s="25"/>
      <c r="I329" s="25"/>
      <c r="J329" s="25"/>
      <c r="K329" s="116">
        <f>'[2]Hist&amp;Budget_WC'!AF$51</f>
        <v>0</v>
      </c>
      <c r="L329" s="116">
        <f>'[2]Hist&amp;Budget_WC'!AG$51</f>
        <v>0</v>
      </c>
      <c r="M329" s="116">
        <f>'[2]Hist&amp;Budget_WC'!AH$51</f>
        <v>0</v>
      </c>
      <c r="N329" s="117">
        <f>[2]Calcs_Gen!N42</f>
        <v>0</v>
      </c>
      <c r="O329" s="117">
        <f>[2]Calcs_Gen!O42</f>
        <v>0</v>
      </c>
      <c r="P329" s="117">
        <f>[2]Calcs_Gen!P42</f>
        <v>0</v>
      </c>
      <c r="Q329" s="117">
        <f>[2]Calcs_Gen!Q42</f>
        <v>0</v>
      </c>
      <c r="R329" s="117">
        <f>[2]Calcs_Gen!R42</f>
        <v>0</v>
      </c>
      <c r="S329" s="117">
        <f>[2]Calcs_Gen!S42</f>
        <v>0</v>
      </c>
      <c r="T329" s="117">
        <f>[2]Calcs_Gen!T42</f>
        <v>0</v>
      </c>
      <c r="U329" s="117">
        <f>[2]Calcs_Gen!U42</f>
        <v>0</v>
      </c>
      <c r="V329" s="117">
        <f>[2]Calcs_Gen!V42</f>
        <v>0</v>
      </c>
      <c r="W329" s="117">
        <f>[2]Calcs_Gen!W42</f>
        <v>0</v>
      </c>
      <c r="X329" s="117">
        <f>[2]Calcs_Gen!X42</f>
        <v>0</v>
      </c>
      <c r="Y329" s="117">
        <f>[2]Calcs_Gen!Y42</f>
        <v>0</v>
      </c>
      <c r="Z329" s="117">
        <f>[2]Calcs_Gen!Z42</f>
        <v>0</v>
      </c>
      <c r="AA329" s="117">
        <f>[2]Calcs_Gen!AA42</f>
        <v>0</v>
      </c>
      <c r="AB329" s="117">
        <f>[2]Calcs_Gen!AB42</f>
        <v>0</v>
      </c>
      <c r="AC329" s="117">
        <f>[2]Calcs_Gen!AC42</f>
        <v>0</v>
      </c>
      <c r="AD329" s="117">
        <f>[2]Calcs_Gen!AD42</f>
        <v>0</v>
      </c>
      <c r="AE329" s="117">
        <f>[2]Calcs_Gen!AE42</f>
        <v>0</v>
      </c>
      <c r="AF329" s="117">
        <f>[2]Calcs_Gen!AF42</f>
        <v>0</v>
      </c>
      <c r="AG329" s="117">
        <f>[2]Calcs_Gen!AG42</f>
        <v>0</v>
      </c>
      <c r="AH329" s="118">
        <f>[2]Calcs_Gen!AH42</f>
        <v>0</v>
      </c>
      <c r="AM329" s="53" cm="1">
        <f t="array" ref="AM329">IF(SUM(ABS(K329:AH329)),1,0)</f>
        <v>0</v>
      </c>
      <c r="AN329" s="53">
        <f t="shared" si="46"/>
        <v>0</v>
      </c>
    </row>
    <row r="330" spans="1:40" s="38" customFormat="1" ht="10.199999999999999" outlineLevel="2" x14ac:dyDescent="0.2">
      <c r="A330" s="35"/>
      <c r="B330" s="108"/>
      <c r="C330" s="109"/>
      <c r="D330" s="115" t="s">
        <v>58</v>
      </c>
      <c r="E330" s="25"/>
      <c r="F330" s="25"/>
      <c r="G330" s="25"/>
      <c r="H330" s="25"/>
      <c r="I330" s="25"/>
      <c r="J330" s="25"/>
      <c r="K330" s="116">
        <f>MAX(0,'[2]Hist&amp;Budget_WC'!AF$104)+MAX(0,'[2]Hist&amp;Budget_WC'!AF$105)+MAX(0,'[2]Hist&amp;Budget_WC'!AF$108)+MAX(0,'[2]Hist&amp;Budget_WC'!AF$109)+MAX(0,'[2]Hist&amp;Budget_WC'!AF$110)</f>
        <v>0</v>
      </c>
      <c r="L330" s="116">
        <f>MAX(0,'[2]Hist&amp;Budget_WC'!AG$104)+MAX(0,'[2]Hist&amp;Budget_WC'!AG$105)+MAX(0,'[2]Hist&amp;Budget_WC'!AG$108)+MAX(0,'[2]Hist&amp;Budget_WC'!AG$109)+MAX(0,'[2]Hist&amp;Budget_WC'!AG$110)</f>
        <v>1218</v>
      </c>
      <c r="M330" s="116">
        <f>MAX(0,'[2]Hist&amp;Budget_WC'!AH$104)+MAX(0,'[2]Hist&amp;Budget_WC'!AH$105)+MAX(0,'[2]Hist&amp;Budget_WC'!AH$108)+MAX(0,'[2]Hist&amp;Budget_WC'!AH$109)+MAX(0,'[2]Hist&amp;Budget_WC'!AH$110)</f>
        <v>0</v>
      </c>
      <c r="N330" s="117">
        <f>MAX(0,[2]Calcs_Gen!N$95)+MAX(0,[2]Calcs_Gen!N$96)+MAX(0,[2]Calcs_Gen!N$99)+MAX(0,[2]Calcs_Gen!N$100)+MAX(0,[2]Calcs_Gen!N$101)</f>
        <v>1040</v>
      </c>
      <c r="O330" s="117">
        <f>MAX(0,[2]Calcs_Gen!O$95)+MAX(0,[2]Calcs_Gen!O$96)+MAX(0,[2]Calcs_Gen!O$99)+MAX(0,[2]Calcs_Gen!O$100)+MAX(0,[2]Calcs_Gen!O$101)</f>
        <v>270</v>
      </c>
      <c r="P330" s="117">
        <f>MAX(0,[2]Calcs_Gen!P$95)+MAX(0,[2]Calcs_Gen!P$96)+MAX(0,[2]Calcs_Gen!P$99)+MAX(0,[2]Calcs_Gen!P$100)+MAX(0,[2]Calcs_Gen!P$101)</f>
        <v>270</v>
      </c>
      <c r="Q330" s="117">
        <f>MAX(0,[2]Calcs_Gen!Q$95)+MAX(0,[2]Calcs_Gen!Q$96)+MAX(0,[2]Calcs_Gen!Q$99)+MAX(0,[2]Calcs_Gen!Q$100)+MAX(0,[2]Calcs_Gen!Q$101)</f>
        <v>270</v>
      </c>
      <c r="R330" s="117">
        <f>MAX(0,[2]Calcs_Gen!R$95)+MAX(0,[2]Calcs_Gen!R$96)+MAX(0,[2]Calcs_Gen!R$99)+MAX(0,[2]Calcs_Gen!R$100)+MAX(0,[2]Calcs_Gen!R$101)</f>
        <v>270</v>
      </c>
      <c r="S330" s="117">
        <f>MAX(0,[2]Calcs_Gen!S$95)+MAX(0,[2]Calcs_Gen!S$96)+MAX(0,[2]Calcs_Gen!S$99)+MAX(0,[2]Calcs_Gen!S$100)+MAX(0,[2]Calcs_Gen!S$101)</f>
        <v>0</v>
      </c>
      <c r="T330" s="117">
        <f>MAX(0,[2]Calcs_Gen!T$95)+MAX(0,[2]Calcs_Gen!T$96)+MAX(0,[2]Calcs_Gen!T$99)+MAX(0,[2]Calcs_Gen!T$100)+MAX(0,[2]Calcs_Gen!T$101)</f>
        <v>0</v>
      </c>
      <c r="U330" s="117">
        <f>MAX(0,[2]Calcs_Gen!U$95)+MAX(0,[2]Calcs_Gen!U$96)+MAX(0,[2]Calcs_Gen!U$99)+MAX(0,[2]Calcs_Gen!U$100)+MAX(0,[2]Calcs_Gen!U$101)</f>
        <v>0</v>
      </c>
      <c r="V330" s="117">
        <f>MAX(0,[2]Calcs_Gen!V$95)+MAX(0,[2]Calcs_Gen!V$96)+MAX(0,[2]Calcs_Gen!V$99)+MAX(0,[2]Calcs_Gen!V$100)+MAX(0,[2]Calcs_Gen!V$101)</f>
        <v>0</v>
      </c>
      <c r="W330" s="117">
        <f>MAX(0,[2]Calcs_Gen!W$95)+MAX(0,[2]Calcs_Gen!W$96)+MAX(0,[2]Calcs_Gen!W$99)+MAX(0,[2]Calcs_Gen!W$100)+MAX(0,[2]Calcs_Gen!W$101)</f>
        <v>0</v>
      </c>
      <c r="X330" s="117">
        <f>MAX(0,[2]Calcs_Gen!X$95)+MAX(0,[2]Calcs_Gen!X$96)+MAX(0,[2]Calcs_Gen!X$99)+MAX(0,[2]Calcs_Gen!X$100)+MAX(0,[2]Calcs_Gen!X$101)</f>
        <v>0</v>
      </c>
      <c r="Y330" s="117">
        <f>MAX(0,[2]Calcs_Gen!Y$95)+MAX(0,[2]Calcs_Gen!Y$96)+MAX(0,[2]Calcs_Gen!Y$99)+MAX(0,[2]Calcs_Gen!Y$100)+MAX(0,[2]Calcs_Gen!Y$101)</f>
        <v>0</v>
      </c>
      <c r="Z330" s="117">
        <f>MAX(0,[2]Calcs_Gen!Z$95)+MAX(0,[2]Calcs_Gen!Z$96)+MAX(0,[2]Calcs_Gen!Z$99)+MAX(0,[2]Calcs_Gen!Z$100)+MAX(0,[2]Calcs_Gen!Z$101)</f>
        <v>0</v>
      </c>
      <c r="AA330" s="117">
        <f>MAX(0,[2]Calcs_Gen!AA$95)+MAX(0,[2]Calcs_Gen!AA$96)+MAX(0,[2]Calcs_Gen!AA$99)+MAX(0,[2]Calcs_Gen!AA$100)+MAX(0,[2]Calcs_Gen!AA$101)</f>
        <v>0</v>
      </c>
      <c r="AB330" s="117">
        <f>MAX(0,[2]Calcs_Gen!AB$95)+MAX(0,[2]Calcs_Gen!AB$96)+MAX(0,[2]Calcs_Gen!AB$99)+MAX(0,[2]Calcs_Gen!AB$100)+MAX(0,[2]Calcs_Gen!AB$101)</f>
        <v>0</v>
      </c>
      <c r="AC330" s="117">
        <f>MAX(0,[2]Calcs_Gen!AC$95)+MAX(0,[2]Calcs_Gen!AC$96)+MAX(0,[2]Calcs_Gen!AC$99)+MAX(0,[2]Calcs_Gen!AC$100)+MAX(0,[2]Calcs_Gen!AC$101)</f>
        <v>0</v>
      </c>
      <c r="AD330" s="117">
        <f>MAX(0,[2]Calcs_Gen!AD$95)+MAX(0,[2]Calcs_Gen!AD$96)+MAX(0,[2]Calcs_Gen!AD$99)+MAX(0,[2]Calcs_Gen!AD$100)+MAX(0,[2]Calcs_Gen!AD$101)</f>
        <v>0</v>
      </c>
      <c r="AE330" s="117">
        <f>MAX(0,[2]Calcs_Gen!AE$95)+MAX(0,[2]Calcs_Gen!AE$96)+MAX(0,[2]Calcs_Gen!AE$99)+MAX(0,[2]Calcs_Gen!AE$100)+MAX(0,[2]Calcs_Gen!AE$101)</f>
        <v>0</v>
      </c>
      <c r="AF330" s="117">
        <f>MAX(0,[2]Calcs_Gen!AF$95)+MAX(0,[2]Calcs_Gen!AF$96)+MAX(0,[2]Calcs_Gen!AF$99)+MAX(0,[2]Calcs_Gen!AF$100)+MAX(0,[2]Calcs_Gen!AF$101)</f>
        <v>0</v>
      </c>
      <c r="AG330" s="117">
        <f>MAX(0,[2]Calcs_Gen!AG$95)+MAX(0,[2]Calcs_Gen!AG$96)+MAX(0,[2]Calcs_Gen!AG$99)+MAX(0,[2]Calcs_Gen!AG$100)+MAX(0,[2]Calcs_Gen!AG$101)</f>
        <v>0</v>
      </c>
      <c r="AH330" s="118">
        <f>MAX(0,[2]Calcs_Gen!AH$95)+MAX(0,[2]Calcs_Gen!AH$96)+MAX(0,[2]Calcs_Gen!AH$99)+MAX(0,[2]Calcs_Gen!AH$100)+MAX(0,[2]Calcs_Gen!AH$101)</f>
        <v>0</v>
      </c>
      <c r="AM330" s="53" cm="1">
        <f t="array" ref="AM330">IF(SUM(ABS(K330:AH330)),1,0)</f>
        <v>1</v>
      </c>
      <c r="AN330" s="53">
        <f t="shared" si="46"/>
        <v>0</v>
      </c>
    </row>
    <row r="331" spans="1:40" s="38" customFormat="1" ht="10.199999999999999" outlineLevel="2" x14ac:dyDescent="0.2">
      <c r="A331" s="35"/>
      <c r="B331" s="108"/>
      <c r="C331" s="109"/>
      <c r="D331" s="115" t="s">
        <v>59</v>
      </c>
      <c r="E331" s="25"/>
      <c r="F331" s="25"/>
      <c r="G331" s="25"/>
      <c r="H331" s="25"/>
      <c r="I331" s="25"/>
      <c r="J331" s="25"/>
      <c r="K331" s="116">
        <f>'[2]Hist&amp;Budget_WC'!AF$106</f>
        <v>0</v>
      </c>
      <c r="L331" s="116">
        <f>'[2]Hist&amp;Budget_WC'!AG$106</f>
        <v>0</v>
      </c>
      <c r="M331" s="116">
        <f>'[2]Hist&amp;Budget_WC'!AH$106</f>
        <v>0</v>
      </c>
      <c r="N331" s="117">
        <f>[2]Calcs_Gen!N$97</f>
        <v>0</v>
      </c>
      <c r="O331" s="117">
        <f>[2]Calcs_Gen!O$97</f>
        <v>0</v>
      </c>
      <c r="P331" s="117">
        <f>[2]Calcs_Gen!P$97</f>
        <v>0</v>
      </c>
      <c r="Q331" s="117">
        <f>[2]Calcs_Gen!Q$97</f>
        <v>0</v>
      </c>
      <c r="R331" s="117">
        <f>[2]Calcs_Gen!R$97</f>
        <v>0</v>
      </c>
      <c r="S331" s="117">
        <f>[2]Calcs_Gen!S$97</f>
        <v>0</v>
      </c>
      <c r="T331" s="117">
        <f>[2]Calcs_Gen!T$97</f>
        <v>0</v>
      </c>
      <c r="U331" s="117">
        <f>[2]Calcs_Gen!U$97</f>
        <v>0</v>
      </c>
      <c r="V331" s="117">
        <f>[2]Calcs_Gen!V$97</f>
        <v>0</v>
      </c>
      <c r="W331" s="117">
        <f>[2]Calcs_Gen!W$97</f>
        <v>0</v>
      </c>
      <c r="X331" s="117">
        <f>[2]Calcs_Gen!X$97</f>
        <v>0</v>
      </c>
      <c r="Y331" s="117">
        <f>[2]Calcs_Gen!Y$97</f>
        <v>0</v>
      </c>
      <c r="Z331" s="117">
        <f>[2]Calcs_Gen!Z$97</f>
        <v>0</v>
      </c>
      <c r="AA331" s="117">
        <f>[2]Calcs_Gen!AA$97</f>
        <v>0</v>
      </c>
      <c r="AB331" s="117">
        <f>[2]Calcs_Gen!AB$97</f>
        <v>0</v>
      </c>
      <c r="AC331" s="117">
        <f>[2]Calcs_Gen!AC$97</f>
        <v>0</v>
      </c>
      <c r="AD331" s="117">
        <f>[2]Calcs_Gen!AD$97</f>
        <v>0</v>
      </c>
      <c r="AE331" s="117">
        <f>[2]Calcs_Gen!AE$97</f>
        <v>0</v>
      </c>
      <c r="AF331" s="117">
        <f>[2]Calcs_Gen!AF$97</f>
        <v>0</v>
      </c>
      <c r="AG331" s="117">
        <f>[2]Calcs_Gen!AG$97</f>
        <v>0</v>
      </c>
      <c r="AH331" s="118">
        <f>[2]Calcs_Gen!AH$97</f>
        <v>0</v>
      </c>
      <c r="AM331" s="53" cm="1">
        <f t="array" ref="AM331">IF(SUM(ABS(K331:AH331)),1,0)</f>
        <v>0</v>
      </c>
      <c r="AN331" s="53">
        <f t="shared" si="46"/>
        <v>0</v>
      </c>
    </row>
    <row r="332" spans="1:40" s="38" customFormat="1" ht="10.199999999999999" outlineLevel="2" x14ac:dyDescent="0.2">
      <c r="A332" s="35"/>
      <c r="B332" s="108"/>
      <c r="C332" s="109"/>
      <c r="D332" s="115" t="s">
        <v>60</v>
      </c>
      <c r="E332" s="25"/>
      <c r="F332" s="25"/>
      <c r="G332" s="25"/>
      <c r="H332" s="25"/>
      <c r="I332" s="25"/>
      <c r="J332" s="25"/>
      <c r="K332" s="116">
        <f>MAX(0,'[2]Hist&amp;Budget_WC'!AF$111)</f>
        <v>0</v>
      </c>
      <c r="L332" s="116">
        <f>MAX(0,'[2]Hist&amp;Budget_WC'!AG$111)</f>
        <v>0</v>
      </c>
      <c r="M332" s="116">
        <f>MAX(0,'[2]Hist&amp;Budget_WC'!AH$111)</f>
        <v>0</v>
      </c>
      <c r="N332" s="117">
        <f>MAX(0,[2]Calcs_Gen!N$102)</f>
        <v>0</v>
      </c>
      <c r="O332" s="117">
        <f>MAX(0,[2]Calcs_Gen!O$102)</f>
        <v>0</v>
      </c>
      <c r="P332" s="117">
        <f>MAX(0,[2]Calcs_Gen!P$102)</f>
        <v>0</v>
      </c>
      <c r="Q332" s="117">
        <f>MAX(0,[2]Calcs_Gen!Q$102)</f>
        <v>0</v>
      </c>
      <c r="R332" s="117">
        <f>MAX(0,[2]Calcs_Gen!R$102)</f>
        <v>0</v>
      </c>
      <c r="S332" s="117">
        <f>MAX(0,[2]Calcs_Gen!S$102)</f>
        <v>0</v>
      </c>
      <c r="T332" s="117">
        <f>MAX(0,[2]Calcs_Gen!T$102)</f>
        <v>0</v>
      </c>
      <c r="U332" s="117">
        <f>MAX(0,[2]Calcs_Gen!U$102)</f>
        <v>0</v>
      </c>
      <c r="V332" s="117">
        <f>MAX(0,[2]Calcs_Gen!V$102)</f>
        <v>0</v>
      </c>
      <c r="W332" s="117">
        <f>MAX(0,[2]Calcs_Gen!W$102)</f>
        <v>0</v>
      </c>
      <c r="X332" s="117">
        <f>MAX(0,[2]Calcs_Gen!X$102)</f>
        <v>0</v>
      </c>
      <c r="Y332" s="117">
        <f>MAX(0,[2]Calcs_Gen!Y$102)</f>
        <v>0</v>
      </c>
      <c r="Z332" s="117">
        <f>MAX(0,[2]Calcs_Gen!Z$102)</f>
        <v>0</v>
      </c>
      <c r="AA332" s="117">
        <f>MAX(0,[2]Calcs_Gen!AA$102)</f>
        <v>0</v>
      </c>
      <c r="AB332" s="117">
        <f>MAX(0,[2]Calcs_Gen!AB$102)</f>
        <v>0</v>
      </c>
      <c r="AC332" s="117">
        <f>MAX(0,[2]Calcs_Gen!AC$102)</f>
        <v>0</v>
      </c>
      <c r="AD332" s="117">
        <f>MAX(0,[2]Calcs_Gen!AD$102)</f>
        <v>0</v>
      </c>
      <c r="AE332" s="117">
        <f>MAX(0,[2]Calcs_Gen!AE$102)</f>
        <v>0</v>
      </c>
      <c r="AF332" s="117">
        <f>MAX(0,[2]Calcs_Gen!AF$102)</f>
        <v>0</v>
      </c>
      <c r="AG332" s="117">
        <f>MAX(0,[2]Calcs_Gen!AG$102)</f>
        <v>0</v>
      </c>
      <c r="AH332" s="118">
        <f>MAX(0,[2]Calcs_Gen!AH$102)</f>
        <v>0</v>
      </c>
      <c r="AM332" s="53" cm="1">
        <f t="array" ref="AM332">IF(SUM(ABS(K332:AH332)),1,0)</f>
        <v>0</v>
      </c>
      <c r="AN332" s="53">
        <f t="shared" si="46"/>
        <v>0</v>
      </c>
    </row>
    <row r="333" spans="1:40" s="38" customFormat="1" ht="10.199999999999999" outlineLevel="2" collapsed="1" x14ac:dyDescent="0.2">
      <c r="A333" s="168"/>
      <c r="B333" s="108"/>
      <c r="C333" s="109"/>
      <c r="D333" s="119" t="s">
        <v>61</v>
      </c>
      <c r="E333" s="120"/>
      <c r="F333" s="120"/>
      <c r="G333" s="120"/>
      <c r="H333" s="120"/>
      <c r="I333" s="120"/>
      <c r="J333" s="120"/>
      <c r="K333" s="121">
        <f t="shared" ref="K333:AH333" si="47">SUM(K323:K332)</f>
        <v>36081</v>
      </c>
      <c r="L333" s="121">
        <f t="shared" si="47"/>
        <v>39163</v>
      </c>
      <c r="M333" s="121">
        <f t="shared" si="47"/>
        <v>44023</v>
      </c>
      <c r="N333" s="122">
        <f t="shared" si="47"/>
        <v>31044</v>
      </c>
      <c r="O333" s="122">
        <f t="shared" si="47"/>
        <v>34730</v>
      </c>
      <c r="P333" s="122">
        <f t="shared" si="47"/>
        <v>31709</v>
      </c>
      <c r="Q333" s="122">
        <f t="shared" si="47"/>
        <v>32525</v>
      </c>
      <c r="R333" s="122">
        <f t="shared" si="47"/>
        <v>30585</v>
      </c>
      <c r="S333" s="122">
        <f t="shared" si="47"/>
        <v>30994</v>
      </c>
      <c r="T333" s="122">
        <f t="shared" si="47"/>
        <v>31697</v>
      </c>
      <c r="U333" s="122">
        <f t="shared" si="47"/>
        <v>32413</v>
      </c>
      <c r="V333" s="122">
        <f t="shared" si="47"/>
        <v>33138</v>
      </c>
      <c r="W333" s="122">
        <f t="shared" si="47"/>
        <v>33882</v>
      </c>
      <c r="X333" s="122">
        <f t="shared" si="47"/>
        <v>34697</v>
      </c>
      <c r="Y333" s="122">
        <f t="shared" si="47"/>
        <v>35560</v>
      </c>
      <c r="Z333" s="122">
        <f t="shared" si="47"/>
        <v>35560</v>
      </c>
      <c r="AA333" s="122">
        <f t="shared" si="47"/>
        <v>35560</v>
      </c>
      <c r="AB333" s="122">
        <f t="shared" si="47"/>
        <v>35560</v>
      </c>
      <c r="AC333" s="122">
        <f t="shared" si="47"/>
        <v>35560</v>
      </c>
      <c r="AD333" s="122">
        <f t="shared" si="47"/>
        <v>35560</v>
      </c>
      <c r="AE333" s="122">
        <f t="shared" si="47"/>
        <v>35560</v>
      </c>
      <c r="AF333" s="122">
        <f t="shared" si="47"/>
        <v>35560</v>
      </c>
      <c r="AG333" s="122">
        <f t="shared" si="47"/>
        <v>35560</v>
      </c>
      <c r="AH333" s="123">
        <f t="shared" si="47"/>
        <v>35560</v>
      </c>
    </row>
    <row r="334" spans="1:40" s="38" customFormat="1" ht="10.199999999999999" outlineLevel="2" x14ac:dyDescent="0.2">
      <c r="A334" s="168"/>
      <c r="B334" s="108"/>
      <c r="C334" s="109"/>
      <c r="D334" s="110"/>
      <c r="E334" s="25"/>
      <c r="F334" s="25"/>
      <c r="G334" s="25"/>
      <c r="H334" s="25"/>
      <c r="I334" s="25"/>
      <c r="J334" s="25"/>
      <c r="K334" s="111"/>
      <c r="L334" s="112"/>
      <c r="M334" s="112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113"/>
    </row>
    <row r="335" spans="1:40" s="38" customFormat="1" ht="10.199999999999999" outlineLevel="2" x14ac:dyDescent="0.2">
      <c r="A335" s="168"/>
      <c r="B335" s="108"/>
      <c r="C335" s="109"/>
      <c r="D335" s="114" t="s">
        <v>62</v>
      </c>
      <c r="E335" s="25"/>
      <c r="F335" s="25"/>
      <c r="G335" s="25"/>
      <c r="H335" s="25"/>
      <c r="I335" s="25"/>
      <c r="J335" s="25"/>
      <c r="K335" s="111"/>
      <c r="L335" s="112"/>
      <c r="M335" s="112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113"/>
    </row>
    <row r="336" spans="1:40" s="38" customFormat="1" ht="10.199999999999999" outlineLevel="2" x14ac:dyDescent="0.2">
      <c r="A336" s="168"/>
      <c r="B336" s="108"/>
      <c r="C336" s="109"/>
      <c r="D336" s="115" t="s">
        <v>63</v>
      </c>
      <c r="E336" s="25"/>
      <c r="F336" s="25"/>
      <c r="G336" s="25"/>
      <c r="H336" s="25"/>
      <c r="I336" s="25"/>
      <c r="J336" s="25"/>
      <c r="K336" s="116">
        <f>-SUM('[2]Hist&amp;Budget_WC'!AF$74:AF$75)</f>
        <v>9679</v>
      </c>
      <c r="L336" s="116">
        <f>-SUM('[2]Hist&amp;Budget_WC'!AG$74:AG$75)</f>
        <v>9162</v>
      </c>
      <c r="M336" s="116">
        <f>-SUM('[2]Hist&amp;Budget_WC'!AH$74:AH$75)</f>
        <v>9151</v>
      </c>
      <c r="N336" s="117">
        <f>-SUM([2]Calcs_Gen!N$65:N$66)</f>
        <v>11748</v>
      </c>
      <c r="O336" s="117">
        <f>-SUM([2]Calcs_Gen!O$65:O$66)</f>
        <v>13766</v>
      </c>
      <c r="P336" s="117">
        <f>-SUM([2]Calcs_Gen!P$65:P$66)</f>
        <v>14024</v>
      </c>
      <c r="Q336" s="117">
        <f>-SUM([2]Calcs_Gen!Q$65:Q$66)</f>
        <v>14197</v>
      </c>
      <c r="R336" s="117">
        <f>-SUM([2]Calcs_Gen!R$65:R$66)</f>
        <v>13963</v>
      </c>
      <c r="S336" s="117">
        <f>-SUM([2]Calcs_Gen!S$65:S$66)</f>
        <v>14387</v>
      </c>
      <c r="T336" s="117">
        <f>-SUM([2]Calcs_Gen!T$65:T$66)</f>
        <v>14825</v>
      </c>
      <c r="U336" s="117">
        <f>-SUM([2]Calcs_Gen!U$65:U$66)</f>
        <v>15279</v>
      </c>
      <c r="V336" s="117">
        <f>-SUM([2]Calcs_Gen!V$65:V$66)</f>
        <v>15749</v>
      </c>
      <c r="W336" s="117">
        <f>-SUM([2]Calcs_Gen!W$65:W$66)</f>
        <v>16235</v>
      </c>
      <c r="X336" s="117">
        <f>-SUM([2]Calcs_Gen!X$65:X$66)</f>
        <v>16739</v>
      </c>
      <c r="Y336" s="117">
        <f>-SUM([2]Calcs_Gen!Y$65:Y$66)</f>
        <v>17259</v>
      </c>
      <c r="Z336" s="117">
        <f>-SUM([2]Calcs_Gen!Z$65:Z$66)</f>
        <v>17259</v>
      </c>
      <c r="AA336" s="117">
        <f>-SUM([2]Calcs_Gen!AA$65:AA$66)</f>
        <v>17259</v>
      </c>
      <c r="AB336" s="117">
        <f>-SUM([2]Calcs_Gen!AB$65:AB$66)</f>
        <v>17259</v>
      </c>
      <c r="AC336" s="117">
        <f>-SUM([2]Calcs_Gen!AC$65:AC$66)</f>
        <v>17259</v>
      </c>
      <c r="AD336" s="117">
        <f>-SUM([2]Calcs_Gen!AD$65:AD$66)</f>
        <v>17259</v>
      </c>
      <c r="AE336" s="117">
        <f>-SUM([2]Calcs_Gen!AE$65:AE$66)</f>
        <v>17259</v>
      </c>
      <c r="AF336" s="117">
        <f>-SUM([2]Calcs_Gen!AF$65:AF$66)</f>
        <v>17259</v>
      </c>
      <c r="AG336" s="117">
        <f>-SUM([2]Calcs_Gen!AG$65:AG$66)</f>
        <v>17259</v>
      </c>
      <c r="AH336" s="118">
        <f>-SUM([2]Calcs_Gen!AH$65:AH$66)</f>
        <v>17259</v>
      </c>
      <c r="AM336" s="53" cm="1">
        <f t="array" ref="AM336">IF(SUM(ABS(K336:AH336)),1,0)</f>
        <v>1</v>
      </c>
      <c r="AN336" s="53">
        <f t="shared" ref="AN336:AN342" si="48">IF(OR(SUBTOTAL(102,AM336)=1,AM336=0),0,1)</f>
        <v>0</v>
      </c>
    </row>
    <row r="337" spans="1:40" s="38" customFormat="1" ht="10.199999999999999" outlineLevel="2" x14ac:dyDescent="0.2">
      <c r="A337" s="168"/>
      <c r="B337" s="108"/>
      <c r="C337" s="109"/>
      <c r="D337" s="115" t="s">
        <v>64</v>
      </c>
      <c r="E337" s="25"/>
      <c r="F337" s="25"/>
      <c r="G337" s="25"/>
      <c r="H337" s="25"/>
      <c r="I337" s="25"/>
      <c r="J337" s="25"/>
      <c r="K337" s="116">
        <f>-SUM('[2]Hist&amp;Budget_WC'!AF$77,'[2]Hist&amp;Budget_WC'!AF$87,'[2]Hist&amp;Budget_WC'!AF$88)</f>
        <v>183</v>
      </c>
      <c r="L337" s="116">
        <f>-SUM('[2]Hist&amp;Budget_WC'!AG$77,'[2]Hist&amp;Budget_WC'!AG$87,'[2]Hist&amp;Budget_WC'!AG$88)</f>
        <v>222</v>
      </c>
      <c r="M337" s="116">
        <f>-SUM('[2]Hist&amp;Budget_WC'!AH$77,'[2]Hist&amp;Budget_WC'!AH$87,'[2]Hist&amp;Budget_WC'!AH$88)</f>
        <v>196</v>
      </c>
      <c r="N337" s="117">
        <f>-SUM([2]Calcs_Gen!N$68,[2]Calcs_Gen!N$78,[2]Calcs_Gen!N$79)</f>
        <v>199</v>
      </c>
      <c r="O337" s="117">
        <f>-SUM([2]Calcs_Gen!O$68,[2]Calcs_Gen!O$78,[2]Calcs_Gen!O$79)</f>
        <v>185.67436696359684</v>
      </c>
      <c r="P337" s="117">
        <f>-SUM([2]Calcs_Gen!P$68,[2]Calcs_Gen!P$78,[2]Calcs_Gen!P$79)</f>
        <v>172.99233127674302</v>
      </c>
      <c r="Q337" s="117">
        <f>-SUM([2]Calcs_Gen!Q$68,[2]Calcs_Gen!Q$78,[2]Calcs_Gen!Q$79)</f>
        <v>159.89820570869836</v>
      </c>
      <c r="R337" s="117">
        <f>-SUM([2]Calcs_Gen!R$68,[2]Calcs_Gen!R$78,[2]Calcs_Gen!R$79)</f>
        <v>146.3728915885936</v>
      </c>
      <c r="S337" s="117">
        <f>-SUM([2]Calcs_Gen!S$68,[2]Calcs_Gen!S$78,[2]Calcs_Gen!S$79)</f>
        <v>132.39619212987918</v>
      </c>
      <c r="T337" s="117">
        <f>-SUM([2]Calcs_Gen!T$68,[2]Calcs_Gen!T$78,[2]Calcs_Gen!T$79)</f>
        <v>117.94674358247539</v>
      </c>
      <c r="U337" s="117">
        <f>-SUM([2]Calcs_Gen!U$68,[2]Calcs_Gen!U$78,[2]Calcs_Gen!U$79)</f>
        <v>104.78449016565474</v>
      </c>
      <c r="V337" s="117">
        <f>-SUM([2]Calcs_Gen!V$68,[2]Calcs_Gen!V$78,[2]Calcs_Gen!V$79)</f>
        <v>93.999295613268075</v>
      </c>
      <c r="W337" s="117">
        <f>-SUM([2]Calcs_Gen!W$68,[2]Calcs_Gen!W$78,[2]Calcs_Gen!W$79)</f>
        <v>82.778149739170715</v>
      </c>
      <c r="X337" s="117">
        <f>-SUM([2]Calcs_Gen!X$68,[2]Calcs_Gen!X$78,[2]Calcs_Gen!X$79)</f>
        <v>71.06324205352459</v>
      </c>
      <c r="Y337" s="117">
        <f>-SUM([2]Calcs_Gen!Y$68,[2]Calcs_Gen!Y$78,[2]Calcs_Gen!Y$79)</f>
        <v>61.027060563088867</v>
      </c>
      <c r="Z337" s="117">
        <f>-SUM([2]Calcs_Gen!Z$68,[2]Calcs_Gen!Z$78,[2]Calcs_Gen!Z$79)</f>
        <v>46.041926064233792</v>
      </c>
      <c r="AA337" s="117">
        <f>-SUM([2]Calcs_Gen!AA$68,[2]Calcs_Gen!AA$78,[2]Calcs_Gen!AA$79)</f>
        <v>32.676144451996542</v>
      </c>
      <c r="AB337" s="117">
        <f>-SUM([2]Calcs_Gen!AB$68,[2]Calcs_Gen!AB$78,[2]Calcs_Gen!AB$79)</f>
        <v>21.241759924075339</v>
      </c>
      <c r="AC337" s="117">
        <f>-SUM([2]Calcs_Gen!AC$68,[2]Calcs_Gen!AC$78,[2]Calcs_Gen!AC$79)</f>
        <v>14.870151932284861</v>
      </c>
      <c r="AD337" s="117">
        <f>-SUM([2]Calcs_Gen!AD$68,[2]Calcs_Gen!AD$78,[2]Calcs_Gen!AD$79)</f>
        <v>8.5313375809068326</v>
      </c>
      <c r="AE337" s="117">
        <f>-SUM([2]Calcs_Gen!AE$68,[2]Calcs_Gen!AE$78,[2]Calcs_Gen!AE$79)</f>
        <v>2.1858951707258778</v>
      </c>
      <c r="AF337" s="117">
        <f>-SUM([2]Calcs_Gen!AF$68,[2]Calcs_Gen!AF$78,[2]Calcs_Gen!AF$79)</f>
        <v>-5.6134297210519447E-14</v>
      </c>
      <c r="AG337" s="117">
        <f>-SUM([2]Calcs_Gen!AG$68,[2]Calcs_Gen!AG$78,[2]Calcs_Gen!AG$79)</f>
        <v>-5.6134297210519447E-14</v>
      </c>
      <c r="AH337" s="118">
        <f>-SUM([2]Calcs_Gen!AH$68,[2]Calcs_Gen!AH$78,[2]Calcs_Gen!AH$79)</f>
        <v>-5.6134297210519447E-14</v>
      </c>
      <c r="AM337" s="53" cm="1">
        <f t="array" ref="AM337">IF(SUM(ABS(K337:AH337)),1,0)</f>
        <v>1</v>
      </c>
      <c r="AN337" s="53">
        <f t="shared" si="48"/>
        <v>0</v>
      </c>
    </row>
    <row r="338" spans="1:40" s="38" customFormat="1" ht="10.199999999999999" outlineLevel="2" x14ac:dyDescent="0.2">
      <c r="A338" s="168"/>
      <c r="B338" s="108"/>
      <c r="C338" s="109"/>
      <c r="D338" s="115" t="s">
        <v>65</v>
      </c>
      <c r="E338" s="25"/>
      <c r="F338" s="25"/>
      <c r="G338" s="25"/>
      <c r="H338" s="25"/>
      <c r="I338" s="25"/>
      <c r="J338" s="25"/>
      <c r="K338" s="116">
        <f>-SUM('[2]Hist&amp;Budget_WC'!AF$76)</f>
        <v>11375</v>
      </c>
      <c r="L338" s="116">
        <f>-SUM('[2]Hist&amp;Budget_WC'!AG$76)</f>
        <v>10274</v>
      </c>
      <c r="M338" s="116">
        <f>-SUM('[2]Hist&amp;Budget_WC'!AH$76)</f>
        <v>12257</v>
      </c>
      <c r="N338" s="117">
        <f>-SUM([2]Calcs_Gen!N$67)</f>
        <v>10284</v>
      </c>
      <c r="O338" s="117">
        <f>-SUM([2]Calcs_Gen!O$67)</f>
        <v>11911</v>
      </c>
      <c r="P338" s="117">
        <f>-SUM([2]Calcs_Gen!P$67)</f>
        <v>10938</v>
      </c>
      <c r="Q338" s="117">
        <f>-SUM([2]Calcs_Gen!Q$67)</f>
        <v>11035</v>
      </c>
      <c r="R338" s="117">
        <f>-SUM([2]Calcs_Gen!R$67)</f>
        <v>9578</v>
      </c>
      <c r="S338" s="117">
        <f>-SUM([2]Calcs_Gen!S$67)</f>
        <v>10216</v>
      </c>
      <c r="T338" s="117">
        <f>-SUM([2]Calcs_Gen!T$67)</f>
        <v>10076</v>
      </c>
      <c r="U338" s="117">
        <f>-SUM([2]Calcs_Gen!U$67)</f>
        <v>10380</v>
      </c>
      <c r="V338" s="117">
        <f>-SUM([2]Calcs_Gen!V$67)</f>
        <v>10610</v>
      </c>
      <c r="W338" s="117">
        <f>-SUM([2]Calcs_Gen!W$67)</f>
        <v>11297</v>
      </c>
      <c r="X338" s="117">
        <f>-SUM([2]Calcs_Gen!X$67)</f>
        <v>11181</v>
      </c>
      <c r="Y338" s="117">
        <f>-SUM([2]Calcs_Gen!Y$67)</f>
        <v>11066</v>
      </c>
      <c r="Z338" s="117">
        <f>-SUM([2]Calcs_Gen!Z$67)</f>
        <v>11066</v>
      </c>
      <c r="AA338" s="117">
        <f>-SUM([2]Calcs_Gen!AA$67)</f>
        <v>11066</v>
      </c>
      <c r="AB338" s="117">
        <f>-SUM([2]Calcs_Gen!AB$67)</f>
        <v>11066</v>
      </c>
      <c r="AC338" s="117">
        <f>-SUM([2]Calcs_Gen!AC$67)</f>
        <v>11066</v>
      </c>
      <c r="AD338" s="117">
        <f>-SUM([2]Calcs_Gen!AD$67)</f>
        <v>11066</v>
      </c>
      <c r="AE338" s="117">
        <f>-SUM([2]Calcs_Gen!AE$67)</f>
        <v>11066</v>
      </c>
      <c r="AF338" s="117">
        <f>-SUM([2]Calcs_Gen!AF$67)</f>
        <v>11066</v>
      </c>
      <c r="AG338" s="117">
        <f>-SUM([2]Calcs_Gen!AG$67)</f>
        <v>11066</v>
      </c>
      <c r="AH338" s="118">
        <f>-SUM([2]Calcs_Gen!AH$67)</f>
        <v>11066</v>
      </c>
      <c r="AM338" s="53" cm="1">
        <f t="array" ref="AM338">IF(SUM(ABS(K338:AH338)),1,0)</f>
        <v>1</v>
      </c>
      <c r="AN338" s="53">
        <f t="shared" si="48"/>
        <v>0</v>
      </c>
    </row>
    <row r="339" spans="1:40" s="38" customFormat="1" ht="10.199999999999999" outlineLevel="2" x14ac:dyDescent="0.2">
      <c r="A339" s="168"/>
      <c r="B339" s="108"/>
      <c r="C339" s="109"/>
      <c r="D339" s="115" t="s">
        <v>66</v>
      </c>
      <c r="E339" s="25"/>
      <c r="F339" s="25"/>
      <c r="G339" s="25"/>
      <c r="H339" s="25"/>
      <c r="I339" s="25"/>
      <c r="J339" s="25"/>
      <c r="K339" s="116">
        <f>-SUM('[2]Hist&amp;Budget_WC'!AF$79:AF$82)</f>
        <v>11150</v>
      </c>
      <c r="L339" s="116">
        <f>-SUM('[2]Hist&amp;Budget_WC'!AG$79:AG$82)</f>
        <v>10764</v>
      </c>
      <c r="M339" s="116">
        <f>-SUM('[2]Hist&amp;Budget_WC'!AH$79:AH$82)</f>
        <v>11306</v>
      </c>
      <c r="N339" s="117">
        <f>-SUM([2]Calcs_Gen!N$70:N$73)</f>
        <v>11088</v>
      </c>
      <c r="O339" s="117">
        <f>-SUM([2]Calcs_Gen!O$70:O$73)</f>
        <v>11764.523233333333</v>
      </c>
      <c r="P339" s="117">
        <f>-SUM([2]Calcs_Gen!P$70:P$73)</f>
        <v>11928.294733333334</v>
      </c>
      <c r="Q339" s="117">
        <f>-SUM([2]Calcs_Gen!Q$70:Q$73)</f>
        <v>12094.870220833332</v>
      </c>
      <c r="R339" s="117">
        <f>-SUM([2]Calcs_Gen!R$70:R$73)</f>
        <v>12274.223815745834</v>
      </c>
      <c r="S339" s="117">
        <f>-SUM([2]Calcs_Gen!S$70:S$73)</f>
        <v>12450.521599408521</v>
      </c>
      <c r="T339" s="117">
        <f>-SUM([2]Calcs_Gen!T$70:T$73)</f>
        <v>12632.514730977144</v>
      </c>
      <c r="U339" s="117">
        <f>-SUM([2]Calcs_Gen!U$70:U$73)</f>
        <v>12819.402515759055</v>
      </c>
      <c r="V339" s="117">
        <f>-SUM([2]Calcs_Gen!V$70:V$73)</f>
        <v>13007.190934943401</v>
      </c>
      <c r="W339" s="117">
        <f>-SUM([2]Calcs_Gen!W$70:W$73)</f>
        <v>13229.336619479127</v>
      </c>
      <c r="X339" s="117">
        <f>-SUM([2]Calcs_Gen!X$70:X$73)</f>
        <v>13688.451307879675</v>
      </c>
      <c r="Y339" s="117">
        <f>-SUM([2]Calcs_Gen!Y$70:Y$73)</f>
        <v>14167.547</v>
      </c>
      <c r="Z339" s="117">
        <f>-SUM([2]Calcs_Gen!Z$70:Z$73)</f>
        <v>2246.5111839417873</v>
      </c>
      <c r="AA339" s="117">
        <f>-SUM([2]Calcs_Gen!AA$70:AA$73)</f>
        <v>2246.5111839417873</v>
      </c>
      <c r="AB339" s="117">
        <f>-SUM([2]Calcs_Gen!AB$70:AB$73)</f>
        <v>2246.5111839417873</v>
      </c>
      <c r="AC339" s="117">
        <f>-SUM([2]Calcs_Gen!AC$70:AC$73)</f>
        <v>2246.5111839417873</v>
      </c>
      <c r="AD339" s="117">
        <f>-SUM([2]Calcs_Gen!AD$70:AD$73)</f>
        <v>2246.5111839417873</v>
      </c>
      <c r="AE339" s="117">
        <f>-SUM([2]Calcs_Gen!AE$70:AE$73)</f>
        <v>2246.5111839417873</v>
      </c>
      <c r="AF339" s="117">
        <f>-SUM([2]Calcs_Gen!AF$70:AF$73)</f>
        <v>2246.5111839417873</v>
      </c>
      <c r="AG339" s="117">
        <f>-SUM([2]Calcs_Gen!AG$70:AG$73)</f>
        <v>2246.5111839417873</v>
      </c>
      <c r="AH339" s="118">
        <f>-SUM([2]Calcs_Gen!AH$70:AH$73)</f>
        <v>2246.5111839417873</v>
      </c>
      <c r="AM339" s="53" cm="1">
        <f t="array" ref="AM339">IF(SUM(ABS(K339:AH339)),1,0)</f>
        <v>1</v>
      </c>
      <c r="AN339" s="53">
        <f t="shared" si="48"/>
        <v>0</v>
      </c>
    </row>
    <row r="340" spans="1:40" s="38" customFormat="1" ht="10.199999999999999" outlineLevel="2" x14ac:dyDescent="0.2">
      <c r="A340" s="35"/>
      <c r="B340" s="108"/>
      <c r="C340" s="109"/>
      <c r="D340" s="115" t="s">
        <v>67</v>
      </c>
      <c r="E340" s="25"/>
      <c r="F340" s="25"/>
      <c r="G340" s="25"/>
      <c r="H340" s="25"/>
      <c r="I340" s="25"/>
      <c r="J340" s="25"/>
      <c r="K340" s="116">
        <f>-(MIN(0,'[2]Hist&amp;Budget_WC'!AF$104)+MIN(0,'[2]Hist&amp;Budget_WC'!AF$105)+MIN(0,'[2]Hist&amp;Budget_WC'!AF$108)+MIN(0,'[2]Hist&amp;Budget_WC'!AF$109)+MIN(0,'[2]Hist&amp;Budget_WC'!AF$110))</f>
        <v>7895</v>
      </c>
      <c r="L340" s="116">
        <f>-(MIN(0,'[2]Hist&amp;Budget_WC'!AG$104)+MIN(0,'[2]Hist&amp;Budget_WC'!AG$105)+MIN(0,'[2]Hist&amp;Budget_WC'!AG$108)+MIN(0,'[2]Hist&amp;Budget_WC'!AG$109)+MIN(0,'[2]Hist&amp;Budget_WC'!AG$110))</f>
        <v>0</v>
      </c>
      <c r="M340" s="116">
        <f>-(MIN(0,'[2]Hist&amp;Budget_WC'!AH$104)+MIN(0,'[2]Hist&amp;Budget_WC'!AH$105)+MIN(0,'[2]Hist&amp;Budget_WC'!AH$108)+MIN(0,'[2]Hist&amp;Budget_WC'!AH$109)+MIN(0,'[2]Hist&amp;Budget_WC'!AH$110))</f>
        <v>1264</v>
      </c>
      <c r="N340" s="117">
        <f>-(MIN(0,[2]Calcs_Gen!N$95)+MIN(0,[2]Calcs_Gen!N$96)+MIN(0,[2]Calcs_Gen!N$99)+MIN(0,[2]Calcs_Gen!N$100)+MIN(0,[2]Calcs_Gen!N$101))</f>
        <v>0</v>
      </c>
      <c r="O340" s="117">
        <f>-(MIN(0,[2]Calcs_Gen!O$95)+MIN(0,[2]Calcs_Gen!O$96)+MIN(0,[2]Calcs_Gen!O$99)+MIN(0,[2]Calcs_Gen!O$100)+MIN(0,[2]Calcs_Gen!O$101))</f>
        <v>0</v>
      </c>
      <c r="P340" s="117">
        <f>-(MIN(0,[2]Calcs_Gen!P$95)+MIN(0,[2]Calcs_Gen!P$96)+MIN(0,[2]Calcs_Gen!P$99)+MIN(0,[2]Calcs_Gen!P$100)+MIN(0,[2]Calcs_Gen!P$101))</f>
        <v>0</v>
      </c>
      <c r="Q340" s="117">
        <f>-(MIN(0,[2]Calcs_Gen!Q$95)+MIN(0,[2]Calcs_Gen!Q$96)+MIN(0,[2]Calcs_Gen!Q$99)+MIN(0,[2]Calcs_Gen!Q$100)+MIN(0,[2]Calcs_Gen!Q$101))</f>
        <v>0</v>
      </c>
      <c r="R340" s="117">
        <f>-(MIN(0,[2]Calcs_Gen!R$95)+MIN(0,[2]Calcs_Gen!R$96)+MIN(0,[2]Calcs_Gen!R$99)+MIN(0,[2]Calcs_Gen!R$100)+MIN(0,[2]Calcs_Gen!R$101))</f>
        <v>0</v>
      </c>
      <c r="S340" s="117">
        <f>-(MIN(0,[2]Calcs_Gen!S$95)+MIN(0,[2]Calcs_Gen!S$96)+MIN(0,[2]Calcs_Gen!S$99)+MIN(0,[2]Calcs_Gen!S$100)+MIN(0,[2]Calcs_Gen!S$101))</f>
        <v>0</v>
      </c>
      <c r="T340" s="117">
        <f>-(MIN(0,[2]Calcs_Gen!T$95)+MIN(0,[2]Calcs_Gen!T$96)+MIN(0,[2]Calcs_Gen!T$99)+MIN(0,[2]Calcs_Gen!T$100)+MIN(0,[2]Calcs_Gen!T$101))</f>
        <v>0</v>
      </c>
      <c r="U340" s="117">
        <f>-(MIN(0,[2]Calcs_Gen!U$95)+MIN(0,[2]Calcs_Gen!U$96)+MIN(0,[2]Calcs_Gen!U$99)+MIN(0,[2]Calcs_Gen!U$100)+MIN(0,[2]Calcs_Gen!U$101))</f>
        <v>0</v>
      </c>
      <c r="V340" s="117">
        <f>-(MIN(0,[2]Calcs_Gen!V$95)+MIN(0,[2]Calcs_Gen!V$96)+MIN(0,[2]Calcs_Gen!V$99)+MIN(0,[2]Calcs_Gen!V$100)+MIN(0,[2]Calcs_Gen!V$101))</f>
        <v>0</v>
      </c>
      <c r="W340" s="117">
        <f>-(MIN(0,[2]Calcs_Gen!W$95)+MIN(0,[2]Calcs_Gen!W$96)+MIN(0,[2]Calcs_Gen!W$99)+MIN(0,[2]Calcs_Gen!W$100)+MIN(0,[2]Calcs_Gen!W$101))</f>
        <v>0</v>
      </c>
      <c r="X340" s="117">
        <f>-(MIN(0,[2]Calcs_Gen!X$95)+MIN(0,[2]Calcs_Gen!X$96)+MIN(0,[2]Calcs_Gen!X$99)+MIN(0,[2]Calcs_Gen!X$100)+MIN(0,[2]Calcs_Gen!X$101))</f>
        <v>0</v>
      </c>
      <c r="Y340" s="117">
        <f>-(MIN(0,[2]Calcs_Gen!Y$95)+MIN(0,[2]Calcs_Gen!Y$96)+MIN(0,[2]Calcs_Gen!Y$99)+MIN(0,[2]Calcs_Gen!Y$100)+MIN(0,[2]Calcs_Gen!Y$101))</f>
        <v>0</v>
      </c>
      <c r="Z340" s="117">
        <f>-(MIN(0,[2]Calcs_Gen!Z$95)+MIN(0,[2]Calcs_Gen!Z$96)+MIN(0,[2]Calcs_Gen!Z$99)+MIN(0,[2]Calcs_Gen!Z$100)+MIN(0,[2]Calcs_Gen!Z$101))</f>
        <v>0</v>
      </c>
      <c r="AA340" s="117">
        <f>-(MIN(0,[2]Calcs_Gen!AA$95)+MIN(0,[2]Calcs_Gen!AA$96)+MIN(0,[2]Calcs_Gen!AA$99)+MIN(0,[2]Calcs_Gen!AA$100)+MIN(0,[2]Calcs_Gen!AA$101))</f>
        <v>0</v>
      </c>
      <c r="AB340" s="117">
        <f>-(MIN(0,[2]Calcs_Gen!AB$95)+MIN(0,[2]Calcs_Gen!AB$96)+MIN(0,[2]Calcs_Gen!AB$99)+MIN(0,[2]Calcs_Gen!AB$100)+MIN(0,[2]Calcs_Gen!AB$101))</f>
        <v>0</v>
      </c>
      <c r="AC340" s="117">
        <f>-(MIN(0,[2]Calcs_Gen!AC$95)+MIN(0,[2]Calcs_Gen!AC$96)+MIN(0,[2]Calcs_Gen!AC$99)+MIN(0,[2]Calcs_Gen!AC$100)+MIN(0,[2]Calcs_Gen!AC$101))</f>
        <v>0</v>
      </c>
      <c r="AD340" s="117">
        <f>-(MIN(0,[2]Calcs_Gen!AD$95)+MIN(0,[2]Calcs_Gen!AD$96)+MIN(0,[2]Calcs_Gen!AD$99)+MIN(0,[2]Calcs_Gen!AD$100)+MIN(0,[2]Calcs_Gen!AD$101))</f>
        <v>0</v>
      </c>
      <c r="AE340" s="117">
        <f>-(MIN(0,[2]Calcs_Gen!AE$95)+MIN(0,[2]Calcs_Gen!AE$96)+MIN(0,[2]Calcs_Gen!AE$99)+MIN(0,[2]Calcs_Gen!AE$100)+MIN(0,[2]Calcs_Gen!AE$101))</f>
        <v>0</v>
      </c>
      <c r="AF340" s="117">
        <f>-(MIN(0,[2]Calcs_Gen!AF$95)+MIN(0,[2]Calcs_Gen!AF$96)+MIN(0,[2]Calcs_Gen!AF$99)+MIN(0,[2]Calcs_Gen!AF$100)+MIN(0,[2]Calcs_Gen!AF$101))</f>
        <v>0</v>
      </c>
      <c r="AG340" s="117">
        <f>-(MIN(0,[2]Calcs_Gen!AG$95)+MIN(0,[2]Calcs_Gen!AG$96)+MIN(0,[2]Calcs_Gen!AG$99)+MIN(0,[2]Calcs_Gen!AG$100)+MIN(0,[2]Calcs_Gen!AG$101))</f>
        <v>0</v>
      </c>
      <c r="AH340" s="118">
        <f>-(MIN(0,[2]Calcs_Gen!AH$95)+MIN(0,[2]Calcs_Gen!AH$96)+MIN(0,[2]Calcs_Gen!AH$99)+MIN(0,[2]Calcs_Gen!AH$100)+MIN(0,[2]Calcs_Gen!AH$101))</f>
        <v>0</v>
      </c>
      <c r="AM340" s="53" cm="1">
        <f t="array" ref="AM340">IF(SUM(ABS(K340:AH340)),1,0)</f>
        <v>1</v>
      </c>
      <c r="AN340" s="53">
        <f t="shared" si="48"/>
        <v>0</v>
      </c>
    </row>
    <row r="341" spans="1:40" s="38" customFormat="1" ht="10.199999999999999" outlineLevel="2" x14ac:dyDescent="0.2">
      <c r="A341" s="35"/>
      <c r="B341" s="108"/>
      <c r="C341" s="109"/>
      <c r="D341" s="115" t="s">
        <v>68</v>
      </c>
      <c r="E341" s="25"/>
      <c r="F341" s="25"/>
      <c r="G341" s="25"/>
      <c r="H341" s="25"/>
      <c r="I341" s="25"/>
      <c r="J341" s="25"/>
      <c r="K341" s="116">
        <f>-MIN(0,'[2]Hist&amp;Budget_WC'!AF$111)</f>
        <v>0</v>
      </c>
      <c r="L341" s="116">
        <f>-MIN(0,'[2]Hist&amp;Budget_WC'!AG$111)</f>
        <v>0</v>
      </c>
      <c r="M341" s="116">
        <f>-MIN(0,'[2]Hist&amp;Budget_WC'!AH$111)</f>
        <v>0</v>
      </c>
      <c r="N341" s="117">
        <f>-MIN(0,[2]Calcs_Gen!N$102)</f>
        <v>0</v>
      </c>
      <c r="O341" s="117">
        <f>-MIN(0,[2]Calcs_Gen!O$102)</f>
        <v>0</v>
      </c>
      <c r="P341" s="117">
        <f>-MIN(0,[2]Calcs_Gen!P$102)</f>
        <v>0</v>
      </c>
      <c r="Q341" s="117">
        <f>-MIN(0,[2]Calcs_Gen!Q$102)</f>
        <v>0</v>
      </c>
      <c r="R341" s="117">
        <f>-MIN(0,[2]Calcs_Gen!R$102)</f>
        <v>0</v>
      </c>
      <c r="S341" s="117">
        <f>-MIN(0,[2]Calcs_Gen!S$102)</f>
        <v>0</v>
      </c>
      <c r="T341" s="117">
        <f>-MIN(0,[2]Calcs_Gen!T$102)</f>
        <v>0</v>
      </c>
      <c r="U341" s="117">
        <f>-MIN(0,[2]Calcs_Gen!U$102)</f>
        <v>0</v>
      </c>
      <c r="V341" s="117">
        <f>-MIN(0,[2]Calcs_Gen!V$102)</f>
        <v>0</v>
      </c>
      <c r="W341" s="117">
        <f>-MIN(0,[2]Calcs_Gen!W$102)</f>
        <v>0</v>
      </c>
      <c r="X341" s="117">
        <f>-MIN(0,[2]Calcs_Gen!X$102)</f>
        <v>0</v>
      </c>
      <c r="Y341" s="117">
        <f>-MIN(0,[2]Calcs_Gen!Y$102)</f>
        <v>0</v>
      </c>
      <c r="Z341" s="117">
        <f>-MIN(0,[2]Calcs_Gen!Z$102)</f>
        <v>0</v>
      </c>
      <c r="AA341" s="117">
        <f>-MIN(0,[2]Calcs_Gen!AA$102)</f>
        <v>0</v>
      </c>
      <c r="AB341" s="117">
        <f>-MIN(0,[2]Calcs_Gen!AB$102)</f>
        <v>0</v>
      </c>
      <c r="AC341" s="117">
        <f>-MIN(0,[2]Calcs_Gen!AC$102)</f>
        <v>0</v>
      </c>
      <c r="AD341" s="117">
        <f>-MIN(0,[2]Calcs_Gen!AD$102)</f>
        <v>0</v>
      </c>
      <c r="AE341" s="117">
        <f>-MIN(0,[2]Calcs_Gen!AE$102)</f>
        <v>0</v>
      </c>
      <c r="AF341" s="117">
        <f>-MIN(0,[2]Calcs_Gen!AF$102)</f>
        <v>0</v>
      </c>
      <c r="AG341" s="117">
        <f>-MIN(0,[2]Calcs_Gen!AG$102)</f>
        <v>0</v>
      </c>
      <c r="AH341" s="118">
        <f>-MIN(0,[2]Calcs_Gen!AH$102)</f>
        <v>0</v>
      </c>
      <c r="AM341" s="53" cm="1">
        <f t="array" ref="AM341">IF(SUM(ABS(K341:AH341)),1,0)</f>
        <v>0</v>
      </c>
      <c r="AN341" s="53">
        <f t="shared" si="48"/>
        <v>0</v>
      </c>
    </row>
    <row r="342" spans="1:40" s="38" customFormat="1" ht="10.199999999999999" outlineLevel="2" x14ac:dyDescent="0.2">
      <c r="A342" s="168"/>
      <c r="B342" s="108"/>
      <c r="C342" s="109"/>
      <c r="D342" s="115" t="s">
        <v>69</v>
      </c>
      <c r="E342" s="25"/>
      <c r="F342" s="25"/>
      <c r="G342" s="25"/>
      <c r="H342" s="25"/>
      <c r="I342" s="25"/>
      <c r="J342" s="25"/>
      <c r="K342" s="116">
        <f>-SUM('[2]Hist&amp;Budget_WC'!AF$78,'[2]Hist&amp;Budget_WC'!AF$83:AF$86,'[2]Hist&amp;Budget_WC'!AF$89:AF$97,'[2]Hist&amp;Budget_WC'!AF$107,'[2]Hist&amp;Budget_WC'!AF$112:AF$117)</f>
        <v>116</v>
      </c>
      <c r="L342" s="116">
        <f>-SUM('[2]Hist&amp;Budget_WC'!AG$78,'[2]Hist&amp;Budget_WC'!AG$83:AG$86,'[2]Hist&amp;Budget_WC'!AG$89:AG$97,'[2]Hist&amp;Budget_WC'!AG$107,'[2]Hist&amp;Budget_WC'!AG$112:AG$117)</f>
        <v>216</v>
      </c>
      <c r="M342" s="116">
        <f>-SUM('[2]Hist&amp;Budget_WC'!AH$78,'[2]Hist&amp;Budget_WC'!AH$83:AH$86,'[2]Hist&amp;Budget_WC'!AH$89:AH$97,'[2]Hist&amp;Budget_WC'!AH$107,'[2]Hist&amp;Budget_WC'!AH$112:AH$117)</f>
        <v>622</v>
      </c>
      <c r="N342" s="117">
        <f>-SUM([2]Calcs_Gen!N$69,[2]Calcs_Gen!N$74:N$77,[2]Calcs_Gen!N$80:N$88,[2]Calcs_Gen!N$98,[2]Calcs_Gen!N$103:N$108)</f>
        <v>696</v>
      </c>
      <c r="O342" s="117">
        <f>-SUM([2]Calcs_Gen!O$69,[2]Calcs_Gen!O$74:O$77,[2]Calcs_Gen!O$80:O$88,[2]Calcs_Gen!O$98,[2]Calcs_Gen!O$103:O$108)</f>
        <v>620</v>
      </c>
      <c r="P342" s="117">
        <f>-SUM([2]Calcs_Gen!P$69,[2]Calcs_Gen!P$74:P$77,[2]Calcs_Gen!P$80:P$88,[2]Calcs_Gen!P$98,[2]Calcs_Gen!P$103:P$108)</f>
        <v>641.69999999999993</v>
      </c>
      <c r="Q342" s="117">
        <f>-SUM([2]Calcs_Gen!Q$69,[2]Calcs_Gen!Q$74:Q$77,[2]Calcs_Gen!Q$80:Q$88,[2]Calcs_Gen!Q$98,[2]Calcs_Gen!Q$103:Q$108)</f>
        <v>664.15949999999987</v>
      </c>
      <c r="R342" s="117">
        <f>-SUM([2]Calcs_Gen!R$69,[2]Calcs_Gen!R$74:R$77,[2]Calcs_Gen!R$80:R$88,[2]Calcs_Gen!R$98,[2]Calcs_Gen!R$103:R$108)</f>
        <v>687.40508249999982</v>
      </c>
      <c r="S342" s="117">
        <f>-SUM([2]Calcs_Gen!S$69,[2]Calcs_Gen!S$74:S$77,[2]Calcs_Gen!S$80:S$88,[2]Calcs_Gen!S$98,[2]Calcs_Gen!S$103:S$108)</f>
        <v>711.46426038749985</v>
      </c>
      <c r="T342" s="117">
        <f>-SUM([2]Calcs_Gen!T$69,[2]Calcs_Gen!T$74:T$77,[2]Calcs_Gen!T$80:T$88,[2]Calcs_Gen!T$98,[2]Calcs_Gen!T$103:T$108)</f>
        <v>736.36550950106221</v>
      </c>
      <c r="U342" s="117">
        <f>-SUM([2]Calcs_Gen!U$69,[2]Calcs_Gen!U$74:U$77,[2]Calcs_Gen!U$80:U$88,[2]Calcs_Gen!U$98,[2]Calcs_Gen!U$103:U$108)</f>
        <v>762.13830233359931</v>
      </c>
      <c r="V342" s="117">
        <f>-SUM([2]Calcs_Gen!V$69,[2]Calcs_Gen!V$74:V$77,[2]Calcs_Gen!V$80:V$88,[2]Calcs_Gen!V$98,[2]Calcs_Gen!V$103:V$108)</f>
        <v>788.81314291527519</v>
      </c>
      <c r="W342" s="117">
        <f>-SUM([2]Calcs_Gen!W$69,[2]Calcs_Gen!W$74:W$77,[2]Calcs_Gen!W$80:W$88,[2]Calcs_Gen!W$98,[2]Calcs_Gen!W$103:W$108)</f>
        <v>816.42160291730977</v>
      </c>
      <c r="X342" s="117">
        <f>-SUM([2]Calcs_Gen!X$69,[2]Calcs_Gen!X$74:X$77,[2]Calcs_Gen!X$80:X$88,[2]Calcs_Gen!X$98,[2]Calcs_Gen!X$103:X$108)</f>
        <v>844.99635901941554</v>
      </c>
      <c r="Y342" s="117">
        <f>-SUM([2]Calcs_Gen!Y$69,[2]Calcs_Gen!Y$74:Y$77,[2]Calcs_Gen!Y$80:Y$88,[2]Calcs_Gen!Y$98,[2]Calcs_Gen!Y$103:Y$108)</f>
        <v>874.57123158509501</v>
      </c>
      <c r="Z342" s="117">
        <f>-SUM([2]Calcs_Gen!Z$69,[2]Calcs_Gen!Z$74:Z$77,[2]Calcs_Gen!Z$80:Z$88,[2]Calcs_Gen!Z$98,[2]Calcs_Gen!Z$103:Z$108)</f>
        <v>905.18122469057323</v>
      </c>
      <c r="AA342" s="117">
        <f>-SUM([2]Calcs_Gen!AA$69,[2]Calcs_Gen!AA$74:AA$77,[2]Calcs_Gen!AA$80:AA$88,[2]Calcs_Gen!AA$98,[2]Calcs_Gen!AA$103:AA$108)</f>
        <v>936.86256755474324</v>
      </c>
      <c r="AB342" s="117">
        <f>-SUM([2]Calcs_Gen!AB$69,[2]Calcs_Gen!AB$74:AB$77,[2]Calcs_Gen!AB$80:AB$88,[2]Calcs_Gen!AB$98,[2]Calcs_Gen!AB$103:AB$108)</f>
        <v>969.65275741915923</v>
      </c>
      <c r="AC342" s="117">
        <f>-SUM([2]Calcs_Gen!AC$69,[2]Calcs_Gen!AC$74:AC$77,[2]Calcs_Gen!AC$80:AC$88,[2]Calcs_Gen!AC$98,[2]Calcs_Gen!AC$103:AC$108)</f>
        <v>1003.5906039288296</v>
      </c>
      <c r="AD342" s="117">
        <f>-SUM([2]Calcs_Gen!AD$69,[2]Calcs_Gen!AD$74:AD$77,[2]Calcs_Gen!AD$80:AD$88,[2]Calcs_Gen!AD$98,[2]Calcs_Gen!AD$103:AD$108)</f>
        <v>1038.7162750663385</v>
      </c>
      <c r="AE342" s="117">
        <f>-SUM([2]Calcs_Gen!AE$69,[2]Calcs_Gen!AE$74:AE$77,[2]Calcs_Gen!AE$80:AE$88,[2]Calcs_Gen!AE$98,[2]Calcs_Gen!AE$103:AE$108)</f>
        <v>1075.0713446936602</v>
      </c>
      <c r="AF342" s="117">
        <f>-SUM([2]Calcs_Gen!AF$69,[2]Calcs_Gen!AF$74:AF$77,[2]Calcs_Gen!AF$80:AF$88,[2]Calcs_Gen!AF$98,[2]Calcs_Gen!AF$103:AF$108)</f>
        <v>1075.0713446936602</v>
      </c>
      <c r="AG342" s="117">
        <f>-SUM([2]Calcs_Gen!AG$69,[2]Calcs_Gen!AG$74:AG$77,[2]Calcs_Gen!AG$80:AG$88,[2]Calcs_Gen!AG$98,[2]Calcs_Gen!AG$103:AG$108)</f>
        <v>1075.0713446936602</v>
      </c>
      <c r="AH342" s="118">
        <f>-SUM([2]Calcs_Gen!AH$69,[2]Calcs_Gen!AH$74:AH$77,[2]Calcs_Gen!AH$80:AH$88,[2]Calcs_Gen!AH$98,[2]Calcs_Gen!AH$103:AH$108)</f>
        <v>1075.0713446936602</v>
      </c>
      <c r="AM342" s="53" cm="1">
        <f t="array" ref="AM342">IF(SUM(ABS(K342:AH342)),1,0)</f>
        <v>1</v>
      </c>
      <c r="AN342" s="53">
        <f t="shared" si="48"/>
        <v>0</v>
      </c>
    </row>
    <row r="343" spans="1:40" s="38" customFormat="1" ht="10.199999999999999" outlineLevel="2" collapsed="1" x14ac:dyDescent="0.2">
      <c r="A343" s="168"/>
      <c r="B343" s="108"/>
      <c r="C343" s="109"/>
      <c r="D343" s="119" t="s">
        <v>70</v>
      </c>
      <c r="E343" s="120"/>
      <c r="F343" s="120"/>
      <c r="G343" s="120"/>
      <c r="H343" s="120"/>
      <c r="I343" s="120"/>
      <c r="J343" s="120"/>
      <c r="K343" s="121">
        <f t="shared" ref="K343:AH343" si="49">SUM(K336:K342)</f>
        <v>40398</v>
      </c>
      <c r="L343" s="121">
        <f t="shared" si="49"/>
        <v>30638</v>
      </c>
      <c r="M343" s="121">
        <f t="shared" si="49"/>
        <v>34796</v>
      </c>
      <c r="N343" s="122">
        <f t="shared" si="49"/>
        <v>34015</v>
      </c>
      <c r="O343" s="122">
        <f t="shared" si="49"/>
        <v>38247.197600296931</v>
      </c>
      <c r="P343" s="122">
        <f t="shared" si="49"/>
        <v>37704.987064610075</v>
      </c>
      <c r="Q343" s="122">
        <f t="shared" si="49"/>
        <v>38150.927926542034</v>
      </c>
      <c r="R343" s="122">
        <f t="shared" si="49"/>
        <v>36649.00178983443</v>
      </c>
      <c r="S343" s="122">
        <f t="shared" si="49"/>
        <v>37897.382051925895</v>
      </c>
      <c r="T343" s="122">
        <f t="shared" si="49"/>
        <v>38387.826984060681</v>
      </c>
      <c r="U343" s="122">
        <f t="shared" si="49"/>
        <v>39345.325308258318</v>
      </c>
      <c r="V343" s="122">
        <f t="shared" si="49"/>
        <v>40249.003373471947</v>
      </c>
      <c r="W343" s="122">
        <f t="shared" si="49"/>
        <v>41660.536372135612</v>
      </c>
      <c r="X343" s="122">
        <f t="shared" si="49"/>
        <v>42524.510908952616</v>
      </c>
      <c r="Y343" s="122">
        <f t="shared" si="49"/>
        <v>43428.14529214819</v>
      </c>
      <c r="Z343" s="122">
        <f t="shared" si="49"/>
        <v>31522.734334696594</v>
      </c>
      <c r="AA343" s="122">
        <f t="shared" si="49"/>
        <v>31541.04989594853</v>
      </c>
      <c r="AB343" s="122">
        <f t="shared" si="49"/>
        <v>31562.405701285024</v>
      </c>
      <c r="AC343" s="122">
        <f t="shared" si="49"/>
        <v>31589.971939802905</v>
      </c>
      <c r="AD343" s="122">
        <f t="shared" si="49"/>
        <v>31618.758796589031</v>
      </c>
      <c r="AE343" s="122">
        <f t="shared" si="49"/>
        <v>31648.768423806174</v>
      </c>
      <c r="AF343" s="122">
        <f t="shared" si="49"/>
        <v>31646.582528635448</v>
      </c>
      <c r="AG343" s="122">
        <f t="shared" si="49"/>
        <v>31646.582528635448</v>
      </c>
      <c r="AH343" s="123">
        <f t="shared" si="49"/>
        <v>31646.582528635448</v>
      </c>
    </row>
    <row r="344" spans="1:40" s="38" customFormat="1" ht="10.199999999999999" outlineLevel="2" x14ac:dyDescent="0.2">
      <c r="A344" s="168"/>
      <c r="B344" s="108"/>
      <c r="C344" s="109"/>
      <c r="D344" s="115"/>
      <c r="E344" s="25"/>
      <c r="F344" s="25"/>
      <c r="G344" s="25"/>
      <c r="H344" s="25"/>
      <c r="I344" s="25"/>
      <c r="J344" s="25"/>
      <c r="K344" s="116"/>
      <c r="L344" s="116"/>
      <c r="M344" s="116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7"/>
      <c r="AH344" s="118"/>
    </row>
    <row r="345" spans="1:40" s="38" customFormat="1" ht="10.8" outlineLevel="2" thickBot="1" x14ac:dyDescent="0.25">
      <c r="A345" s="168"/>
      <c r="B345" s="108"/>
      <c r="C345" s="109"/>
      <c r="D345" s="125" t="s">
        <v>71</v>
      </c>
      <c r="E345" s="126"/>
      <c r="F345" s="126"/>
      <c r="G345" s="126"/>
      <c r="H345" s="126"/>
      <c r="I345" s="126"/>
      <c r="J345" s="126"/>
      <c r="K345" s="127">
        <f t="shared" ref="K345:AH345" si="50">K333-K343</f>
        <v>-4317</v>
      </c>
      <c r="L345" s="127">
        <f t="shared" si="50"/>
        <v>8525</v>
      </c>
      <c r="M345" s="127">
        <f t="shared" si="50"/>
        <v>9227</v>
      </c>
      <c r="N345" s="128">
        <f t="shared" si="50"/>
        <v>-2971</v>
      </c>
      <c r="O345" s="128">
        <f t="shared" si="50"/>
        <v>-3517.1976002969313</v>
      </c>
      <c r="P345" s="128">
        <f t="shared" si="50"/>
        <v>-5995.9870646100753</v>
      </c>
      <c r="Q345" s="128">
        <f t="shared" si="50"/>
        <v>-5625.9279265420337</v>
      </c>
      <c r="R345" s="128">
        <f t="shared" si="50"/>
        <v>-6064.0017898344304</v>
      </c>
      <c r="S345" s="128">
        <f t="shared" si="50"/>
        <v>-6903.3820519258952</v>
      </c>
      <c r="T345" s="128">
        <f t="shared" si="50"/>
        <v>-6690.8269840606808</v>
      </c>
      <c r="U345" s="128">
        <f t="shared" si="50"/>
        <v>-6932.3253082583178</v>
      </c>
      <c r="V345" s="128">
        <f t="shared" si="50"/>
        <v>-7111.0033734719473</v>
      </c>
      <c r="W345" s="128">
        <f t="shared" si="50"/>
        <v>-7778.5363721356116</v>
      </c>
      <c r="X345" s="128">
        <f t="shared" si="50"/>
        <v>-7827.5109089526159</v>
      </c>
      <c r="Y345" s="128">
        <f t="shared" si="50"/>
        <v>-7868.1452921481905</v>
      </c>
      <c r="Z345" s="128">
        <f t="shared" si="50"/>
        <v>4037.2656653034064</v>
      </c>
      <c r="AA345" s="128">
        <f t="shared" si="50"/>
        <v>4018.9501040514697</v>
      </c>
      <c r="AB345" s="128">
        <f t="shared" si="50"/>
        <v>3997.5942987149756</v>
      </c>
      <c r="AC345" s="128">
        <f t="shared" si="50"/>
        <v>3970.0280601970953</v>
      </c>
      <c r="AD345" s="128">
        <f t="shared" si="50"/>
        <v>3941.2412034109693</v>
      </c>
      <c r="AE345" s="128">
        <f t="shared" si="50"/>
        <v>3911.2315761938262</v>
      </c>
      <c r="AF345" s="128">
        <f t="shared" si="50"/>
        <v>3913.4174713645516</v>
      </c>
      <c r="AG345" s="128">
        <f t="shared" si="50"/>
        <v>3913.4174713645516</v>
      </c>
      <c r="AH345" s="129">
        <f t="shared" si="50"/>
        <v>3913.4174713645516</v>
      </c>
    </row>
    <row r="346" spans="1:40" s="38" customFormat="1" ht="10.8" outlineLevel="2" thickTop="1" x14ac:dyDescent="0.2">
      <c r="A346" s="35"/>
      <c r="B346" s="108"/>
      <c r="C346" s="109"/>
      <c r="D346" s="130"/>
      <c r="E346" s="25"/>
      <c r="F346" s="25"/>
      <c r="G346" s="25"/>
      <c r="H346" s="25"/>
      <c r="I346" s="25"/>
      <c r="J346" s="25"/>
      <c r="K346" s="116"/>
      <c r="L346" s="116"/>
      <c r="M346" s="116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8"/>
    </row>
    <row r="347" spans="1:40" s="38" customFormat="1" ht="21" outlineLevel="2" thickBot="1" x14ac:dyDescent="0.25">
      <c r="A347" s="168"/>
      <c r="B347" s="108"/>
      <c r="C347" s="109"/>
      <c r="D347" s="131" t="s">
        <v>72</v>
      </c>
      <c r="E347" s="132"/>
      <c r="F347" s="132"/>
      <c r="G347" s="132"/>
      <c r="H347" s="132"/>
      <c r="I347" s="132"/>
      <c r="J347" s="132"/>
      <c r="K347" s="133">
        <f t="shared" ref="K347:AH347" si="51">K345-SUM(K328:K329)</f>
        <v>-11306</v>
      </c>
      <c r="L347" s="133">
        <f t="shared" si="51"/>
        <v>-1456</v>
      </c>
      <c r="M347" s="133">
        <f t="shared" si="51"/>
        <v>-3892</v>
      </c>
      <c r="N347" s="134">
        <f t="shared" si="51"/>
        <v>-3301</v>
      </c>
      <c r="O347" s="134">
        <f t="shared" si="51"/>
        <v>-3517.1976002969313</v>
      </c>
      <c r="P347" s="134">
        <f t="shared" si="51"/>
        <v>-5995.9870646100753</v>
      </c>
      <c r="Q347" s="134">
        <f t="shared" si="51"/>
        <v>-5625.9279265420337</v>
      </c>
      <c r="R347" s="134">
        <f t="shared" si="51"/>
        <v>-6064.0017898344304</v>
      </c>
      <c r="S347" s="134">
        <f t="shared" si="51"/>
        <v>-6903.3820519258952</v>
      </c>
      <c r="T347" s="134">
        <f t="shared" si="51"/>
        <v>-6690.8269840606808</v>
      </c>
      <c r="U347" s="134">
        <f t="shared" si="51"/>
        <v>-6932.3253082583178</v>
      </c>
      <c r="V347" s="134">
        <f t="shared" si="51"/>
        <v>-7111.0033734719473</v>
      </c>
      <c r="W347" s="134">
        <f t="shared" si="51"/>
        <v>-7778.5363721356116</v>
      </c>
      <c r="X347" s="134">
        <f t="shared" si="51"/>
        <v>-7827.5109089526159</v>
      </c>
      <c r="Y347" s="134">
        <f t="shared" si="51"/>
        <v>-7868.1452921481905</v>
      </c>
      <c r="Z347" s="134">
        <f t="shared" si="51"/>
        <v>4037.2656653034064</v>
      </c>
      <c r="AA347" s="134">
        <f t="shared" si="51"/>
        <v>4018.9501040514697</v>
      </c>
      <c r="AB347" s="134">
        <f t="shared" si="51"/>
        <v>3997.5942987149756</v>
      </c>
      <c r="AC347" s="134">
        <f t="shared" si="51"/>
        <v>3970.0280601970953</v>
      </c>
      <c r="AD347" s="134">
        <f t="shared" si="51"/>
        <v>3941.2412034109693</v>
      </c>
      <c r="AE347" s="134">
        <f t="shared" si="51"/>
        <v>3911.2315761938262</v>
      </c>
      <c r="AF347" s="134">
        <f t="shared" si="51"/>
        <v>3913.4174713645516</v>
      </c>
      <c r="AG347" s="134">
        <f t="shared" si="51"/>
        <v>3913.4174713645516</v>
      </c>
      <c r="AH347" s="135">
        <f t="shared" si="51"/>
        <v>3913.4174713645516</v>
      </c>
    </row>
    <row r="348" spans="1:40" s="38" customFormat="1" ht="10.199999999999999" outlineLevel="2" x14ac:dyDescent="0.2">
      <c r="A348" s="35"/>
      <c r="B348" s="108"/>
      <c r="C348" s="136"/>
      <c r="D348" s="56"/>
      <c r="E348" s="25"/>
      <c r="F348" s="25"/>
      <c r="G348" s="25"/>
      <c r="H348" s="25"/>
      <c r="I348" s="25"/>
      <c r="J348" s="25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</row>
    <row r="349" spans="1:40" s="38" customFormat="1" ht="10.199999999999999" outlineLevel="2" x14ac:dyDescent="0.2">
      <c r="A349" s="35"/>
      <c r="B349" s="108"/>
      <c r="C349" s="136"/>
      <c r="D349" s="66" t="s">
        <v>73</v>
      </c>
      <c r="E349" s="25"/>
      <c r="F349" s="25"/>
      <c r="G349" s="25"/>
      <c r="H349" s="25"/>
      <c r="I349" s="25"/>
      <c r="J349" s="25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</row>
    <row r="350" spans="1:40" s="38" customFormat="1" ht="10.199999999999999" outlineLevel="2" x14ac:dyDescent="0.2">
      <c r="A350" s="35"/>
      <c r="B350" s="108"/>
      <c r="C350" s="136"/>
      <c r="D350" s="37" t="s">
        <v>74</v>
      </c>
      <c r="E350" s="25"/>
      <c r="F350" s="25"/>
      <c r="G350" s="25"/>
      <c r="H350" s="25"/>
      <c r="I350" s="25"/>
      <c r="J350" s="25"/>
      <c r="K350" s="117">
        <f>SUM('[2]Hist&amp;Budget_WC'!AF$104:AF$117)</f>
        <v>-7895</v>
      </c>
      <c r="L350" s="117">
        <f>SUM('[2]Hist&amp;Budget_WC'!AG$104:AG$117)</f>
        <v>1218</v>
      </c>
      <c r="M350" s="117">
        <f>SUM('[2]Hist&amp;Budget_WC'!AH$104:AH$117)</f>
        <v>-1264</v>
      </c>
      <c r="N350" s="117">
        <f>SUM([2]Calcs_Gen!N$95:N$108)</f>
        <v>1040</v>
      </c>
      <c r="O350" s="117">
        <f>SUM([2]Calcs_Gen!O$95:O$108)</f>
        <v>270</v>
      </c>
      <c r="P350" s="117">
        <f>SUM([2]Calcs_Gen!P$95:P$108)</f>
        <v>270</v>
      </c>
      <c r="Q350" s="117">
        <f>SUM([2]Calcs_Gen!Q$95:Q$108)</f>
        <v>270</v>
      </c>
      <c r="R350" s="117">
        <f>SUM([2]Calcs_Gen!R$95:R$108)</f>
        <v>270</v>
      </c>
      <c r="S350" s="117">
        <f>SUM([2]Calcs_Gen!S$95:S$108)</f>
        <v>0</v>
      </c>
      <c r="T350" s="117">
        <f>SUM([2]Calcs_Gen!T$95:T$108)</f>
        <v>0</v>
      </c>
      <c r="U350" s="117">
        <f>SUM([2]Calcs_Gen!U$95:U$108)</f>
        <v>0</v>
      </c>
      <c r="V350" s="117">
        <f>SUM([2]Calcs_Gen!V$95:V$108)</f>
        <v>0</v>
      </c>
      <c r="W350" s="117">
        <f>SUM([2]Calcs_Gen!W$95:W$108)</f>
        <v>0</v>
      </c>
      <c r="X350" s="117">
        <f>SUM([2]Calcs_Gen!X$95:X$108)</f>
        <v>0</v>
      </c>
      <c r="Y350" s="117">
        <f>SUM([2]Calcs_Gen!Y$95:Y$108)</f>
        <v>0</v>
      </c>
      <c r="Z350" s="117">
        <f>SUM([2]Calcs_Gen!Z$95:Z$108)</f>
        <v>0</v>
      </c>
      <c r="AA350" s="117">
        <f>SUM([2]Calcs_Gen!AA$95:AA$108)</f>
        <v>0</v>
      </c>
      <c r="AB350" s="117">
        <f>SUM([2]Calcs_Gen!AB$95:AB$108)</f>
        <v>0</v>
      </c>
      <c r="AC350" s="117">
        <f>SUM([2]Calcs_Gen!AC$95:AC$108)</f>
        <v>0</v>
      </c>
      <c r="AD350" s="117">
        <f>SUM([2]Calcs_Gen!AD$95:AD$108)</f>
        <v>0</v>
      </c>
      <c r="AE350" s="117">
        <f>SUM([2]Calcs_Gen!AE$95:AE$108)</f>
        <v>0</v>
      </c>
      <c r="AF350" s="117">
        <f>SUM([2]Calcs_Gen!AF$95:AF$108)</f>
        <v>0</v>
      </c>
      <c r="AG350" s="117">
        <f>SUM([2]Calcs_Gen!AG$95:AG$108)</f>
        <v>0</v>
      </c>
      <c r="AH350" s="117">
        <f>SUM([2]Calcs_Gen!AH$95:AH$108)</f>
        <v>0</v>
      </c>
    </row>
    <row r="351" spans="1:40" s="38" customFormat="1" ht="10.199999999999999" outlineLevel="2" x14ac:dyDescent="0.2">
      <c r="A351" s="137"/>
      <c r="B351" s="108"/>
      <c r="C351" s="109"/>
      <c r="D351" s="138" t="s">
        <v>75</v>
      </c>
      <c r="E351" s="25"/>
      <c r="F351" s="25"/>
      <c r="G351" s="25"/>
      <c r="H351" s="25"/>
      <c r="I351" s="25"/>
      <c r="J351" s="25"/>
      <c r="K351" s="25"/>
      <c r="L351" s="117">
        <f>SUM([2]Calcs_Gen!L$1316:L$1318)</f>
        <v>68412</v>
      </c>
      <c r="M351" s="117">
        <f>SUM([2]Calcs_Gen!M$1316:M$1318)</f>
        <v>48502</v>
      </c>
      <c r="N351" s="117">
        <f>SUM([2]Calcs_Gen!N$1316:N$1318)</f>
        <v>45838</v>
      </c>
      <c r="O351" s="117">
        <f>SUM([2]Calcs_Gen!O$1316:O$1318)</f>
        <v>0</v>
      </c>
      <c r="P351" s="117">
        <f>SUM([2]Calcs_Gen!P$1316:P$1318)</f>
        <v>0</v>
      </c>
      <c r="Q351" s="117">
        <f>SUM([2]Calcs_Gen!Q$1316:Q$1318)</f>
        <v>0</v>
      </c>
      <c r="R351" s="117">
        <f>SUM([2]Calcs_Gen!R$1316:R$1318)</f>
        <v>0</v>
      </c>
      <c r="S351" s="117">
        <f>SUM([2]Calcs_Gen!S$1316:S$1318)</f>
        <v>0</v>
      </c>
      <c r="T351" s="117">
        <f>SUM([2]Calcs_Gen!T$1316:T$1318)</f>
        <v>0</v>
      </c>
      <c r="U351" s="117">
        <f>SUM([2]Calcs_Gen!U$1316:U$1318)</f>
        <v>0</v>
      </c>
      <c r="V351" s="117">
        <f>SUM([2]Calcs_Gen!V$1316:V$1318)</f>
        <v>0</v>
      </c>
      <c r="W351" s="117">
        <f>SUM([2]Calcs_Gen!W$1316:W$1318)</f>
        <v>0</v>
      </c>
      <c r="X351" s="117">
        <f>SUM([2]Calcs_Gen!X$1316:X$1318)</f>
        <v>0</v>
      </c>
      <c r="Y351" s="117">
        <f>SUM([2]Calcs_Gen!Y$1316:Y$1318)</f>
        <v>0</v>
      </c>
      <c r="Z351" s="117">
        <f>SUM([2]Calcs_Gen!Z$1316:Z$1318)</f>
        <v>0</v>
      </c>
      <c r="AA351" s="117">
        <f>SUM([2]Calcs_Gen!AA$1316:AA$1318)</f>
        <v>0</v>
      </c>
      <c r="AB351" s="117">
        <f>SUM([2]Calcs_Gen!AB$1316:AB$1318)</f>
        <v>0</v>
      </c>
      <c r="AC351" s="117">
        <f>SUM([2]Calcs_Gen!AC$1316:AC$1318)</f>
        <v>0</v>
      </c>
      <c r="AD351" s="117">
        <f>SUM([2]Calcs_Gen!AD$1316:AD$1318)</f>
        <v>0</v>
      </c>
      <c r="AE351" s="117">
        <f>SUM([2]Calcs_Gen!AE$1316:AE$1318)</f>
        <v>0</v>
      </c>
      <c r="AF351" s="117">
        <f>SUM([2]Calcs_Gen!AF$1316:AF$1318)</f>
        <v>0</v>
      </c>
      <c r="AG351" s="117">
        <f>SUM([2]Calcs_Gen!AG$1316:AG$1318)</f>
        <v>0</v>
      </c>
      <c r="AH351" s="117">
        <f>SUM([2]Calcs_Gen!AH$1316:AH$1318)</f>
        <v>0</v>
      </c>
    </row>
    <row r="352" spans="1:40" s="38" customFormat="1" ht="10.199999999999999" outlineLevel="2" x14ac:dyDescent="0.2">
      <c r="A352" s="168"/>
      <c r="B352" s="108"/>
      <c r="C352" s="136"/>
      <c r="D352" s="56"/>
      <c r="E352" s="25"/>
      <c r="F352" s="25"/>
      <c r="G352" s="25"/>
      <c r="H352" s="25"/>
      <c r="I352" s="25"/>
      <c r="J352" s="25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</row>
    <row r="353" spans="1:40" s="38" customFormat="1" ht="10.199999999999999" hidden="1" outlineLevel="3" x14ac:dyDescent="0.2">
      <c r="A353" s="168"/>
      <c r="B353" s="108"/>
      <c r="C353" s="136"/>
      <c r="D353" s="141" t="s">
        <v>76</v>
      </c>
      <c r="E353" s="142">
        <f>SUM(K353:AH353)</f>
        <v>0</v>
      </c>
      <c r="F353" s="25"/>
      <c r="G353" s="25"/>
      <c r="H353" s="25"/>
      <c r="I353" s="25"/>
      <c r="J353" s="25"/>
      <c r="K353" s="143">
        <f>IF(ROUND(K345-'[2]Hist&amp;Budget_WC'!AF$121,0)&lt;&gt;0,1,0)</f>
        <v>0</v>
      </c>
      <c r="L353" s="143">
        <f>IF(ROUND(L345-'[2]Hist&amp;Budget_WC'!AG$121,0)&lt;&gt;0,1,0)</f>
        <v>0</v>
      </c>
      <c r="M353" s="143">
        <f>IF(ROUND(M345-'[2]Hist&amp;Budget_WC'!AH$121,0)&lt;&gt;0,1,0)</f>
        <v>0</v>
      </c>
      <c r="N353" s="143">
        <f>IF(ROUND(N345-[2]Calcs_Gen!N$112,0)&lt;&gt;0,1,0)</f>
        <v>0</v>
      </c>
      <c r="O353" s="143">
        <f>IF(ROUND(O345-[2]Calcs_Gen!O$112,0)&lt;&gt;0,1,0)</f>
        <v>0</v>
      </c>
      <c r="P353" s="143">
        <f>IF(ROUND(P345-[2]Calcs_Gen!P$112,0)&lt;&gt;0,1,0)</f>
        <v>0</v>
      </c>
      <c r="Q353" s="143">
        <f>IF(ROUND(Q345-[2]Calcs_Gen!Q$112,0)&lt;&gt;0,1,0)</f>
        <v>0</v>
      </c>
      <c r="R353" s="143">
        <f>IF(ROUND(R345-[2]Calcs_Gen!R$112,0)&lt;&gt;0,1,0)</f>
        <v>0</v>
      </c>
      <c r="S353" s="143">
        <f>IF(ROUND(S345-[2]Calcs_Gen!S$112,0)&lt;&gt;0,1,0)</f>
        <v>0</v>
      </c>
      <c r="T353" s="143">
        <f>IF(ROUND(T345-[2]Calcs_Gen!T$112,0)&lt;&gt;0,1,0)</f>
        <v>0</v>
      </c>
      <c r="U353" s="143">
        <f>IF(ROUND(U345-[2]Calcs_Gen!U$112,0)&lt;&gt;0,1,0)</f>
        <v>0</v>
      </c>
      <c r="V353" s="143">
        <f>IF(ROUND(V345-[2]Calcs_Gen!V$112,0)&lt;&gt;0,1,0)</f>
        <v>0</v>
      </c>
      <c r="W353" s="143">
        <f>IF(ROUND(W345-[2]Calcs_Gen!W$112,0)&lt;&gt;0,1,0)</f>
        <v>0</v>
      </c>
      <c r="X353" s="143">
        <f>IF(ROUND(X345-[2]Calcs_Gen!X$112,0)&lt;&gt;0,1,0)</f>
        <v>0</v>
      </c>
      <c r="Y353" s="143">
        <f>IF(ROUND(Y345-[2]Calcs_Gen!Y$112,0)&lt;&gt;0,1,0)</f>
        <v>0</v>
      </c>
      <c r="Z353" s="143">
        <f>IF(ROUND(Z345-[2]Calcs_Gen!Z$112,0)&lt;&gt;0,1,0)</f>
        <v>0</v>
      </c>
      <c r="AA353" s="143">
        <f>IF(ROUND(AA345-[2]Calcs_Gen!AA$112,0)&lt;&gt;0,1,0)</f>
        <v>0</v>
      </c>
      <c r="AB353" s="143">
        <f>IF(ROUND(AB345-[2]Calcs_Gen!AB$112,0)&lt;&gt;0,1,0)</f>
        <v>0</v>
      </c>
      <c r="AC353" s="143">
        <f>IF(ROUND(AC345-[2]Calcs_Gen!AC$112,0)&lt;&gt;0,1,0)</f>
        <v>0</v>
      </c>
      <c r="AD353" s="143">
        <f>IF(ROUND(AD345-[2]Calcs_Gen!AD$112,0)&lt;&gt;0,1,0)</f>
        <v>0</v>
      </c>
      <c r="AE353" s="143">
        <f>IF(ROUND(AE345-[2]Calcs_Gen!AE$112,0)&lt;&gt;0,1,0)</f>
        <v>0</v>
      </c>
      <c r="AF353" s="143">
        <f>IF(ROUND(AF345-[2]Calcs_Gen!AF$112,0)&lt;&gt;0,1,0)</f>
        <v>0</v>
      </c>
      <c r="AG353" s="143">
        <f>IF(ROUND(AG345-[2]Calcs_Gen!AG$112,0)&lt;&gt;0,1,0)</f>
        <v>0</v>
      </c>
      <c r="AH353" s="143">
        <f>IF(ROUND(AH345-[2]Calcs_Gen!AH$112,0)&lt;&gt;0,1,0)</f>
        <v>0</v>
      </c>
    </row>
    <row r="354" spans="1:40" s="38" customFormat="1" ht="12" outlineLevel="2" collapsed="1" x14ac:dyDescent="0.25">
      <c r="A354" s="168"/>
      <c r="B354" s="40"/>
      <c r="C354" s="41"/>
      <c r="D354" s="144"/>
      <c r="E354" s="85"/>
      <c r="F354" s="85"/>
      <c r="G354" s="85"/>
      <c r="H354" s="85"/>
      <c r="I354" s="85"/>
      <c r="J354" s="85"/>
      <c r="K354" s="8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</row>
    <row r="355" spans="1:40" s="38" customFormat="1" ht="12" outlineLevel="1" x14ac:dyDescent="0.25">
      <c r="A355" s="168"/>
      <c r="B355" s="40"/>
      <c r="C355" s="41"/>
      <c r="D355" s="139"/>
      <c r="E355" s="85"/>
      <c r="F355" s="85"/>
      <c r="G355" s="85"/>
      <c r="H355" s="85"/>
      <c r="I355" s="85"/>
      <c r="J355" s="85"/>
      <c r="K355" s="8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</row>
    <row r="356" spans="1:40" s="38" customFormat="1" ht="12" outlineLevel="2" x14ac:dyDescent="0.2">
      <c r="A356" s="168"/>
      <c r="B356" s="40">
        <f ca="1">MAX($A$7:B355)+Sbsxn</f>
        <v>2304.0200000000004</v>
      </c>
      <c r="C356" s="41" t="str">
        <f>BSC</f>
        <v>Balance Sheet</v>
      </c>
      <c r="D356" s="56"/>
      <c r="E356" s="25"/>
      <c r="F356" s="25"/>
      <c r="G356" s="25"/>
      <c r="H356" s="25"/>
      <c r="I356" s="25"/>
      <c r="J356" s="25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</row>
    <row r="357" spans="1:40" s="38" customFormat="1" ht="12.6" outlineLevel="2" thickBot="1" x14ac:dyDescent="0.3">
      <c r="A357" s="168"/>
      <c r="B357" s="40"/>
      <c r="C357" s="54"/>
      <c r="D357" s="56"/>
      <c r="E357" s="25"/>
      <c r="F357" s="25"/>
      <c r="G357" s="25"/>
      <c r="H357" s="25"/>
      <c r="I357" s="25"/>
      <c r="J357" s="25"/>
      <c r="L357" s="57"/>
      <c r="M357" s="57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</row>
    <row r="358" spans="1:40" s="80" customFormat="1" ht="13.35" customHeight="1" outlineLevel="2" x14ac:dyDescent="0.25">
      <c r="A358" s="244"/>
      <c r="B358" s="40"/>
      <c r="C358" s="54"/>
      <c r="D358" s="264" t="str">
        <f>MdlClient&amp;" Long Term Financial Plan "&amp;$E$39</f>
        <v>Federation Council Long Term Financial Plan 2023/24 - 2033/34</v>
      </c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265"/>
    </row>
    <row r="359" spans="1:40" s="80" customFormat="1" ht="13.35" customHeight="1" outlineLevel="2" thickBot="1" x14ac:dyDescent="0.3">
      <c r="A359" s="244"/>
      <c r="B359" s="40"/>
      <c r="C359" s="54"/>
      <c r="D359" s="81" t="str">
        <f>B312&amp;" - Balance Sheet Projections"</f>
        <v>General Fund - Balance Sheet Projections</v>
      </c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3"/>
    </row>
    <row r="360" spans="1:40" s="80" customFormat="1" ht="12.6" outlineLevel="2" thickBot="1" x14ac:dyDescent="0.3">
      <c r="A360" s="244"/>
      <c r="B360" s="40"/>
      <c r="C360" s="54"/>
      <c r="D360" s="84"/>
      <c r="E360" s="85"/>
      <c r="F360" s="85"/>
      <c r="G360" s="85"/>
      <c r="H360" s="85"/>
      <c r="I360" s="85"/>
      <c r="J360" s="85"/>
      <c r="K360" s="86" t="s">
        <v>45</v>
      </c>
      <c r="L360" s="86" t="s">
        <v>45</v>
      </c>
      <c r="M360" s="86" t="s">
        <v>45</v>
      </c>
      <c r="N360" s="87" t="s">
        <v>46</v>
      </c>
      <c r="O360" s="88" t="s">
        <v>47</v>
      </c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90"/>
    </row>
    <row r="361" spans="1:40" s="80" customFormat="1" ht="12" outlineLevel="2" x14ac:dyDescent="0.25">
      <c r="A361" s="244"/>
      <c r="B361" s="40"/>
      <c r="C361" s="54"/>
      <c r="D361" s="266" t="s">
        <v>48</v>
      </c>
      <c r="E361" s="92"/>
      <c r="F361" s="92"/>
      <c r="G361" s="92"/>
      <c r="H361" s="92"/>
      <c r="I361" s="92"/>
      <c r="J361" s="267"/>
      <c r="K361" s="269">
        <f>YEAR(K$29)</f>
        <v>2021</v>
      </c>
      <c r="L361" s="269">
        <f t="shared" ref="L361:AH361" si="52">YEAR(L$29)</f>
        <v>2022</v>
      </c>
      <c r="M361" s="269">
        <f t="shared" si="52"/>
        <v>2023</v>
      </c>
      <c r="N361" s="270">
        <f t="shared" si="52"/>
        <v>2024</v>
      </c>
      <c r="O361" s="271">
        <f t="shared" si="52"/>
        <v>2025</v>
      </c>
      <c r="P361" s="272">
        <f t="shared" si="52"/>
        <v>2026</v>
      </c>
      <c r="Q361" s="272">
        <f t="shared" si="52"/>
        <v>2027</v>
      </c>
      <c r="R361" s="272">
        <f t="shared" si="52"/>
        <v>2028</v>
      </c>
      <c r="S361" s="272">
        <f t="shared" si="52"/>
        <v>2029</v>
      </c>
      <c r="T361" s="272">
        <f t="shared" si="52"/>
        <v>2030</v>
      </c>
      <c r="U361" s="272">
        <f t="shared" si="52"/>
        <v>2031</v>
      </c>
      <c r="V361" s="272">
        <f t="shared" si="52"/>
        <v>2032</v>
      </c>
      <c r="W361" s="272">
        <f t="shared" si="52"/>
        <v>2033</v>
      </c>
      <c r="X361" s="272">
        <f t="shared" si="52"/>
        <v>2034</v>
      </c>
      <c r="Y361" s="272">
        <f t="shared" si="52"/>
        <v>2035</v>
      </c>
      <c r="Z361" s="272">
        <f t="shared" si="52"/>
        <v>2036</v>
      </c>
      <c r="AA361" s="272">
        <f t="shared" si="52"/>
        <v>2037</v>
      </c>
      <c r="AB361" s="272">
        <f t="shared" si="52"/>
        <v>2038</v>
      </c>
      <c r="AC361" s="272">
        <f t="shared" si="52"/>
        <v>2039</v>
      </c>
      <c r="AD361" s="272">
        <f t="shared" si="52"/>
        <v>2040</v>
      </c>
      <c r="AE361" s="272">
        <f t="shared" si="52"/>
        <v>2041</v>
      </c>
      <c r="AF361" s="272">
        <f t="shared" si="52"/>
        <v>2042</v>
      </c>
      <c r="AG361" s="272">
        <f t="shared" si="52"/>
        <v>2043</v>
      </c>
      <c r="AH361" s="273">
        <f t="shared" si="52"/>
        <v>2044</v>
      </c>
    </row>
    <row r="362" spans="1:40" s="80" customFormat="1" ht="12.6" outlineLevel="2" thickBot="1" x14ac:dyDescent="0.3">
      <c r="A362" s="244"/>
      <c r="B362" s="40"/>
      <c r="C362" s="54"/>
      <c r="D362" s="145"/>
      <c r="E362" s="101"/>
      <c r="F362" s="101"/>
      <c r="G362" s="101"/>
      <c r="H362" s="101"/>
      <c r="I362" s="101"/>
      <c r="J362" s="102"/>
      <c r="K362" s="103" t="s">
        <v>49</v>
      </c>
      <c r="L362" s="103" t="str">
        <f>$K$62</f>
        <v>$000s</v>
      </c>
      <c r="M362" s="103" t="str">
        <f t="shared" ref="M362:AH362" si="53">$K$62</f>
        <v>$000s</v>
      </c>
      <c r="N362" s="104" t="str">
        <f t="shared" si="53"/>
        <v>$000s</v>
      </c>
      <c r="O362" s="105" t="str">
        <f t="shared" si="53"/>
        <v>$000s</v>
      </c>
      <c r="P362" s="106" t="str">
        <f t="shared" si="53"/>
        <v>$000s</v>
      </c>
      <c r="Q362" s="106" t="str">
        <f t="shared" si="53"/>
        <v>$000s</v>
      </c>
      <c r="R362" s="106" t="str">
        <f t="shared" si="53"/>
        <v>$000s</v>
      </c>
      <c r="S362" s="106" t="str">
        <f t="shared" si="53"/>
        <v>$000s</v>
      </c>
      <c r="T362" s="106" t="str">
        <f t="shared" si="53"/>
        <v>$000s</v>
      </c>
      <c r="U362" s="106" t="str">
        <f t="shared" si="53"/>
        <v>$000s</v>
      </c>
      <c r="V362" s="106" t="str">
        <f t="shared" si="53"/>
        <v>$000s</v>
      </c>
      <c r="W362" s="106" t="str">
        <f t="shared" si="53"/>
        <v>$000s</v>
      </c>
      <c r="X362" s="106" t="str">
        <f t="shared" si="53"/>
        <v>$000s</v>
      </c>
      <c r="Y362" s="106" t="str">
        <f t="shared" si="53"/>
        <v>$000s</v>
      </c>
      <c r="Z362" s="106" t="str">
        <f t="shared" si="53"/>
        <v>$000s</v>
      </c>
      <c r="AA362" s="106" t="str">
        <f t="shared" si="53"/>
        <v>$000s</v>
      </c>
      <c r="AB362" s="106" t="str">
        <f t="shared" si="53"/>
        <v>$000s</v>
      </c>
      <c r="AC362" s="106" t="str">
        <f t="shared" si="53"/>
        <v>$000s</v>
      </c>
      <c r="AD362" s="106" t="str">
        <f t="shared" si="53"/>
        <v>$000s</v>
      </c>
      <c r="AE362" s="106" t="str">
        <f t="shared" si="53"/>
        <v>$000s</v>
      </c>
      <c r="AF362" s="106" t="str">
        <f t="shared" si="53"/>
        <v>$000s</v>
      </c>
      <c r="AG362" s="106" t="str">
        <f t="shared" si="53"/>
        <v>$000s</v>
      </c>
      <c r="AH362" s="107" t="str">
        <f t="shared" si="53"/>
        <v>$000s</v>
      </c>
    </row>
    <row r="363" spans="1:40" s="38" customFormat="1" ht="10.199999999999999" outlineLevel="2" x14ac:dyDescent="0.2">
      <c r="A363" s="168"/>
      <c r="B363" s="108"/>
      <c r="C363" s="109"/>
      <c r="D363" s="110"/>
      <c r="E363" s="25"/>
      <c r="F363" s="25"/>
      <c r="G363" s="25"/>
      <c r="H363" s="25"/>
      <c r="I363" s="25"/>
      <c r="J363" s="25"/>
      <c r="K363" s="111"/>
      <c r="L363" s="112"/>
      <c r="M363" s="112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113"/>
    </row>
    <row r="364" spans="1:40" s="38" customFormat="1" ht="10.199999999999999" outlineLevel="2" x14ac:dyDescent="0.2">
      <c r="A364" s="168"/>
      <c r="B364" s="108"/>
      <c r="C364" s="109"/>
      <c r="D364" s="146" t="s">
        <v>78</v>
      </c>
      <c r="E364" s="25"/>
      <c r="F364" s="25"/>
      <c r="G364" s="25"/>
      <c r="H364" s="25"/>
      <c r="I364" s="25"/>
      <c r="J364" s="25"/>
      <c r="K364" s="111"/>
      <c r="L364" s="112"/>
      <c r="M364" s="112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113"/>
    </row>
    <row r="365" spans="1:40" s="38" customFormat="1" ht="10.199999999999999" outlineLevel="2" x14ac:dyDescent="0.2">
      <c r="A365" s="168"/>
      <c r="B365" s="108"/>
      <c r="C365" s="109"/>
      <c r="D365" s="147" t="s">
        <v>79</v>
      </c>
      <c r="E365" s="25"/>
      <c r="F365" s="25"/>
      <c r="G365" s="25"/>
      <c r="H365" s="25"/>
      <c r="I365" s="25"/>
      <c r="J365" s="25"/>
      <c r="K365" s="116">
        <f>'[2]Hist&amp;Budget_WC'!AF$130</f>
        <v>2585</v>
      </c>
      <c r="L365" s="116">
        <f>'[2]Hist&amp;Budget_WC'!AG$130</f>
        <v>10261</v>
      </c>
      <c r="M365" s="116">
        <f>'[2]Hist&amp;Budget_WC'!AH$130</f>
        <v>8752</v>
      </c>
      <c r="N365" s="117">
        <f>[2]Calcs_Gen!N$119</f>
        <v>9349</v>
      </c>
      <c r="O365" s="117">
        <f>[2]Calcs_Gen!O$119</f>
        <v>10151.004044379528</v>
      </c>
      <c r="P365" s="117">
        <f>[2]Calcs_Gen!P$119</f>
        <v>10095.55775999194</v>
      </c>
      <c r="Q365" s="117">
        <f>[2]Calcs_Gen!Q$119</f>
        <v>10245.206684165994</v>
      </c>
      <c r="R365" s="117">
        <f>[2]Calcs_Gen!R$119</f>
        <v>9384.1974921964375</v>
      </c>
      <c r="S365" s="117">
        <f>[2]Calcs_Gen!S$119</f>
        <v>8476.9954898109718</v>
      </c>
      <c r="T365" s="117">
        <f>[2]Calcs_Gen!T$119</f>
        <v>7075.6538716140794</v>
      </c>
      <c r="U365" s="117">
        <f>[2]Calcs_Gen!U$119</f>
        <v>5717.202216712838</v>
      </c>
      <c r="V365" s="117">
        <f>[2]Calcs_Gen!V$119</f>
        <v>3777.4066568576718</v>
      </c>
      <c r="W365" s="117">
        <f>[2]Calcs_Gen!W$119</f>
        <v>751.45029112831708</v>
      </c>
      <c r="X365" s="117">
        <f>[2]Calcs_Gen!X$119</f>
        <v>-9114.8391396844454</v>
      </c>
      <c r="Y365" s="117">
        <f>[2]Calcs_Gen!Y$119</f>
        <v>-9641.8366885941778</v>
      </c>
      <c r="Z365" s="117">
        <f>[2]Calcs_Gen!Z$119</f>
        <v>-3745.1598779356063</v>
      </c>
      <c r="AA365" s="117">
        <f>[2]Calcs_Gen!AA$119</f>
        <v>2117.0807002250913</v>
      </c>
      <c r="AB365" s="117">
        <f>[2]Calcs_Gen!AB$119</f>
        <v>8053.3832915521452</v>
      </c>
      <c r="AC365" s="117">
        <f>[2]Calcs_Gen!AC$119</f>
        <v>13976.910282719375</v>
      </c>
      <c r="AD365" s="117">
        <f>[2]Calcs_Gen!AD$119</f>
        <v>19866.800717399601</v>
      </c>
      <c r="AE365" s="117">
        <f>[2]Calcs_Gen!AE$119</f>
        <v>25789.496113762529</v>
      </c>
      <c r="AF365" s="117">
        <f>[2]Calcs_Gen!AF$119</f>
        <v>31949.424769068868</v>
      </c>
      <c r="AG365" s="117">
        <f>[2]Calcs_Gen!AG$119</f>
        <v>38109.353424375207</v>
      </c>
      <c r="AH365" s="118">
        <f>[2]Calcs_Gen!AH$119</f>
        <v>44270.665400735954</v>
      </c>
      <c r="AM365" s="53" cm="1">
        <f t="array" ref="AM365">IF(SUM(ABS(K365:AH365)),1,0)</f>
        <v>1</v>
      </c>
      <c r="AN365" s="53">
        <f>IF(OR(SUBTOTAL(102,AM365)=1,AM365=0),0,1)</f>
        <v>0</v>
      </c>
    </row>
    <row r="366" spans="1:40" s="38" customFormat="1" ht="10.199999999999999" outlineLevel="2" x14ac:dyDescent="0.2">
      <c r="A366" s="168"/>
      <c r="B366" s="108"/>
      <c r="C366" s="109"/>
      <c r="D366" s="147" t="s">
        <v>80</v>
      </c>
      <c r="E366" s="25"/>
      <c r="F366" s="25"/>
      <c r="G366" s="25"/>
      <c r="H366" s="25"/>
      <c r="I366" s="25"/>
      <c r="J366" s="25"/>
      <c r="K366" s="116">
        <f>'[2]Hist&amp;Budget_WC'!AF$136</f>
        <v>7038</v>
      </c>
      <c r="L366" s="116">
        <f>'[2]Hist&amp;Budget_WC'!AG$136</f>
        <v>15406</v>
      </c>
      <c r="M366" s="116">
        <f>'[2]Hist&amp;Budget_WC'!AH$136</f>
        <v>20983</v>
      </c>
      <c r="N366" s="117">
        <f>[2]Calcs_Gen!N$125</f>
        <v>0</v>
      </c>
      <c r="O366" s="117">
        <f>[2]Calcs_Gen!O$125</f>
        <v>0</v>
      </c>
      <c r="P366" s="117">
        <f>[2]Calcs_Gen!P$125</f>
        <v>0</v>
      </c>
      <c r="Q366" s="117">
        <f>[2]Calcs_Gen!Q$125</f>
        <v>0</v>
      </c>
      <c r="R366" s="117">
        <f>[2]Calcs_Gen!R$125</f>
        <v>0</v>
      </c>
      <c r="S366" s="117">
        <f>[2]Calcs_Gen!S$125</f>
        <v>0</v>
      </c>
      <c r="T366" s="117">
        <f>[2]Calcs_Gen!T$125</f>
        <v>0</v>
      </c>
      <c r="U366" s="117">
        <f>[2]Calcs_Gen!U$125</f>
        <v>0</v>
      </c>
      <c r="V366" s="117">
        <f>[2]Calcs_Gen!V$125</f>
        <v>0</v>
      </c>
      <c r="W366" s="117">
        <f>[2]Calcs_Gen!W$125</f>
        <v>0</v>
      </c>
      <c r="X366" s="117">
        <f>[2]Calcs_Gen!X$125</f>
        <v>0</v>
      </c>
      <c r="Y366" s="117">
        <f>[2]Calcs_Gen!Y$125</f>
        <v>0</v>
      </c>
      <c r="Z366" s="117">
        <f>[2]Calcs_Gen!Z$125</f>
        <v>0</v>
      </c>
      <c r="AA366" s="117">
        <f>[2]Calcs_Gen!AA$125</f>
        <v>0</v>
      </c>
      <c r="AB366" s="117">
        <f>[2]Calcs_Gen!AB$125</f>
        <v>0</v>
      </c>
      <c r="AC366" s="117">
        <f>[2]Calcs_Gen!AC$125</f>
        <v>0</v>
      </c>
      <c r="AD366" s="117">
        <f>[2]Calcs_Gen!AD$125</f>
        <v>0</v>
      </c>
      <c r="AE366" s="117">
        <f>[2]Calcs_Gen!AE$125</f>
        <v>0</v>
      </c>
      <c r="AF366" s="117">
        <f>[2]Calcs_Gen!AF$125</f>
        <v>0</v>
      </c>
      <c r="AG366" s="117">
        <f>[2]Calcs_Gen!AG$125</f>
        <v>0</v>
      </c>
      <c r="AH366" s="118">
        <f>[2]Calcs_Gen!AH$125</f>
        <v>0</v>
      </c>
      <c r="AM366" s="53" cm="1">
        <f t="array" ref="AM366">IF(SUM(ABS(K366:AH366)),1,0)</f>
        <v>1</v>
      </c>
      <c r="AN366" s="53">
        <f>IF(OR(SUBTOTAL(102,AM366)=1,AM366=0),0,1)</f>
        <v>0</v>
      </c>
    </row>
    <row r="367" spans="1:40" s="38" customFormat="1" ht="10.199999999999999" outlineLevel="2" x14ac:dyDescent="0.2">
      <c r="A367" s="168"/>
      <c r="B367" s="108"/>
      <c r="C367" s="109"/>
      <c r="D367" s="148" t="s">
        <v>81</v>
      </c>
      <c r="E367" s="25"/>
      <c r="F367" s="25"/>
      <c r="G367" s="25"/>
      <c r="H367" s="25"/>
      <c r="I367" s="25"/>
      <c r="J367" s="25"/>
      <c r="K367" s="116">
        <f>SUM('[2]Hist&amp;Budget_WC'!AF$131:AF$132)</f>
        <v>3356</v>
      </c>
      <c r="L367" s="116">
        <f>SUM('[2]Hist&amp;Budget_WC'!AG$131:AG$132)</f>
        <v>4448</v>
      </c>
      <c r="M367" s="116">
        <f>SUM('[2]Hist&amp;Budget_WC'!AH$131:AH$132)</f>
        <v>3575</v>
      </c>
      <c r="N367" s="117">
        <f>SUM([2]Calcs_Gen!N$120:N$121)</f>
        <v>2581</v>
      </c>
      <c r="O367" s="117">
        <f>SUM([2]Calcs_Gen!O$120:O$121)</f>
        <v>2778.9041095890411</v>
      </c>
      <c r="P367" s="117">
        <f>SUM([2]Calcs_Gen!P$120:P$121)</f>
        <v>2556.7397260273974</v>
      </c>
      <c r="Q367" s="117">
        <f>SUM([2]Calcs_Gen!Q$120:Q$121)</f>
        <v>2625.1232876712329</v>
      </c>
      <c r="R367" s="117">
        <f>SUM([2]Calcs_Gen!R$120:R$121)</f>
        <v>2461.311475409836</v>
      </c>
      <c r="S367" s="117">
        <f>SUM([2]Calcs_Gen!S$120:S$121)</f>
        <v>2527.2328767123286</v>
      </c>
      <c r="T367" s="117">
        <f>SUM([2]Calcs_Gen!T$120:T$121)</f>
        <v>2588.2191780821918</v>
      </c>
      <c r="U367" s="117">
        <f>SUM([2]Calcs_Gen!U$120:U$121)</f>
        <v>2651.0958904109589</v>
      </c>
      <c r="V367" s="117">
        <f>SUM([2]Calcs_Gen!V$120:V$121)</f>
        <v>2708.6065573770493</v>
      </c>
      <c r="W367" s="117">
        <f>SUM([2]Calcs_Gen!W$120:W$121)</f>
        <v>2782.9315068493152</v>
      </c>
      <c r="X367" s="117">
        <f>SUM([2]Calcs_Gen!X$120:X$121)</f>
        <v>2851.8082191780823</v>
      </c>
      <c r="Y367" s="117">
        <f>SUM([2]Calcs_Gen!Y$120:Y$121)</f>
        <v>2922.7397260273974</v>
      </c>
      <c r="Z367" s="117">
        <f>SUM([2]Calcs_Gen!Z$120:Z$121)</f>
        <v>2914.7540983606559</v>
      </c>
      <c r="AA367" s="117">
        <f>SUM([2]Calcs_Gen!AA$120:AA$121)</f>
        <v>2922.7397260273974</v>
      </c>
      <c r="AB367" s="117">
        <f>SUM([2]Calcs_Gen!AB$120:AB$121)</f>
        <v>2922.7397260273974</v>
      </c>
      <c r="AC367" s="117">
        <f>SUM([2]Calcs_Gen!AC$120:AC$121)</f>
        <v>2922.7397260273974</v>
      </c>
      <c r="AD367" s="117">
        <f>SUM([2]Calcs_Gen!AD$120:AD$121)</f>
        <v>2914.7540983606559</v>
      </c>
      <c r="AE367" s="117">
        <f>SUM([2]Calcs_Gen!AE$120:AE$121)</f>
        <v>2922.7397260273974</v>
      </c>
      <c r="AF367" s="117">
        <f>SUM([2]Calcs_Gen!AF$120:AF$121)</f>
        <v>2922.7397260273974</v>
      </c>
      <c r="AG367" s="117">
        <f>SUM([2]Calcs_Gen!AG$120:AG$121)</f>
        <v>2922.7397260273974</v>
      </c>
      <c r="AH367" s="118">
        <f>SUM([2]Calcs_Gen!AH$120:AH$121)</f>
        <v>2914.7540983606559</v>
      </c>
      <c r="AM367" s="53" cm="1">
        <f t="array" ref="AM367">IF(SUM(ABS(K367:AH367)),1,0)</f>
        <v>1</v>
      </c>
      <c r="AN367" s="53">
        <f>IF(OR(SUBTOTAL(102,AM367)=1,AM367=0),0,1)</f>
        <v>0</v>
      </c>
    </row>
    <row r="368" spans="1:40" s="38" customFormat="1" ht="10.199999999999999" outlineLevel="2" x14ac:dyDescent="0.2">
      <c r="A368" s="168"/>
      <c r="B368" s="108"/>
      <c r="C368" s="109"/>
      <c r="D368" s="148" t="s">
        <v>82</v>
      </c>
      <c r="E368" s="25"/>
      <c r="F368" s="25"/>
      <c r="G368" s="25"/>
      <c r="H368" s="25"/>
      <c r="I368" s="25"/>
      <c r="J368" s="25"/>
      <c r="K368" s="116">
        <f>'[2]Hist&amp;Budget_WC'!AF$133</f>
        <v>2382</v>
      </c>
      <c r="L368" s="116">
        <f>'[2]Hist&amp;Budget_WC'!AG$133</f>
        <v>2973</v>
      </c>
      <c r="M368" s="116">
        <f>'[2]Hist&amp;Budget_WC'!AH$133</f>
        <v>407</v>
      </c>
      <c r="N368" s="117">
        <f>[2]Calcs_Gen!N$122</f>
        <v>212</v>
      </c>
      <c r="O368" s="117">
        <f>[2]Calcs_Gen!O$122</f>
        <v>212</v>
      </c>
      <c r="P368" s="117">
        <f>[2]Calcs_Gen!P$122</f>
        <v>212</v>
      </c>
      <c r="Q368" s="117">
        <f>[2]Calcs_Gen!Q$122</f>
        <v>212</v>
      </c>
      <c r="R368" s="117">
        <f>[2]Calcs_Gen!R$122</f>
        <v>212</v>
      </c>
      <c r="S368" s="117">
        <f>[2]Calcs_Gen!S$122</f>
        <v>212</v>
      </c>
      <c r="T368" s="117">
        <f>[2]Calcs_Gen!T$122</f>
        <v>212</v>
      </c>
      <c r="U368" s="117">
        <f>[2]Calcs_Gen!U$122</f>
        <v>212</v>
      </c>
      <c r="V368" s="117">
        <f>[2]Calcs_Gen!V$122</f>
        <v>212</v>
      </c>
      <c r="W368" s="117">
        <f>[2]Calcs_Gen!W$122</f>
        <v>212</v>
      </c>
      <c r="X368" s="117">
        <f>[2]Calcs_Gen!X$122</f>
        <v>212</v>
      </c>
      <c r="Y368" s="117">
        <f>[2]Calcs_Gen!Y$122</f>
        <v>212</v>
      </c>
      <c r="Z368" s="117">
        <f>[2]Calcs_Gen!Z$122</f>
        <v>212</v>
      </c>
      <c r="AA368" s="117">
        <f>[2]Calcs_Gen!AA$122</f>
        <v>212</v>
      </c>
      <c r="AB368" s="117">
        <f>[2]Calcs_Gen!AB$122</f>
        <v>212</v>
      </c>
      <c r="AC368" s="117">
        <f>[2]Calcs_Gen!AC$122</f>
        <v>212</v>
      </c>
      <c r="AD368" s="117">
        <f>[2]Calcs_Gen!AD$122</f>
        <v>212</v>
      </c>
      <c r="AE368" s="117">
        <f>[2]Calcs_Gen!AE$122</f>
        <v>212</v>
      </c>
      <c r="AF368" s="117">
        <f>[2]Calcs_Gen!AF$122</f>
        <v>212</v>
      </c>
      <c r="AG368" s="117">
        <f>[2]Calcs_Gen!AG$122</f>
        <v>212</v>
      </c>
      <c r="AH368" s="118">
        <f>[2]Calcs_Gen!AH$122</f>
        <v>212</v>
      </c>
      <c r="AM368" s="53" cm="1">
        <f t="array" ref="AM368">IF(SUM(ABS(K368:AH368)),1,0)</f>
        <v>1</v>
      </c>
      <c r="AN368" s="53">
        <f>IF(OR(SUBTOTAL(102,AM368)=1,AM368=0),0,1)</f>
        <v>0</v>
      </c>
    </row>
    <row r="369" spans="1:40" s="38" customFormat="1" ht="10.199999999999999" outlineLevel="2" x14ac:dyDescent="0.2">
      <c r="A369" s="168"/>
      <c r="B369" s="108"/>
      <c r="C369" s="109"/>
      <c r="D369" s="149" t="s">
        <v>83</v>
      </c>
      <c r="E369" s="25"/>
      <c r="F369" s="25"/>
      <c r="G369" s="25"/>
      <c r="H369" s="25"/>
      <c r="I369" s="25"/>
      <c r="J369" s="25"/>
      <c r="K369" s="116">
        <f>SUM('[2]Hist&amp;Budget_WC'!AF$134:AF$135,'[2]Hist&amp;Budget_WC'!AF$137:AF$138)</f>
        <v>119</v>
      </c>
      <c r="L369" s="116">
        <f>SUM('[2]Hist&amp;Budget_WC'!AG$134:AG$135,'[2]Hist&amp;Budget_WC'!AG$137:AG$138)</f>
        <v>183</v>
      </c>
      <c r="M369" s="116">
        <f>SUM('[2]Hist&amp;Budget_WC'!AH$134:AH$135,'[2]Hist&amp;Budget_WC'!AH$137:AH$138)</f>
        <v>1841</v>
      </c>
      <c r="N369" s="117">
        <f>SUM([2]Calcs_Gen!N$123:N$124,[2]Calcs_Gen!N$126:N$127)</f>
        <v>1813</v>
      </c>
      <c r="O369" s="117">
        <f>SUM([2]Calcs_Gen!O$123:O$124,[2]Calcs_Gen!O$126:O$127)</f>
        <v>1613</v>
      </c>
      <c r="P369" s="117">
        <f>SUM([2]Calcs_Gen!P$123:P$124,[2]Calcs_Gen!P$126:P$127)</f>
        <v>1413</v>
      </c>
      <c r="Q369" s="117">
        <f>SUM([2]Calcs_Gen!Q$123:Q$124,[2]Calcs_Gen!Q$126:Q$127)</f>
        <v>1213</v>
      </c>
      <c r="R369" s="117">
        <f>SUM([2]Calcs_Gen!R$123:R$124,[2]Calcs_Gen!R$126:R$127)</f>
        <v>1013</v>
      </c>
      <c r="S369" s="117">
        <f>SUM([2]Calcs_Gen!S$123:S$124,[2]Calcs_Gen!S$126:S$127)</f>
        <v>1013</v>
      </c>
      <c r="T369" s="117">
        <f>SUM([2]Calcs_Gen!T$123:T$124,[2]Calcs_Gen!T$126:T$127)</f>
        <v>1013</v>
      </c>
      <c r="U369" s="117">
        <f>SUM([2]Calcs_Gen!U$123:U$124,[2]Calcs_Gen!U$126:U$127)</f>
        <v>1013</v>
      </c>
      <c r="V369" s="117">
        <f>SUM([2]Calcs_Gen!V$123:V$124,[2]Calcs_Gen!V$126:V$127)</f>
        <v>1013</v>
      </c>
      <c r="W369" s="117">
        <f>SUM([2]Calcs_Gen!W$123:W$124,[2]Calcs_Gen!W$126:W$127)</f>
        <v>1013</v>
      </c>
      <c r="X369" s="117">
        <f>SUM([2]Calcs_Gen!X$123:X$124,[2]Calcs_Gen!X$126:X$127)</f>
        <v>1013</v>
      </c>
      <c r="Y369" s="117">
        <f>SUM([2]Calcs_Gen!Y$123:Y$124,[2]Calcs_Gen!Y$126:Y$127)</f>
        <v>1013</v>
      </c>
      <c r="Z369" s="117">
        <f>SUM([2]Calcs_Gen!Z$123:Z$124,[2]Calcs_Gen!Z$126:Z$127)</f>
        <v>1013</v>
      </c>
      <c r="AA369" s="117">
        <f>SUM([2]Calcs_Gen!AA$123:AA$124,[2]Calcs_Gen!AA$126:AA$127)</f>
        <v>1013</v>
      </c>
      <c r="AB369" s="117">
        <f>SUM([2]Calcs_Gen!AB$123:AB$124,[2]Calcs_Gen!AB$126:AB$127)</f>
        <v>1013</v>
      </c>
      <c r="AC369" s="117">
        <f>SUM([2]Calcs_Gen!AC$123:AC$124,[2]Calcs_Gen!AC$126:AC$127)</f>
        <v>1013</v>
      </c>
      <c r="AD369" s="117">
        <f>SUM([2]Calcs_Gen!AD$123:AD$124,[2]Calcs_Gen!AD$126:AD$127)</f>
        <v>1013</v>
      </c>
      <c r="AE369" s="117">
        <f>SUM([2]Calcs_Gen!AE$123:AE$124,[2]Calcs_Gen!AE$126:AE$127)</f>
        <v>1013</v>
      </c>
      <c r="AF369" s="117">
        <f>SUM([2]Calcs_Gen!AF$123:AF$124,[2]Calcs_Gen!AF$126:AF$127)</f>
        <v>1013</v>
      </c>
      <c r="AG369" s="117">
        <f>SUM([2]Calcs_Gen!AG$123:AG$124,[2]Calcs_Gen!AG$126:AG$127)</f>
        <v>1013</v>
      </c>
      <c r="AH369" s="118">
        <f>SUM([2]Calcs_Gen!AH$123:AH$124,[2]Calcs_Gen!AH$126:AH$127)</f>
        <v>1013</v>
      </c>
      <c r="AM369" s="53" cm="1">
        <f t="array" ref="AM369">IF(SUM(ABS(K369:AH369)),1,0)</f>
        <v>1</v>
      </c>
      <c r="AN369" s="53">
        <f>IF(OR(SUBTOTAL(102,AM369)=1,AM369=0),0,1)</f>
        <v>0</v>
      </c>
    </row>
    <row r="370" spans="1:40" s="38" customFormat="1" ht="10.199999999999999" outlineLevel="2" collapsed="1" x14ac:dyDescent="0.2">
      <c r="A370" s="168"/>
      <c r="B370" s="108"/>
      <c r="C370" s="109"/>
      <c r="D370" s="150" t="s">
        <v>84</v>
      </c>
      <c r="E370" s="120"/>
      <c r="F370" s="120"/>
      <c r="G370" s="120"/>
      <c r="H370" s="120"/>
      <c r="I370" s="120"/>
      <c r="J370" s="120"/>
      <c r="K370" s="121">
        <f t="shared" ref="K370:AH370" si="54">SUM(K365:K369)</f>
        <v>15480</v>
      </c>
      <c r="L370" s="121">
        <f t="shared" si="54"/>
        <v>33271</v>
      </c>
      <c r="M370" s="121">
        <f t="shared" si="54"/>
        <v>35558</v>
      </c>
      <c r="N370" s="122">
        <f t="shared" si="54"/>
        <v>13955</v>
      </c>
      <c r="O370" s="122">
        <f t="shared" si="54"/>
        <v>14754.908153968569</v>
      </c>
      <c r="P370" s="122">
        <f t="shared" si="54"/>
        <v>14277.297486019337</v>
      </c>
      <c r="Q370" s="122">
        <f t="shared" si="54"/>
        <v>14295.329971837227</v>
      </c>
      <c r="R370" s="122">
        <f t="shared" si="54"/>
        <v>13070.508967606274</v>
      </c>
      <c r="S370" s="122">
        <f t="shared" si="54"/>
        <v>12229.228366523301</v>
      </c>
      <c r="T370" s="122">
        <f t="shared" si="54"/>
        <v>10888.873049696271</v>
      </c>
      <c r="U370" s="122">
        <f t="shared" si="54"/>
        <v>9593.2981071237973</v>
      </c>
      <c r="V370" s="122">
        <f t="shared" si="54"/>
        <v>7711.0132142347211</v>
      </c>
      <c r="W370" s="122">
        <f t="shared" si="54"/>
        <v>4759.3817979776322</v>
      </c>
      <c r="X370" s="122">
        <f t="shared" si="54"/>
        <v>-5038.0309205063631</v>
      </c>
      <c r="Y370" s="122">
        <f t="shared" si="54"/>
        <v>-5494.0969625667803</v>
      </c>
      <c r="Z370" s="122">
        <f t="shared" si="54"/>
        <v>394.59422042504957</v>
      </c>
      <c r="AA370" s="122">
        <f t="shared" si="54"/>
        <v>6264.8204262524887</v>
      </c>
      <c r="AB370" s="122">
        <f t="shared" si="54"/>
        <v>12201.123017579543</v>
      </c>
      <c r="AC370" s="122">
        <f t="shared" si="54"/>
        <v>18124.650008746772</v>
      </c>
      <c r="AD370" s="122">
        <f t="shared" si="54"/>
        <v>24006.554815760257</v>
      </c>
      <c r="AE370" s="122">
        <f t="shared" si="54"/>
        <v>29937.235839789926</v>
      </c>
      <c r="AF370" s="122">
        <f t="shared" si="54"/>
        <v>36097.164495096265</v>
      </c>
      <c r="AG370" s="122">
        <f t="shared" si="54"/>
        <v>42257.093150402608</v>
      </c>
      <c r="AH370" s="123">
        <f t="shared" si="54"/>
        <v>48410.419499096606</v>
      </c>
    </row>
    <row r="371" spans="1:40" ht="12.75" customHeight="1" outlineLevel="2" x14ac:dyDescent="0.2">
      <c r="B371" s="151"/>
      <c r="C371" s="152"/>
      <c r="D371" s="153"/>
      <c r="E371" s="154"/>
      <c r="F371" s="154"/>
      <c r="G371" s="154"/>
      <c r="H371" s="154"/>
      <c r="I371" s="154"/>
      <c r="J371" s="154"/>
      <c r="K371" s="116"/>
      <c r="L371" s="116"/>
      <c r="M371" s="116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6"/>
    </row>
    <row r="372" spans="1:40" ht="12.75" customHeight="1" outlineLevel="2" x14ac:dyDescent="0.2">
      <c r="B372" s="108"/>
      <c r="C372" s="152"/>
      <c r="D372" s="153" t="s">
        <v>85</v>
      </c>
      <c r="E372" s="154"/>
      <c r="F372" s="154"/>
      <c r="G372" s="154"/>
      <c r="H372" s="154"/>
      <c r="I372" s="154"/>
      <c r="J372" s="154"/>
      <c r="K372" s="116"/>
      <c r="L372" s="116"/>
      <c r="M372" s="116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6"/>
    </row>
    <row r="373" spans="1:40" ht="12.75" customHeight="1" outlineLevel="2" x14ac:dyDescent="0.2">
      <c r="B373" s="151"/>
      <c r="C373" s="152"/>
      <c r="D373" s="147" t="s">
        <v>79</v>
      </c>
      <c r="E373" s="154"/>
      <c r="F373" s="154"/>
      <c r="G373" s="154"/>
      <c r="H373" s="154"/>
      <c r="I373" s="154"/>
      <c r="J373" s="154"/>
      <c r="K373" s="116">
        <f>'[2]Hist&amp;Budget_WC'!AF$143</f>
        <v>0</v>
      </c>
      <c r="L373" s="116">
        <f>'[2]Hist&amp;Budget_WC'!AG$143</f>
        <v>0</v>
      </c>
      <c r="M373" s="116">
        <f>'[2]Hist&amp;Budget_WC'!AH$143</f>
        <v>0</v>
      </c>
      <c r="N373" s="117">
        <f>[2]Calcs_Gen!N$132</f>
        <v>0</v>
      </c>
      <c r="O373" s="117">
        <f>[2]Calcs_Gen!O$132</f>
        <v>0</v>
      </c>
      <c r="P373" s="117">
        <f>[2]Calcs_Gen!P$132</f>
        <v>0</v>
      </c>
      <c r="Q373" s="117">
        <f>[2]Calcs_Gen!Q$132</f>
        <v>0</v>
      </c>
      <c r="R373" s="117">
        <f>[2]Calcs_Gen!R$132</f>
        <v>0</v>
      </c>
      <c r="S373" s="117">
        <f>[2]Calcs_Gen!S$132</f>
        <v>0</v>
      </c>
      <c r="T373" s="117">
        <f>[2]Calcs_Gen!T$132</f>
        <v>0</v>
      </c>
      <c r="U373" s="117">
        <f>[2]Calcs_Gen!U$132</f>
        <v>0</v>
      </c>
      <c r="V373" s="117">
        <f>[2]Calcs_Gen!V$132</f>
        <v>0</v>
      </c>
      <c r="W373" s="117">
        <f>[2]Calcs_Gen!W$132</f>
        <v>0</v>
      </c>
      <c r="X373" s="117">
        <f>[2]Calcs_Gen!X$132</f>
        <v>0</v>
      </c>
      <c r="Y373" s="117">
        <f>[2]Calcs_Gen!Y$132</f>
        <v>0</v>
      </c>
      <c r="Z373" s="117">
        <f>[2]Calcs_Gen!Z$132</f>
        <v>0</v>
      </c>
      <c r="AA373" s="117">
        <f>[2]Calcs_Gen!AA$132</f>
        <v>0</v>
      </c>
      <c r="AB373" s="117">
        <f>[2]Calcs_Gen!AB$132</f>
        <v>0</v>
      </c>
      <c r="AC373" s="117">
        <f>[2]Calcs_Gen!AC$132</f>
        <v>0</v>
      </c>
      <c r="AD373" s="117">
        <f>[2]Calcs_Gen!AD$132</f>
        <v>0</v>
      </c>
      <c r="AE373" s="117">
        <f>[2]Calcs_Gen!AE$132</f>
        <v>0</v>
      </c>
      <c r="AF373" s="117">
        <f>[2]Calcs_Gen!AF$132</f>
        <v>0</v>
      </c>
      <c r="AG373" s="117">
        <f>[2]Calcs_Gen!AG$132</f>
        <v>0</v>
      </c>
      <c r="AH373" s="118">
        <f>[2]Calcs_Gen!AH$132</f>
        <v>0</v>
      </c>
      <c r="AM373" s="53" cm="1">
        <f t="array" ref="AM373">IF(SUM(ABS(K373:AH373)),1,0)</f>
        <v>0</v>
      </c>
      <c r="AN373" s="53">
        <f t="shared" ref="AN373:AN378" si="55">IF(OR(SUBTOTAL(102,AM373)=1,AM373=0),0,1)</f>
        <v>0</v>
      </c>
    </row>
    <row r="374" spans="1:40" ht="12.75" customHeight="1" outlineLevel="2" x14ac:dyDescent="0.2">
      <c r="B374" s="151"/>
      <c r="C374" s="152"/>
      <c r="D374" s="147" t="s">
        <v>80</v>
      </c>
      <c r="E374" s="154"/>
      <c r="F374" s="154"/>
      <c r="G374" s="154"/>
      <c r="H374" s="154"/>
      <c r="I374" s="154"/>
      <c r="J374" s="154"/>
      <c r="K374" s="116">
        <f>'[2]Hist&amp;Budget_WC'!AF151</f>
        <v>10008</v>
      </c>
      <c r="L374" s="116">
        <f>'[2]Hist&amp;Budget_WC'!AG151</f>
        <v>2626</v>
      </c>
      <c r="M374" s="116">
        <f>'[2]Hist&amp;Budget_WC'!AH151</f>
        <v>3228</v>
      </c>
      <c r="N374" s="117">
        <f>[2]Calcs_Gen!N$140</f>
        <v>0</v>
      </c>
      <c r="O374" s="117">
        <f>[2]Calcs_Gen!O$140</f>
        <v>0</v>
      </c>
      <c r="P374" s="117">
        <f>[2]Calcs_Gen!P$140</f>
        <v>0</v>
      </c>
      <c r="Q374" s="117">
        <f>[2]Calcs_Gen!Q$140</f>
        <v>0</v>
      </c>
      <c r="R374" s="117">
        <f>[2]Calcs_Gen!R$140</f>
        <v>0</v>
      </c>
      <c r="S374" s="117">
        <f>[2]Calcs_Gen!S$140</f>
        <v>0</v>
      </c>
      <c r="T374" s="117">
        <f>[2]Calcs_Gen!T$140</f>
        <v>0</v>
      </c>
      <c r="U374" s="117">
        <f>[2]Calcs_Gen!U$140</f>
        <v>0</v>
      </c>
      <c r="V374" s="117">
        <f>[2]Calcs_Gen!V$140</f>
        <v>0</v>
      </c>
      <c r="W374" s="117">
        <f>[2]Calcs_Gen!W$140</f>
        <v>0</v>
      </c>
      <c r="X374" s="117">
        <f>[2]Calcs_Gen!X$140</f>
        <v>0</v>
      </c>
      <c r="Y374" s="117">
        <f>[2]Calcs_Gen!Y$140</f>
        <v>0</v>
      </c>
      <c r="Z374" s="117">
        <f>[2]Calcs_Gen!Z$140</f>
        <v>0</v>
      </c>
      <c r="AA374" s="117">
        <f>[2]Calcs_Gen!AA$140</f>
        <v>0</v>
      </c>
      <c r="AB374" s="117">
        <f>[2]Calcs_Gen!AB$140</f>
        <v>0</v>
      </c>
      <c r="AC374" s="117">
        <f>[2]Calcs_Gen!AC$140</f>
        <v>0</v>
      </c>
      <c r="AD374" s="117">
        <f>[2]Calcs_Gen!AD$140</f>
        <v>0</v>
      </c>
      <c r="AE374" s="117">
        <f>[2]Calcs_Gen!AE$140</f>
        <v>0</v>
      </c>
      <c r="AF374" s="117">
        <f>[2]Calcs_Gen!AF$140</f>
        <v>0</v>
      </c>
      <c r="AG374" s="117">
        <f>[2]Calcs_Gen!AG$140</f>
        <v>0</v>
      </c>
      <c r="AH374" s="118">
        <f>[2]Calcs_Gen!AH$140</f>
        <v>0</v>
      </c>
      <c r="AM374" s="53" cm="1">
        <f t="array" ref="AM374">IF(SUM(ABS(K374:AH374)),1,0)</f>
        <v>1</v>
      </c>
      <c r="AN374" s="53">
        <f t="shared" si="55"/>
        <v>0</v>
      </c>
    </row>
    <row r="375" spans="1:40" ht="12.75" customHeight="1" outlineLevel="2" x14ac:dyDescent="0.2">
      <c r="B375" s="151"/>
      <c r="C375" s="152"/>
      <c r="D375" s="148" t="s">
        <v>81</v>
      </c>
      <c r="E375" s="154"/>
      <c r="F375" s="154"/>
      <c r="G375" s="154"/>
      <c r="H375" s="154"/>
      <c r="I375" s="154"/>
      <c r="J375" s="154"/>
      <c r="K375" s="116">
        <f>'[2]Hist&amp;Budget_WC'!AF$150</f>
        <v>60</v>
      </c>
      <c r="L375" s="116">
        <f>'[2]Hist&amp;Budget_WC'!AG$150</f>
        <v>60</v>
      </c>
      <c r="M375" s="116">
        <f>'[2]Hist&amp;Budget_WC'!AH$150</f>
        <v>60</v>
      </c>
      <c r="N375" s="117">
        <f>[2]Calcs_Gen!N$139</f>
        <v>60</v>
      </c>
      <c r="O375" s="117">
        <f>[2]Calcs_Gen!O$139</f>
        <v>60</v>
      </c>
      <c r="P375" s="117">
        <f>[2]Calcs_Gen!P$139</f>
        <v>60</v>
      </c>
      <c r="Q375" s="117">
        <f>[2]Calcs_Gen!Q$139</f>
        <v>60</v>
      </c>
      <c r="R375" s="117">
        <f>[2]Calcs_Gen!R$139</f>
        <v>60</v>
      </c>
      <c r="S375" s="117">
        <f>[2]Calcs_Gen!S$139</f>
        <v>60</v>
      </c>
      <c r="T375" s="117">
        <f>[2]Calcs_Gen!T$139</f>
        <v>60</v>
      </c>
      <c r="U375" s="117">
        <f>[2]Calcs_Gen!U$139</f>
        <v>60</v>
      </c>
      <c r="V375" s="117">
        <f>[2]Calcs_Gen!V$139</f>
        <v>60</v>
      </c>
      <c r="W375" s="117">
        <f>[2]Calcs_Gen!W$139</f>
        <v>60</v>
      </c>
      <c r="X375" s="117">
        <f>[2]Calcs_Gen!X$139</f>
        <v>60</v>
      </c>
      <c r="Y375" s="117">
        <f>[2]Calcs_Gen!Y$139</f>
        <v>60</v>
      </c>
      <c r="Z375" s="117">
        <f>[2]Calcs_Gen!Z$139</f>
        <v>60</v>
      </c>
      <c r="AA375" s="117">
        <f>[2]Calcs_Gen!AA$139</f>
        <v>60</v>
      </c>
      <c r="AB375" s="117">
        <f>[2]Calcs_Gen!AB$139</f>
        <v>60</v>
      </c>
      <c r="AC375" s="117">
        <f>[2]Calcs_Gen!AC$139</f>
        <v>60</v>
      </c>
      <c r="AD375" s="117">
        <f>[2]Calcs_Gen!AD$139</f>
        <v>60</v>
      </c>
      <c r="AE375" s="117">
        <f>[2]Calcs_Gen!AE$139</f>
        <v>60</v>
      </c>
      <c r="AF375" s="117">
        <f>[2]Calcs_Gen!AF$139</f>
        <v>60</v>
      </c>
      <c r="AG375" s="117">
        <f>[2]Calcs_Gen!AG$139</f>
        <v>60</v>
      </c>
      <c r="AH375" s="118">
        <f>[2]Calcs_Gen!AH$139</f>
        <v>60</v>
      </c>
      <c r="AM375" s="53" cm="1">
        <f t="array" ref="AM375">IF(SUM(ABS(K375:AH375)),1,0)</f>
        <v>1</v>
      </c>
      <c r="AN375" s="53">
        <f t="shared" si="55"/>
        <v>0</v>
      </c>
    </row>
    <row r="376" spans="1:40" ht="12.75" customHeight="1" outlineLevel="2" x14ac:dyDescent="0.2">
      <c r="B376" s="151"/>
      <c r="C376" s="152"/>
      <c r="D376" s="147" t="s">
        <v>86</v>
      </c>
      <c r="E376" s="154"/>
      <c r="F376" s="154"/>
      <c r="G376" s="154"/>
      <c r="H376" s="154"/>
      <c r="I376" s="154"/>
      <c r="J376" s="154"/>
      <c r="K376" s="116">
        <f>SUM('[2]Hist&amp;Budget_WC'!AF$145:AF$146)</f>
        <v>495053</v>
      </c>
      <c r="L376" s="116">
        <f>SUM('[2]Hist&amp;Budget_WC'!AG$145:AG$146)</f>
        <v>565484</v>
      </c>
      <c r="M376" s="116">
        <f>SUM('[2]Hist&amp;Budget_WC'!AH$145:AH$146)</f>
        <v>619235</v>
      </c>
      <c r="N376" s="117">
        <f>SUM([2]Calcs_Gen!N$134:N$135)</f>
        <v>675129</v>
      </c>
      <c r="O376" s="117">
        <f>SUM([2]Calcs_Gen!O$134:O$135)</f>
        <v>670492.17376666667</v>
      </c>
      <c r="P376" s="117">
        <f>SUM([2]Calcs_Gen!P$134:P$135)</f>
        <v>664364.01403333328</v>
      </c>
      <c r="Q376" s="117">
        <f>SUM([2]Calcs_Gen!Q$134:Q$135)</f>
        <v>658178.19748750003</v>
      </c>
      <c r="R376" s="117">
        <f>SUM([2]Calcs_Gen!R$134:R$135)</f>
        <v>652617.08086425427</v>
      </c>
      <c r="S376" s="117">
        <f>SUM([2]Calcs_Gen!S$134:S$135)</f>
        <v>646056.28955452202</v>
      </c>
      <c r="T376" s="117">
        <f>SUM([2]Calcs_Gen!T$134:T$135)</f>
        <v>640124.51235325972</v>
      </c>
      <c r="U376" s="117">
        <f>SUM([2]Calcs_Gen!U$134:U$135)</f>
        <v>634195.82743371453</v>
      </c>
      <c r="V376" s="117">
        <f>SUM([2]Calcs_Gen!V$134:V$135)</f>
        <v>628677.65909843461</v>
      </c>
      <c r="W376" s="117">
        <f>SUM([2]Calcs_Gen!W$134:W$135)</f>
        <v>623601.22963446041</v>
      </c>
      <c r="X376" s="117">
        <f>SUM([2]Calcs_Gen!X$134:X$135)</f>
        <v>625239.35437971051</v>
      </c>
      <c r="Y376" s="117">
        <f>SUM([2]Calcs_Gen!Y$134:Y$135)</f>
        <v>617484.74171960785</v>
      </c>
      <c r="Z376" s="117">
        <f>SUM([2]Calcs_Gen!Z$134:Z$135)</f>
        <v>615238.23053566599</v>
      </c>
      <c r="AA376" s="117">
        <f>SUM([2]Calcs_Gen!AA$134:AA$135)</f>
        <v>612991.71935172426</v>
      </c>
      <c r="AB376" s="117">
        <f>SUM([2]Calcs_Gen!AB$134:AB$135)</f>
        <v>610745.2081677824</v>
      </c>
      <c r="AC376" s="117">
        <f>SUM([2]Calcs_Gen!AC$134:AC$135)</f>
        <v>608498.69698384067</v>
      </c>
      <c r="AD376" s="117">
        <f>SUM([2]Calcs_Gen!AD$134:AD$135)</f>
        <v>606252.18579989893</v>
      </c>
      <c r="AE376" s="117">
        <f>SUM([2]Calcs_Gen!AE$134:AE$135)</f>
        <v>604005.67461595708</v>
      </c>
      <c r="AF376" s="117">
        <f>SUM([2]Calcs_Gen!AF$134:AF$135)</f>
        <v>601759.16343201534</v>
      </c>
      <c r="AG376" s="117">
        <f>SUM([2]Calcs_Gen!AG$134:AG$135)</f>
        <v>599512.65224807349</v>
      </c>
      <c r="AH376" s="118">
        <f>SUM([2]Calcs_Gen!AH$134:AH$135)</f>
        <v>597266.14106413175</v>
      </c>
      <c r="AM376" s="53" cm="1">
        <f t="array" ref="AM376">IF(SUM(ABS(K376:AH376)),1,0)</f>
        <v>1</v>
      </c>
      <c r="AN376" s="53">
        <f t="shared" si="55"/>
        <v>0</v>
      </c>
    </row>
    <row r="377" spans="1:40" ht="12.75" customHeight="1" outlineLevel="2" x14ac:dyDescent="0.2">
      <c r="B377" s="151"/>
      <c r="C377" s="152"/>
      <c r="D377" s="147" t="s">
        <v>87</v>
      </c>
      <c r="E377" s="154"/>
      <c r="F377" s="154"/>
      <c r="G377" s="154"/>
      <c r="H377" s="154"/>
      <c r="I377" s="154"/>
      <c r="J377" s="154"/>
      <c r="K377" s="116">
        <f>'[2]Hist&amp;Budget_WC'!AF$147</f>
        <v>0</v>
      </c>
      <c r="L377" s="116">
        <f>'[2]Hist&amp;Budget_WC'!AG$147</f>
        <v>0</v>
      </c>
      <c r="M377" s="116">
        <f>'[2]Hist&amp;Budget_WC'!AH$147</f>
        <v>0</v>
      </c>
      <c r="N377" s="117">
        <f>[2]Calcs_Gen!N$136</f>
        <v>0</v>
      </c>
      <c r="O377" s="117">
        <f>[2]Calcs_Gen!O$136</f>
        <v>0</v>
      </c>
      <c r="P377" s="117">
        <f>[2]Calcs_Gen!P$136</f>
        <v>0</v>
      </c>
      <c r="Q377" s="117">
        <f>[2]Calcs_Gen!Q$136</f>
        <v>0</v>
      </c>
      <c r="R377" s="117">
        <f>[2]Calcs_Gen!R$136</f>
        <v>0</v>
      </c>
      <c r="S377" s="117">
        <f>[2]Calcs_Gen!S$136</f>
        <v>0</v>
      </c>
      <c r="T377" s="117">
        <f>[2]Calcs_Gen!T$136</f>
        <v>0</v>
      </c>
      <c r="U377" s="117">
        <f>[2]Calcs_Gen!U$136</f>
        <v>0</v>
      </c>
      <c r="V377" s="117">
        <f>[2]Calcs_Gen!V$136</f>
        <v>0</v>
      </c>
      <c r="W377" s="117">
        <f>[2]Calcs_Gen!W$136</f>
        <v>0</v>
      </c>
      <c r="X377" s="117">
        <f>[2]Calcs_Gen!X$136</f>
        <v>0</v>
      </c>
      <c r="Y377" s="117">
        <f>[2]Calcs_Gen!Y$136</f>
        <v>0</v>
      </c>
      <c r="Z377" s="117">
        <f>[2]Calcs_Gen!Z$136</f>
        <v>0</v>
      </c>
      <c r="AA377" s="117">
        <f>[2]Calcs_Gen!AA$136</f>
        <v>0</v>
      </c>
      <c r="AB377" s="117">
        <f>[2]Calcs_Gen!AB$136</f>
        <v>0</v>
      </c>
      <c r="AC377" s="117">
        <f>[2]Calcs_Gen!AC$136</f>
        <v>0</v>
      </c>
      <c r="AD377" s="117">
        <f>[2]Calcs_Gen!AD$136</f>
        <v>0</v>
      </c>
      <c r="AE377" s="117">
        <f>[2]Calcs_Gen!AE$136</f>
        <v>0</v>
      </c>
      <c r="AF377" s="117">
        <f>[2]Calcs_Gen!AF$136</f>
        <v>0</v>
      </c>
      <c r="AG377" s="117">
        <f>[2]Calcs_Gen!AG$136</f>
        <v>0</v>
      </c>
      <c r="AH377" s="118">
        <f>[2]Calcs_Gen!AH$136</f>
        <v>0</v>
      </c>
      <c r="AM377" s="53" cm="1">
        <f t="array" ref="AM377">IF(SUM(ABS(K377:AH377)),1,0)</f>
        <v>0</v>
      </c>
      <c r="AN377" s="53">
        <f t="shared" si="55"/>
        <v>0</v>
      </c>
    </row>
    <row r="378" spans="1:40" ht="12.75" customHeight="1" outlineLevel="2" x14ac:dyDescent="0.2">
      <c r="B378" s="151"/>
      <c r="C378" s="152"/>
      <c r="D378" s="147" t="s">
        <v>88</v>
      </c>
      <c r="E378" s="154"/>
      <c r="F378" s="154"/>
      <c r="G378" s="154"/>
      <c r="H378" s="154"/>
      <c r="I378" s="154"/>
      <c r="J378" s="154"/>
      <c r="K378" s="116">
        <f>SUM('[2]Hist&amp;Budget_WC'!AF$144,'[2]Hist&amp;Budget_WC'!AF$148:AF$149,'[2]Hist&amp;Budget_WC'!AF$152:AF$153)</f>
        <v>276</v>
      </c>
      <c r="L378" s="116">
        <f>SUM('[2]Hist&amp;Budget_WC'!AG$144,'[2]Hist&amp;Budget_WC'!AG$148:AG$149,'[2]Hist&amp;Budget_WC'!AG$152:AG$153)</f>
        <v>307</v>
      </c>
      <c r="M378" s="116">
        <f>SUM('[2]Hist&amp;Budget_WC'!AH$144,'[2]Hist&amp;Budget_WC'!AH$148:AH$149,'[2]Hist&amp;Budget_WC'!AH$152:AH$153)</f>
        <v>267</v>
      </c>
      <c r="N378" s="117">
        <f>SUM([2]Calcs_Gen!N$133,[2]Calcs_Gen!N$137:N$138,[2]Calcs_Gen!N$141:N$142)</f>
        <v>585</v>
      </c>
      <c r="O378" s="117">
        <f>SUM([2]Calcs_Gen!O$133,[2]Calcs_Gen!O$137:O$138,[2]Calcs_Gen!O$141:O$142)</f>
        <v>585</v>
      </c>
      <c r="P378" s="117">
        <f>SUM([2]Calcs_Gen!P$133,[2]Calcs_Gen!P$137:P$138,[2]Calcs_Gen!P$141:P$142)</f>
        <v>585</v>
      </c>
      <c r="Q378" s="117">
        <f>SUM([2]Calcs_Gen!Q$133,[2]Calcs_Gen!Q$137:Q$138,[2]Calcs_Gen!Q$141:Q$142)</f>
        <v>585</v>
      </c>
      <c r="R378" s="117">
        <f>SUM([2]Calcs_Gen!R$133,[2]Calcs_Gen!R$137:R$138,[2]Calcs_Gen!R$141:R$142)</f>
        <v>585</v>
      </c>
      <c r="S378" s="117">
        <f>SUM([2]Calcs_Gen!S$133,[2]Calcs_Gen!S$137:S$138,[2]Calcs_Gen!S$141:S$142)</f>
        <v>585</v>
      </c>
      <c r="T378" s="117">
        <f>SUM([2]Calcs_Gen!T$133,[2]Calcs_Gen!T$137:T$138,[2]Calcs_Gen!T$141:T$142)</f>
        <v>585</v>
      </c>
      <c r="U378" s="117">
        <f>SUM([2]Calcs_Gen!U$133,[2]Calcs_Gen!U$137:U$138,[2]Calcs_Gen!U$141:U$142)</f>
        <v>585</v>
      </c>
      <c r="V378" s="117">
        <f>SUM([2]Calcs_Gen!V$133,[2]Calcs_Gen!V$137:V$138,[2]Calcs_Gen!V$141:V$142)</f>
        <v>585</v>
      </c>
      <c r="W378" s="117">
        <f>SUM([2]Calcs_Gen!W$133,[2]Calcs_Gen!W$137:W$138,[2]Calcs_Gen!W$141:W$142)</f>
        <v>585</v>
      </c>
      <c r="X378" s="117">
        <f>SUM([2]Calcs_Gen!X$133,[2]Calcs_Gen!X$137:X$138,[2]Calcs_Gen!X$141:X$142)</f>
        <v>585</v>
      </c>
      <c r="Y378" s="117">
        <f>SUM([2]Calcs_Gen!Y$133,[2]Calcs_Gen!Y$137:Y$138,[2]Calcs_Gen!Y$141:Y$142)</f>
        <v>585</v>
      </c>
      <c r="Z378" s="117">
        <f>SUM([2]Calcs_Gen!Z$133,[2]Calcs_Gen!Z$137:Z$138,[2]Calcs_Gen!Z$141:Z$142)</f>
        <v>585</v>
      </c>
      <c r="AA378" s="117">
        <f>SUM([2]Calcs_Gen!AA$133,[2]Calcs_Gen!AA$137:AA$138,[2]Calcs_Gen!AA$141:AA$142)</f>
        <v>585</v>
      </c>
      <c r="AB378" s="117">
        <f>SUM([2]Calcs_Gen!AB$133,[2]Calcs_Gen!AB$137:AB$138,[2]Calcs_Gen!AB$141:AB$142)</f>
        <v>585</v>
      </c>
      <c r="AC378" s="117">
        <f>SUM([2]Calcs_Gen!AC$133,[2]Calcs_Gen!AC$137:AC$138,[2]Calcs_Gen!AC$141:AC$142)</f>
        <v>585</v>
      </c>
      <c r="AD378" s="117">
        <f>SUM([2]Calcs_Gen!AD$133,[2]Calcs_Gen!AD$137:AD$138,[2]Calcs_Gen!AD$141:AD$142)</f>
        <v>585</v>
      </c>
      <c r="AE378" s="117">
        <f>SUM([2]Calcs_Gen!AE$133,[2]Calcs_Gen!AE$137:AE$138,[2]Calcs_Gen!AE$141:AE$142)</f>
        <v>585</v>
      </c>
      <c r="AF378" s="117">
        <f>SUM([2]Calcs_Gen!AF$133,[2]Calcs_Gen!AF$137:AF$138,[2]Calcs_Gen!AF$141:AF$142)</f>
        <v>585</v>
      </c>
      <c r="AG378" s="117">
        <f>SUM([2]Calcs_Gen!AG$133,[2]Calcs_Gen!AG$137:AG$138,[2]Calcs_Gen!AG$141:AG$142)</f>
        <v>585</v>
      </c>
      <c r="AH378" s="118">
        <f>SUM([2]Calcs_Gen!AH$133,[2]Calcs_Gen!AH$137:AH$138,[2]Calcs_Gen!AH$141:AH$142)</f>
        <v>585</v>
      </c>
      <c r="AM378" s="53" cm="1">
        <f t="array" ref="AM378">IF(SUM(ABS(K378:AH378)),1,0)</f>
        <v>1</v>
      </c>
      <c r="AN378" s="53">
        <f t="shared" si="55"/>
        <v>0</v>
      </c>
    </row>
    <row r="379" spans="1:40" ht="12.75" customHeight="1" outlineLevel="2" collapsed="1" x14ac:dyDescent="0.2">
      <c r="B379" s="151"/>
      <c r="C379" s="152"/>
      <c r="D379" s="150" t="s">
        <v>89</v>
      </c>
      <c r="E379" s="157"/>
      <c r="F379" s="157"/>
      <c r="G379" s="157"/>
      <c r="H379" s="157"/>
      <c r="I379" s="157"/>
      <c r="J379" s="157"/>
      <c r="K379" s="121">
        <f t="shared" ref="K379:AH379" si="56">SUM(K373:K378)</f>
        <v>505397</v>
      </c>
      <c r="L379" s="121">
        <f t="shared" si="56"/>
        <v>568477</v>
      </c>
      <c r="M379" s="121">
        <f t="shared" si="56"/>
        <v>622790</v>
      </c>
      <c r="N379" s="122">
        <f t="shared" si="56"/>
        <v>675774</v>
      </c>
      <c r="O379" s="122">
        <f t="shared" si="56"/>
        <v>671137.17376666667</v>
      </c>
      <c r="P379" s="122">
        <f t="shared" si="56"/>
        <v>665009.01403333328</v>
      </c>
      <c r="Q379" s="122">
        <f t="shared" si="56"/>
        <v>658823.19748750003</v>
      </c>
      <c r="R379" s="122">
        <f t="shared" si="56"/>
        <v>653262.08086425427</v>
      </c>
      <c r="S379" s="122">
        <f t="shared" si="56"/>
        <v>646701.28955452202</v>
      </c>
      <c r="T379" s="122">
        <f t="shared" si="56"/>
        <v>640769.51235325972</v>
      </c>
      <c r="U379" s="122">
        <f t="shared" si="56"/>
        <v>634840.82743371453</v>
      </c>
      <c r="V379" s="122">
        <f t="shared" si="56"/>
        <v>629322.65909843461</v>
      </c>
      <c r="W379" s="122">
        <f t="shared" si="56"/>
        <v>624246.22963446041</v>
      </c>
      <c r="X379" s="122">
        <f t="shared" si="56"/>
        <v>625884.35437971051</v>
      </c>
      <c r="Y379" s="122">
        <f t="shared" si="56"/>
        <v>618129.74171960785</v>
      </c>
      <c r="Z379" s="122">
        <f t="shared" si="56"/>
        <v>615883.23053566599</v>
      </c>
      <c r="AA379" s="122">
        <f t="shared" si="56"/>
        <v>613636.71935172426</v>
      </c>
      <c r="AB379" s="122">
        <f t="shared" si="56"/>
        <v>611390.2081677824</v>
      </c>
      <c r="AC379" s="122">
        <f t="shared" si="56"/>
        <v>609143.69698384067</v>
      </c>
      <c r="AD379" s="122">
        <f t="shared" si="56"/>
        <v>606897.18579989893</v>
      </c>
      <c r="AE379" s="122">
        <f t="shared" si="56"/>
        <v>604650.67461595708</v>
      </c>
      <c r="AF379" s="122">
        <f t="shared" si="56"/>
        <v>602404.16343201534</v>
      </c>
      <c r="AG379" s="122">
        <f t="shared" si="56"/>
        <v>600157.65224807349</v>
      </c>
      <c r="AH379" s="123">
        <f t="shared" si="56"/>
        <v>597911.14106413175</v>
      </c>
    </row>
    <row r="380" spans="1:40" ht="12.75" customHeight="1" outlineLevel="2" thickBot="1" x14ac:dyDescent="0.25">
      <c r="B380" s="151"/>
      <c r="C380" s="152"/>
      <c r="D380" s="158" t="s">
        <v>90</v>
      </c>
      <c r="E380" s="159"/>
      <c r="F380" s="159"/>
      <c r="G380" s="159"/>
      <c r="H380" s="159"/>
      <c r="I380" s="159"/>
      <c r="J380" s="159"/>
      <c r="K380" s="160">
        <f t="shared" ref="K380:AH380" si="57">SUM(K370,K379)</f>
        <v>520877</v>
      </c>
      <c r="L380" s="160">
        <f t="shared" si="57"/>
        <v>601748</v>
      </c>
      <c r="M380" s="160">
        <f t="shared" si="57"/>
        <v>658348</v>
      </c>
      <c r="N380" s="161">
        <f t="shared" si="57"/>
        <v>689729</v>
      </c>
      <c r="O380" s="161">
        <f t="shared" si="57"/>
        <v>685892.08192063519</v>
      </c>
      <c r="P380" s="161">
        <f t="shared" si="57"/>
        <v>679286.3115193526</v>
      </c>
      <c r="Q380" s="161">
        <f t="shared" si="57"/>
        <v>673118.52745933726</v>
      </c>
      <c r="R380" s="161">
        <f t="shared" si="57"/>
        <v>666332.5898318605</v>
      </c>
      <c r="S380" s="161">
        <f t="shared" si="57"/>
        <v>658930.51792104531</v>
      </c>
      <c r="T380" s="161">
        <f t="shared" si="57"/>
        <v>651658.38540295605</v>
      </c>
      <c r="U380" s="161">
        <f t="shared" si="57"/>
        <v>644434.12554083834</v>
      </c>
      <c r="V380" s="161">
        <f t="shared" si="57"/>
        <v>637033.67231266934</v>
      </c>
      <c r="W380" s="161">
        <f t="shared" si="57"/>
        <v>629005.61143243802</v>
      </c>
      <c r="X380" s="161">
        <f t="shared" si="57"/>
        <v>620846.32345920417</v>
      </c>
      <c r="Y380" s="161">
        <f t="shared" si="57"/>
        <v>612635.64475704101</v>
      </c>
      <c r="Z380" s="161">
        <f t="shared" si="57"/>
        <v>616277.82475609099</v>
      </c>
      <c r="AA380" s="161">
        <f t="shared" si="57"/>
        <v>619901.53977797669</v>
      </c>
      <c r="AB380" s="161">
        <f t="shared" si="57"/>
        <v>623591.33118536195</v>
      </c>
      <c r="AC380" s="161">
        <f t="shared" si="57"/>
        <v>627268.34699258744</v>
      </c>
      <c r="AD380" s="161">
        <f t="shared" si="57"/>
        <v>630903.74061565916</v>
      </c>
      <c r="AE380" s="161">
        <f t="shared" si="57"/>
        <v>634587.91045574704</v>
      </c>
      <c r="AF380" s="161">
        <f t="shared" si="57"/>
        <v>638501.32792711165</v>
      </c>
      <c r="AG380" s="161">
        <f t="shared" si="57"/>
        <v>642414.74539847614</v>
      </c>
      <c r="AH380" s="162">
        <f t="shared" si="57"/>
        <v>646321.56056322833</v>
      </c>
    </row>
    <row r="381" spans="1:40" ht="12.75" customHeight="1" outlineLevel="2" thickTop="1" x14ac:dyDescent="0.2">
      <c r="B381" s="151"/>
      <c r="C381" s="152"/>
      <c r="D381" s="153"/>
      <c r="E381" s="154"/>
      <c r="F381" s="154"/>
      <c r="G381" s="154"/>
      <c r="H381" s="154"/>
      <c r="I381" s="154"/>
      <c r="J381" s="154"/>
      <c r="K381" s="116"/>
      <c r="L381" s="116"/>
      <c r="M381" s="116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6"/>
    </row>
    <row r="382" spans="1:40" ht="12.75" customHeight="1" outlineLevel="2" x14ac:dyDescent="0.2">
      <c r="B382" s="151"/>
      <c r="C382" s="152"/>
      <c r="D382" s="153" t="s">
        <v>91</v>
      </c>
      <c r="E382" s="154"/>
      <c r="F382" s="154"/>
      <c r="G382" s="154"/>
      <c r="H382" s="154"/>
      <c r="I382" s="154"/>
      <c r="J382" s="154"/>
      <c r="K382" s="116"/>
      <c r="L382" s="116"/>
      <c r="M382" s="116"/>
      <c r="N382" s="117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6"/>
    </row>
    <row r="383" spans="1:40" ht="12.75" customHeight="1" outlineLevel="2" x14ac:dyDescent="0.2">
      <c r="B383" s="151"/>
      <c r="C383" s="152"/>
      <c r="D383" s="176" t="s">
        <v>92</v>
      </c>
      <c r="E383" s="154"/>
      <c r="F383" s="154"/>
      <c r="G383" s="154"/>
      <c r="H383" s="154"/>
      <c r="I383" s="154"/>
      <c r="J383" s="154"/>
      <c r="K383" s="116">
        <f>SUM('[2]Hist&amp;Budget_WC'!AF$159:AF$160)</f>
        <v>10846</v>
      </c>
      <c r="L383" s="116">
        <f>SUM('[2]Hist&amp;Budget_WC'!AG$159:AG$160)</f>
        <v>14886</v>
      </c>
      <c r="M383" s="116">
        <f>SUM('[2]Hist&amp;Budget_WC'!AH$159:AH$160)</f>
        <v>14184</v>
      </c>
      <c r="N383" s="117">
        <f>SUM([2]Calcs_Gen!N$148:N$149)</f>
        <v>1941</v>
      </c>
      <c r="O383" s="117">
        <f>SUM([2]Calcs_Gen!O$148:O$149)</f>
        <v>2161.3972602739727</v>
      </c>
      <c r="P383" s="117">
        <f>SUM([2]Calcs_Gen!P$148:P$149)</f>
        <v>2104.4136986301369</v>
      </c>
      <c r="Q383" s="117">
        <f>SUM([2]Calcs_Gen!Q$148:Q$149)</f>
        <v>2128.4514657534246</v>
      </c>
      <c r="R383" s="117">
        <f>SUM([2]Calcs_Gen!R$148:R$149)</f>
        <v>1985.9348428278688</v>
      </c>
      <c r="S383" s="117">
        <f>SUM([2]Calcs_Gen!S$148:S$149)</f>
        <v>2080.6408981140407</v>
      </c>
      <c r="T383" s="117">
        <f>SUM([2]Calcs_Gen!T$148:T$149)</f>
        <v>2107.1807268083062</v>
      </c>
      <c r="U383" s="117">
        <f>SUM([2]Calcs_Gen!U$148:U$149)</f>
        <v>2171.6004084109809</v>
      </c>
      <c r="V383" s="117">
        <f>SUM([2]Calcs_Gen!V$148:V$149)</f>
        <v>2225.2305854848587</v>
      </c>
      <c r="W383" s="117">
        <f>SUM([2]Calcs_Gen!W$148:W$149)</f>
        <v>2330.0072550342998</v>
      </c>
      <c r="X383" s="117">
        <f>SUM([2]Calcs_Gen!X$148:X$149)</f>
        <v>2364.2462760837875</v>
      </c>
      <c r="Y383" s="117">
        <f>SUM([2]Calcs_Gen!Y$148:Y$149)</f>
        <v>2399.964758760419</v>
      </c>
      <c r="Z383" s="117">
        <f>SUM([2]Calcs_Gen!Z$148:Z$149)</f>
        <v>2395.916493827096</v>
      </c>
      <c r="AA383" s="117">
        <f>SUM([2]Calcs_Gen!AA$148:AA$149)</f>
        <v>2405.0845945935407</v>
      </c>
      <c r="AB383" s="117">
        <f>SUM([2]Calcs_Gen!AB$148:AB$149)</f>
        <v>2407.7796786919857</v>
      </c>
      <c r="AC383" s="117">
        <f>SUM([2]Calcs_Gen!AC$148:AC$149)</f>
        <v>2410.5690907338767</v>
      </c>
      <c r="AD383" s="117">
        <f>SUM([2]Calcs_Gen!AD$148:AD$149)</f>
        <v>2406.8619897595358</v>
      </c>
      <c r="AE383" s="117">
        <f>SUM([2]Calcs_Gen!AE$148:AE$149)</f>
        <v>2416.4442201118077</v>
      </c>
      <c r="AF383" s="117">
        <f>SUM([2]Calcs_Gen!AF$148:AF$149)</f>
        <v>2416.4442201118077</v>
      </c>
      <c r="AG383" s="117">
        <f>SUM([2]Calcs_Gen!AG$148:AG$149)</f>
        <v>2416.4442201118077</v>
      </c>
      <c r="AH383" s="118">
        <f>SUM([2]Calcs_Gen!AH$148:AH$149)</f>
        <v>2409.8419134994806</v>
      </c>
      <c r="AM383" s="53" cm="1">
        <f t="array" ref="AM383">IF(SUM(ABS(K383:AH383)),1,0)</f>
        <v>1</v>
      </c>
      <c r="AN383" s="53">
        <f>IF(OR(SUBTOTAL(102,AM383)=1,AM383=0),0,1)</f>
        <v>0</v>
      </c>
    </row>
    <row r="384" spans="1:40" ht="12.75" customHeight="1" outlineLevel="2" x14ac:dyDescent="0.2">
      <c r="B384" s="151"/>
      <c r="C384" s="152"/>
      <c r="D384" s="245" t="s">
        <v>93</v>
      </c>
      <c r="E384" s="154"/>
      <c r="F384" s="154"/>
      <c r="G384" s="154"/>
      <c r="H384" s="154"/>
      <c r="I384" s="154"/>
      <c r="J384" s="154"/>
      <c r="K384" s="116">
        <f>ROUND('[2]Hist&amp;Budget_WC'!AF$165,0)</f>
        <v>440</v>
      </c>
      <c r="L384" s="116">
        <f>ROUND('[2]Hist&amp;Budget_WC'!AG$165,0)</f>
        <v>451</v>
      </c>
      <c r="M384" s="116">
        <f>ROUND('[2]Hist&amp;Budget_WC'!AH$165,0)</f>
        <v>463</v>
      </c>
      <c r="N384" s="117">
        <f>ROUND(SUM([2]Calcs_Gen!N$154),0)</f>
        <v>574</v>
      </c>
      <c r="O384" s="117">
        <f>ROUND(SUM([2]Calcs_Gen!O$154),0)</f>
        <v>553</v>
      </c>
      <c r="P384" s="117">
        <f>ROUND(SUM([2]Calcs_Gen!P$154),0)</f>
        <v>566</v>
      </c>
      <c r="Q384" s="117">
        <f>ROUND(SUM([2]Calcs_Gen!Q$154),0)</f>
        <v>579</v>
      </c>
      <c r="R384" s="117">
        <f>ROUND(SUM([2]Calcs_Gen!R$154),0)</f>
        <v>593</v>
      </c>
      <c r="S384" s="117">
        <f>ROUND(SUM([2]Calcs_Gen!S$154),0)</f>
        <v>608</v>
      </c>
      <c r="T384" s="117">
        <f>ROUND(SUM([2]Calcs_Gen!T$154),0)</f>
        <v>356</v>
      </c>
      <c r="U384" s="117">
        <f>ROUND(SUM([2]Calcs_Gen!U$154),0)</f>
        <v>343</v>
      </c>
      <c r="V384" s="117">
        <f>ROUND(SUM([2]Calcs_Gen!V$154),0)</f>
        <v>354</v>
      </c>
      <c r="W384" s="117">
        <f>ROUND(SUM([2]Calcs_Gen!W$154),0)</f>
        <v>366</v>
      </c>
      <c r="X384" s="117">
        <f>ROUND(SUM([2]Calcs_Gen!X$154),0)</f>
        <v>378</v>
      </c>
      <c r="Y384" s="117">
        <f>ROUND(SUM([2]Calcs_Gen!Y$154),0)</f>
        <v>391</v>
      </c>
      <c r="Z384" s="117">
        <f>ROUND(SUM([2]Calcs_Gen!Z$154),0)</f>
        <v>404</v>
      </c>
      <c r="AA384" s="117">
        <f>ROUND(SUM([2]Calcs_Gen!AA$154),0)</f>
        <v>310</v>
      </c>
      <c r="AB384" s="117">
        <f>ROUND(SUM([2]Calcs_Gen!AB$154),0)</f>
        <v>296</v>
      </c>
      <c r="AC384" s="117">
        <f>ROUND(SUM([2]Calcs_Gen!AC$154),0)</f>
        <v>302</v>
      </c>
      <c r="AD384" s="117">
        <f>ROUND(SUM([2]Calcs_Gen!AD$154),0)</f>
        <v>237</v>
      </c>
      <c r="AE384" s="117">
        <f>ROUND(SUM([2]Calcs_Gen!AE$154),0)</f>
        <v>0</v>
      </c>
      <c r="AF384" s="117">
        <f>ROUND(SUM([2]Calcs_Gen!AF$154),0)</f>
        <v>0</v>
      </c>
      <c r="AG384" s="117">
        <f>ROUND(SUM([2]Calcs_Gen!AG$154),0)</f>
        <v>0</v>
      </c>
      <c r="AH384" s="118">
        <f>ROUND(SUM([2]Calcs_Gen!AH$154),0)</f>
        <v>0</v>
      </c>
      <c r="AM384" s="53" cm="1">
        <f t="array" ref="AM384">IF(SUM(ABS(K384:AH384)),1,0)</f>
        <v>1</v>
      </c>
      <c r="AN384" s="53">
        <f>IF(OR(SUBTOTAL(102,AM384)=1,AM384=0),0,1)</f>
        <v>0</v>
      </c>
    </row>
    <row r="385" spans="2:40" ht="12.75" customHeight="1" outlineLevel="2" x14ac:dyDescent="0.2">
      <c r="B385" s="151"/>
      <c r="C385" s="152"/>
      <c r="D385" s="245" t="s">
        <v>94</v>
      </c>
      <c r="E385" s="154"/>
      <c r="F385" s="154"/>
      <c r="G385" s="154"/>
      <c r="H385" s="154"/>
      <c r="I385" s="154"/>
      <c r="J385" s="154"/>
      <c r="K385" s="116">
        <f>ROUND('[2]Hist&amp;Budget_WC'!AF$166,0)</f>
        <v>0</v>
      </c>
      <c r="L385" s="116">
        <f>ROUND('[2]Hist&amp;Budget_WC'!AG$166,0)</f>
        <v>0</v>
      </c>
      <c r="M385" s="116">
        <f>ROUND('[2]Hist&amp;Budget_WC'!AH$166,0)</f>
        <v>0</v>
      </c>
      <c r="N385" s="117">
        <f>ROUND([2]Calcs_Gen!N$155,0)</f>
        <v>0</v>
      </c>
      <c r="O385" s="117">
        <f>ROUND([2]Calcs_Gen!O$155,0)</f>
        <v>0</v>
      </c>
      <c r="P385" s="117">
        <f>ROUND([2]Calcs_Gen!P$155,0)</f>
        <v>0</v>
      </c>
      <c r="Q385" s="117">
        <f>ROUND([2]Calcs_Gen!Q$155,0)</f>
        <v>0</v>
      </c>
      <c r="R385" s="117">
        <f>ROUND([2]Calcs_Gen!R$155,0)</f>
        <v>0</v>
      </c>
      <c r="S385" s="117">
        <f>ROUND([2]Calcs_Gen!S$155,0)</f>
        <v>0</v>
      </c>
      <c r="T385" s="117">
        <f>ROUND([2]Calcs_Gen!T$155,0)</f>
        <v>0</v>
      </c>
      <c r="U385" s="117">
        <f>ROUND([2]Calcs_Gen!U$155,0)</f>
        <v>0</v>
      </c>
      <c r="V385" s="117">
        <f>ROUND([2]Calcs_Gen!V$155,0)</f>
        <v>0</v>
      </c>
      <c r="W385" s="117">
        <f>ROUND([2]Calcs_Gen!W$155,0)</f>
        <v>0</v>
      </c>
      <c r="X385" s="117">
        <f>ROUND([2]Calcs_Gen!X$155,0)</f>
        <v>0</v>
      </c>
      <c r="Y385" s="117">
        <f>ROUND([2]Calcs_Gen!Y$155,0)</f>
        <v>0</v>
      </c>
      <c r="Z385" s="117">
        <f>ROUND([2]Calcs_Gen!Z$155,0)</f>
        <v>0</v>
      </c>
      <c r="AA385" s="117">
        <f>ROUND([2]Calcs_Gen!AA$155,0)</f>
        <v>0</v>
      </c>
      <c r="AB385" s="117">
        <f>ROUND([2]Calcs_Gen!AB$155,0)</f>
        <v>0</v>
      </c>
      <c r="AC385" s="117">
        <f>ROUND([2]Calcs_Gen!AC$155,0)</f>
        <v>0</v>
      </c>
      <c r="AD385" s="117">
        <f>ROUND([2]Calcs_Gen!AD$155,0)</f>
        <v>0</v>
      </c>
      <c r="AE385" s="117">
        <f>ROUND([2]Calcs_Gen!AE$155,0)</f>
        <v>0</v>
      </c>
      <c r="AF385" s="117">
        <f>ROUND([2]Calcs_Gen!AF$155,0)</f>
        <v>0</v>
      </c>
      <c r="AG385" s="117">
        <f>ROUND([2]Calcs_Gen!AG$155,0)</f>
        <v>0</v>
      </c>
      <c r="AH385" s="118">
        <f>ROUND([2]Calcs_Gen!AH$155,0)</f>
        <v>0</v>
      </c>
      <c r="AM385" s="53" cm="1">
        <f t="array" ref="AM385">IF(SUM(ABS(K385:AH385)),1,0)</f>
        <v>0</v>
      </c>
      <c r="AN385" s="53">
        <f>IF(OR(SUBTOTAL(102,AM385)=1,AM385=0),0,1)</f>
        <v>0</v>
      </c>
    </row>
    <row r="386" spans="2:40" ht="12.75" customHeight="1" outlineLevel="2" x14ac:dyDescent="0.2">
      <c r="B386" s="151"/>
      <c r="C386" s="152"/>
      <c r="D386" s="245" t="s">
        <v>95</v>
      </c>
      <c r="E386" s="154"/>
      <c r="F386" s="154"/>
      <c r="G386" s="154"/>
      <c r="H386" s="154"/>
      <c r="I386" s="154"/>
      <c r="J386" s="154"/>
      <c r="K386" s="116">
        <f>SUM('[2]Hist&amp;Budget_WC'!AF$162:AF$163)</f>
        <v>432</v>
      </c>
      <c r="L386" s="116">
        <f>SUM('[2]Hist&amp;Budget_WC'!AG$162:AG$163)</f>
        <v>432</v>
      </c>
      <c r="M386" s="116">
        <f>SUM('[2]Hist&amp;Budget_WC'!AH$162:AH$163)</f>
        <v>432</v>
      </c>
      <c r="N386" s="117">
        <f>SUM([2]Calcs_Gen!N$151:N$152)</f>
        <v>0</v>
      </c>
      <c r="O386" s="117">
        <f>SUM([2]Calcs_Gen!O$151:O$152)</f>
        <v>0</v>
      </c>
      <c r="P386" s="117">
        <f>SUM([2]Calcs_Gen!P$151:P$152)</f>
        <v>0</v>
      </c>
      <c r="Q386" s="117">
        <f>SUM([2]Calcs_Gen!Q$151:Q$152)</f>
        <v>0</v>
      </c>
      <c r="R386" s="117">
        <f>SUM([2]Calcs_Gen!R$151:R$152)</f>
        <v>0</v>
      </c>
      <c r="S386" s="117">
        <f>SUM([2]Calcs_Gen!S$151:S$152)</f>
        <v>0</v>
      </c>
      <c r="T386" s="117">
        <f>SUM([2]Calcs_Gen!T$151:T$152)</f>
        <v>0</v>
      </c>
      <c r="U386" s="117">
        <f>SUM([2]Calcs_Gen!U$151:U$152)</f>
        <v>0</v>
      </c>
      <c r="V386" s="117">
        <f>SUM([2]Calcs_Gen!V$151:V$152)</f>
        <v>0</v>
      </c>
      <c r="W386" s="117">
        <f>SUM([2]Calcs_Gen!W$151:W$152)</f>
        <v>0</v>
      </c>
      <c r="X386" s="117">
        <f>SUM([2]Calcs_Gen!X$151:X$152)</f>
        <v>0</v>
      </c>
      <c r="Y386" s="117">
        <f>SUM([2]Calcs_Gen!Y$151:Y$152)</f>
        <v>0</v>
      </c>
      <c r="Z386" s="117">
        <f>SUM([2]Calcs_Gen!Z$151:Z$152)</f>
        <v>0</v>
      </c>
      <c r="AA386" s="117">
        <f>SUM([2]Calcs_Gen!AA$151:AA$152)</f>
        <v>0</v>
      </c>
      <c r="AB386" s="117">
        <f>SUM([2]Calcs_Gen!AB$151:AB$152)</f>
        <v>0</v>
      </c>
      <c r="AC386" s="117">
        <f>SUM([2]Calcs_Gen!AC$151:AC$152)</f>
        <v>0</v>
      </c>
      <c r="AD386" s="117">
        <f>SUM([2]Calcs_Gen!AD$151:AD$152)</f>
        <v>0</v>
      </c>
      <c r="AE386" s="117">
        <f>SUM([2]Calcs_Gen!AE$151:AE$152)</f>
        <v>0</v>
      </c>
      <c r="AF386" s="117">
        <f>SUM([2]Calcs_Gen!AF$151:AF$152)</f>
        <v>0</v>
      </c>
      <c r="AG386" s="117">
        <f>SUM([2]Calcs_Gen!AG$151:AG$152)</f>
        <v>0</v>
      </c>
      <c r="AH386" s="118">
        <f>SUM([2]Calcs_Gen!AH$151:AH$152)</f>
        <v>0</v>
      </c>
      <c r="AM386" s="53" cm="1">
        <f t="array" ref="AM386">IF(SUM(ABS(K386:AH386)),1,0)</f>
        <v>1</v>
      </c>
      <c r="AN386" s="53">
        <f>IF(OR(SUBTOTAL(102,AM386)=1,AM386=0),0,1)</f>
        <v>0</v>
      </c>
    </row>
    <row r="387" spans="2:40" ht="12.75" customHeight="1" outlineLevel="2" collapsed="1" x14ac:dyDescent="0.2">
      <c r="B387" s="151"/>
      <c r="C387" s="152"/>
      <c r="D387" s="246" t="s">
        <v>88</v>
      </c>
      <c r="E387" s="154"/>
      <c r="F387" s="154"/>
      <c r="G387" s="154"/>
      <c r="H387" s="154"/>
      <c r="I387" s="154"/>
      <c r="J387" s="154"/>
      <c r="K387" s="116">
        <f>SUM('[2]Hist&amp;Budget_WC'!AF$161,'[2]Hist&amp;Budget_WC'!AF$164)</f>
        <v>2796</v>
      </c>
      <c r="L387" s="116">
        <f>SUM('[2]Hist&amp;Budget_WC'!AG$161,'[2]Hist&amp;Budget_WC'!AG$164)</f>
        <v>2820</v>
      </c>
      <c r="M387" s="116">
        <f>SUM('[2]Hist&amp;Budget_WC'!AH$161,'[2]Hist&amp;Budget_WC'!AH$164)</f>
        <v>2962</v>
      </c>
      <c r="N387" s="117">
        <f>SUM([2]Calcs_Gen!N$150,[2]Calcs_Gen!N$153)</f>
        <v>2909</v>
      </c>
      <c r="O387" s="117">
        <f>SUM([2]Calcs_Gen!O$150,[2]Calcs_Gen!O$153)</f>
        <v>2909</v>
      </c>
      <c r="P387" s="117">
        <f>SUM([2]Calcs_Gen!P$150,[2]Calcs_Gen!P$153)</f>
        <v>2909</v>
      </c>
      <c r="Q387" s="117">
        <f>SUM([2]Calcs_Gen!Q$150,[2]Calcs_Gen!Q$153)</f>
        <v>2909</v>
      </c>
      <c r="R387" s="117">
        <f>SUM([2]Calcs_Gen!R$150,[2]Calcs_Gen!R$153)</f>
        <v>2909</v>
      </c>
      <c r="S387" s="117">
        <f>SUM([2]Calcs_Gen!S$150,[2]Calcs_Gen!S$153)</f>
        <v>2909</v>
      </c>
      <c r="T387" s="117">
        <f>SUM([2]Calcs_Gen!T$150,[2]Calcs_Gen!T$153)</f>
        <v>2909</v>
      </c>
      <c r="U387" s="117">
        <f>SUM([2]Calcs_Gen!U$150,[2]Calcs_Gen!U$153)</f>
        <v>2909</v>
      </c>
      <c r="V387" s="117">
        <f>SUM([2]Calcs_Gen!V$150,[2]Calcs_Gen!V$153)</f>
        <v>2909</v>
      </c>
      <c r="W387" s="117">
        <f>SUM([2]Calcs_Gen!W$150,[2]Calcs_Gen!W$153)</f>
        <v>2909</v>
      </c>
      <c r="X387" s="117">
        <f>SUM([2]Calcs_Gen!X$150,[2]Calcs_Gen!X$153)</f>
        <v>2909</v>
      </c>
      <c r="Y387" s="117">
        <f>SUM([2]Calcs_Gen!Y$150,[2]Calcs_Gen!Y$153)</f>
        <v>2909</v>
      </c>
      <c r="Z387" s="117">
        <f>SUM([2]Calcs_Gen!Z$150,[2]Calcs_Gen!Z$153)</f>
        <v>2909</v>
      </c>
      <c r="AA387" s="117">
        <f>SUM([2]Calcs_Gen!AA$150,[2]Calcs_Gen!AA$153)</f>
        <v>2909</v>
      </c>
      <c r="AB387" s="117">
        <f>SUM([2]Calcs_Gen!AB$150,[2]Calcs_Gen!AB$153)</f>
        <v>2909</v>
      </c>
      <c r="AC387" s="117">
        <f>SUM([2]Calcs_Gen!AC$150,[2]Calcs_Gen!AC$153)</f>
        <v>2909</v>
      </c>
      <c r="AD387" s="117">
        <f>SUM([2]Calcs_Gen!AD$150,[2]Calcs_Gen!AD$153)</f>
        <v>2909</v>
      </c>
      <c r="AE387" s="117">
        <f>SUM([2]Calcs_Gen!AE$150,[2]Calcs_Gen!AE$153)</f>
        <v>2909</v>
      </c>
      <c r="AF387" s="117">
        <f>SUM([2]Calcs_Gen!AF$150,[2]Calcs_Gen!AF$153)</f>
        <v>2909</v>
      </c>
      <c r="AG387" s="117">
        <f>SUM([2]Calcs_Gen!AG$150,[2]Calcs_Gen!AG$153)</f>
        <v>2909</v>
      </c>
      <c r="AH387" s="118">
        <f>SUM([2]Calcs_Gen!AH$150,[2]Calcs_Gen!AH$153)</f>
        <v>2909</v>
      </c>
    </row>
    <row r="388" spans="2:40" ht="12.75" customHeight="1" outlineLevel="2" x14ac:dyDescent="0.2">
      <c r="B388" s="151"/>
      <c r="C388" s="152"/>
      <c r="D388" s="150" t="s">
        <v>96</v>
      </c>
      <c r="E388" s="157"/>
      <c r="F388" s="157"/>
      <c r="G388" s="157"/>
      <c r="H388" s="157"/>
      <c r="I388" s="157"/>
      <c r="J388" s="157"/>
      <c r="K388" s="121">
        <f t="shared" ref="K388:AH388" si="58">SUM(K383:K387)</f>
        <v>14514</v>
      </c>
      <c r="L388" s="121">
        <f t="shared" si="58"/>
        <v>18589</v>
      </c>
      <c r="M388" s="121">
        <f t="shared" si="58"/>
        <v>18041</v>
      </c>
      <c r="N388" s="122">
        <f t="shared" si="58"/>
        <v>5424</v>
      </c>
      <c r="O388" s="122">
        <f t="shared" si="58"/>
        <v>5623.3972602739723</v>
      </c>
      <c r="P388" s="122">
        <f t="shared" si="58"/>
        <v>5579.4136986301364</v>
      </c>
      <c r="Q388" s="122">
        <f t="shared" si="58"/>
        <v>5616.4514657534246</v>
      </c>
      <c r="R388" s="122">
        <f t="shared" si="58"/>
        <v>5487.934842827869</v>
      </c>
      <c r="S388" s="122">
        <f t="shared" si="58"/>
        <v>5597.6408981140412</v>
      </c>
      <c r="T388" s="122">
        <f t="shared" si="58"/>
        <v>5372.1807268083066</v>
      </c>
      <c r="U388" s="122">
        <f t="shared" si="58"/>
        <v>5423.6004084109809</v>
      </c>
      <c r="V388" s="122">
        <f t="shared" si="58"/>
        <v>5488.2305854848582</v>
      </c>
      <c r="W388" s="122">
        <f t="shared" si="58"/>
        <v>5605.0072550342993</v>
      </c>
      <c r="X388" s="122">
        <f t="shared" si="58"/>
        <v>5651.246276083788</v>
      </c>
      <c r="Y388" s="122">
        <f t="shared" si="58"/>
        <v>5699.9647587604195</v>
      </c>
      <c r="Z388" s="122">
        <f t="shared" si="58"/>
        <v>5708.916493827096</v>
      </c>
      <c r="AA388" s="122">
        <f t="shared" si="58"/>
        <v>5624.0845945935407</v>
      </c>
      <c r="AB388" s="122">
        <f t="shared" si="58"/>
        <v>5612.7796786919862</v>
      </c>
      <c r="AC388" s="122">
        <f t="shared" si="58"/>
        <v>5621.5690907338767</v>
      </c>
      <c r="AD388" s="122">
        <f t="shared" si="58"/>
        <v>5552.8619897595363</v>
      </c>
      <c r="AE388" s="122">
        <f t="shared" si="58"/>
        <v>5325.4442201118072</v>
      </c>
      <c r="AF388" s="122">
        <f t="shared" si="58"/>
        <v>5325.4442201118072</v>
      </c>
      <c r="AG388" s="122">
        <f t="shared" si="58"/>
        <v>5325.4442201118072</v>
      </c>
      <c r="AH388" s="123">
        <f t="shared" si="58"/>
        <v>5318.8419134994801</v>
      </c>
    </row>
    <row r="389" spans="2:40" ht="12.75" customHeight="1" outlineLevel="2" x14ac:dyDescent="0.2">
      <c r="B389" s="151"/>
      <c r="C389" s="152"/>
      <c r="D389" s="153"/>
      <c r="E389" s="154"/>
      <c r="F389" s="154"/>
      <c r="G389" s="154"/>
      <c r="H389" s="154"/>
      <c r="I389" s="154"/>
      <c r="J389" s="154"/>
      <c r="K389" s="116"/>
      <c r="L389" s="116"/>
      <c r="M389" s="116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6"/>
    </row>
    <row r="390" spans="2:40" ht="12.75" customHeight="1" outlineLevel="2" x14ac:dyDescent="0.2">
      <c r="B390" s="151"/>
      <c r="C390" s="152"/>
      <c r="D390" s="153" t="s">
        <v>97</v>
      </c>
      <c r="E390" s="154"/>
      <c r="F390" s="154"/>
      <c r="G390" s="154"/>
      <c r="H390" s="154"/>
      <c r="I390" s="154"/>
      <c r="J390" s="154"/>
      <c r="K390" s="116"/>
      <c r="L390" s="116"/>
      <c r="M390" s="116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6"/>
    </row>
    <row r="391" spans="2:40" ht="12.75" customHeight="1" outlineLevel="2" x14ac:dyDescent="0.2">
      <c r="B391" s="151"/>
      <c r="C391" s="152"/>
      <c r="D391" s="245" t="s">
        <v>92</v>
      </c>
      <c r="E391" s="154"/>
      <c r="F391" s="154"/>
      <c r="G391" s="154"/>
      <c r="H391" s="154"/>
      <c r="I391" s="154"/>
      <c r="J391" s="154"/>
      <c r="K391" s="116">
        <f>'[2]Hist&amp;Budget_WC'!AF$176</f>
        <v>0</v>
      </c>
      <c r="L391" s="116">
        <f>'[2]Hist&amp;Budget_WC'!AG$176</f>
        <v>0</v>
      </c>
      <c r="M391" s="116">
        <f>'[2]Hist&amp;Budget_WC'!AH$176</f>
        <v>0</v>
      </c>
      <c r="N391" s="117">
        <f>SUM([2]Calcs_Gen!N$165)</f>
        <v>0</v>
      </c>
      <c r="O391" s="117">
        <f>SUM([2]Calcs_Gen!O$165)</f>
        <v>0</v>
      </c>
      <c r="P391" s="117">
        <f>SUM([2]Calcs_Gen!P$165)</f>
        <v>0</v>
      </c>
      <c r="Q391" s="117">
        <f>SUM([2]Calcs_Gen!Q$165)</f>
        <v>0</v>
      </c>
      <c r="R391" s="117">
        <f>SUM([2]Calcs_Gen!R$165)</f>
        <v>0</v>
      </c>
      <c r="S391" s="117">
        <f>SUM([2]Calcs_Gen!S$165)</f>
        <v>0</v>
      </c>
      <c r="T391" s="117">
        <f>SUM([2]Calcs_Gen!T$165)</f>
        <v>0</v>
      </c>
      <c r="U391" s="117">
        <f>SUM([2]Calcs_Gen!U$165)</f>
        <v>0</v>
      </c>
      <c r="V391" s="117">
        <f>SUM([2]Calcs_Gen!V$165)</f>
        <v>0</v>
      </c>
      <c r="W391" s="117">
        <f>SUM([2]Calcs_Gen!W$165)</f>
        <v>0</v>
      </c>
      <c r="X391" s="117">
        <f>SUM([2]Calcs_Gen!X$165)</f>
        <v>0</v>
      </c>
      <c r="Y391" s="117">
        <f>SUM([2]Calcs_Gen!Y$165)</f>
        <v>0</v>
      </c>
      <c r="Z391" s="117">
        <f>SUM([2]Calcs_Gen!Z$165)</f>
        <v>0</v>
      </c>
      <c r="AA391" s="117">
        <f>SUM([2]Calcs_Gen!AA$165)</f>
        <v>0</v>
      </c>
      <c r="AB391" s="117">
        <f>SUM([2]Calcs_Gen!AB$165)</f>
        <v>0</v>
      </c>
      <c r="AC391" s="117">
        <f>SUM([2]Calcs_Gen!AC$165)</f>
        <v>0</v>
      </c>
      <c r="AD391" s="117">
        <f>SUM([2]Calcs_Gen!AD$165)</f>
        <v>0</v>
      </c>
      <c r="AE391" s="117">
        <f>SUM([2]Calcs_Gen!AE$165)</f>
        <v>0</v>
      </c>
      <c r="AF391" s="117">
        <f>SUM([2]Calcs_Gen!AF$165)</f>
        <v>0</v>
      </c>
      <c r="AG391" s="117">
        <f>SUM([2]Calcs_Gen!AG$165)</f>
        <v>0</v>
      </c>
      <c r="AH391" s="118">
        <f>SUM([2]Calcs_Gen!AH$165)</f>
        <v>0</v>
      </c>
      <c r="AM391" s="53" cm="1">
        <f t="array" ref="AM391">IF(SUM(ABS(K391:AH391)),1,0)</f>
        <v>0</v>
      </c>
      <c r="AN391" s="53">
        <f>IF(OR(SUBTOTAL(102,AM391)=1,AM391=0),0,1)</f>
        <v>0</v>
      </c>
    </row>
    <row r="392" spans="2:40" ht="12.75" customHeight="1" outlineLevel="2" x14ac:dyDescent="0.2">
      <c r="B392" s="151"/>
      <c r="C392" s="152"/>
      <c r="D392" s="176" t="s">
        <v>93</v>
      </c>
      <c r="E392" s="154"/>
      <c r="F392" s="154"/>
      <c r="G392" s="154"/>
      <c r="H392" s="154"/>
      <c r="I392" s="154"/>
      <c r="J392" s="154"/>
      <c r="K392" s="116">
        <f>'[2]Hist&amp;Budget_WC'!AF$174</f>
        <v>8307</v>
      </c>
      <c r="L392" s="116">
        <f>'[2]Hist&amp;Budget_WC'!AG$174</f>
        <v>7785</v>
      </c>
      <c r="M392" s="116">
        <f>'[2]Hist&amp;Budget_WC'!AH$174</f>
        <v>7250</v>
      </c>
      <c r="N392" s="117">
        <f>[2]Calcs_Gen!N$163</f>
        <v>6604</v>
      </c>
      <c r="O392" s="117">
        <f>[2]Calcs_Gen!O$163</f>
        <v>6085.0824856295421</v>
      </c>
      <c r="P392" s="117">
        <f>[2]Calcs_Gen!P$163</f>
        <v>5519.1885850328408</v>
      </c>
      <c r="Q392" s="117">
        <f>[2]Calcs_Gen!Q$163</f>
        <v>4939.7693703160367</v>
      </c>
      <c r="R392" s="117">
        <f>[2]Calcs_Gen!R$163</f>
        <v>4346.3734561405181</v>
      </c>
      <c r="S392" s="117">
        <f>[2]Calcs_Gen!S$163</f>
        <v>3738.5280934175953</v>
      </c>
      <c r="T392" s="117">
        <f>[2]Calcs_Gen!T$163</f>
        <v>3382.1738579555567</v>
      </c>
      <c r="U392" s="117">
        <f>[2]Calcs_Gen!U$163</f>
        <v>3039.0938261845599</v>
      </c>
      <c r="V392" s="117">
        <f>[2]Calcs_Gen!V$163</f>
        <v>2684.7926485394646</v>
      </c>
      <c r="W392" s="117">
        <f>[2]Calcs_Gen!W$163</f>
        <v>2318.7765632087239</v>
      </c>
      <c r="X392" s="117">
        <f>[2]Calcs_Gen!X$163</f>
        <v>1940.5246705171423</v>
      </c>
      <c r="Y392" s="117">
        <f>[2]Calcs_Gen!Y$163</f>
        <v>1549.4872691971104</v>
      </c>
      <c r="Z392" s="117">
        <f>[2]Calcs_Gen!Z$163</f>
        <v>1145.0840862648415</v>
      </c>
      <c r="AA392" s="117">
        <f>[2]Calcs_Gen!AA$163</f>
        <v>834.58611083668143</v>
      </c>
      <c r="AB392" s="117">
        <f>[2]Calcs_Gen!AB$163</f>
        <v>538.78444582313682</v>
      </c>
      <c r="AC392" s="117">
        <f>[2]Calcs_Gen!AC$163</f>
        <v>236.64396645821421</v>
      </c>
      <c r="AD392" s="117">
        <f>[2]Calcs_Gen!AD$163</f>
        <v>0</v>
      </c>
      <c r="AE392" s="117">
        <f>[2]Calcs_Gen!AE$163</f>
        <v>0</v>
      </c>
      <c r="AF392" s="117">
        <f>[2]Calcs_Gen!AF$163</f>
        <v>0</v>
      </c>
      <c r="AG392" s="117">
        <f>[2]Calcs_Gen!AG$163</f>
        <v>0</v>
      </c>
      <c r="AH392" s="118">
        <f>[2]Calcs_Gen!AH$163</f>
        <v>0</v>
      </c>
      <c r="AM392" s="53" cm="1">
        <f t="array" ref="AM392">IF(SUM(ABS(K392:AH392)),1,0)</f>
        <v>1</v>
      </c>
      <c r="AN392" s="53">
        <f>IF(OR(SUBTOTAL(102,AM392)=1,AM392=0),0,1)</f>
        <v>0</v>
      </c>
    </row>
    <row r="393" spans="2:40" ht="12.75" customHeight="1" outlineLevel="2" x14ac:dyDescent="0.2">
      <c r="B393" s="151"/>
      <c r="C393" s="152"/>
      <c r="D393" s="176" t="s">
        <v>94</v>
      </c>
      <c r="E393" s="154"/>
      <c r="F393" s="154"/>
      <c r="G393" s="154"/>
      <c r="H393" s="154"/>
      <c r="I393" s="154"/>
      <c r="J393" s="154"/>
      <c r="K393" s="116">
        <f>'[2]Hist&amp;Budget_WC'!AF$175</f>
        <v>0</v>
      </c>
      <c r="L393" s="116">
        <f>'[2]Hist&amp;Budget_WC'!AG$175</f>
        <v>0</v>
      </c>
      <c r="M393" s="116">
        <f>'[2]Hist&amp;Budget_WC'!AH$175</f>
        <v>0</v>
      </c>
      <c r="N393" s="117">
        <f>[2]Calcs_Gen!N$164</f>
        <v>0</v>
      </c>
      <c r="O393" s="117">
        <f>[2]Calcs_Gen!O$164</f>
        <v>0</v>
      </c>
      <c r="P393" s="117">
        <f>[2]Calcs_Gen!P$164</f>
        <v>0</v>
      </c>
      <c r="Q393" s="117">
        <f>[2]Calcs_Gen!Q$164</f>
        <v>0</v>
      </c>
      <c r="R393" s="117">
        <f>[2]Calcs_Gen!R$164</f>
        <v>0</v>
      </c>
      <c r="S393" s="117">
        <f>[2]Calcs_Gen!S$164</f>
        <v>0</v>
      </c>
      <c r="T393" s="117">
        <f>[2]Calcs_Gen!T$164</f>
        <v>0</v>
      </c>
      <c r="U393" s="117">
        <f>[2]Calcs_Gen!U$164</f>
        <v>0</v>
      </c>
      <c r="V393" s="117">
        <f>[2]Calcs_Gen!V$164</f>
        <v>0</v>
      </c>
      <c r="W393" s="117">
        <f>[2]Calcs_Gen!W$164</f>
        <v>0</v>
      </c>
      <c r="X393" s="117">
        <f>[2]Calcs_Gen!X$164</f>
        <v>0</v>
      </c>
      <c r="Y393" s="117">
        <f>[2]Calcs_Gen!Y$164</f>
        <v>0</v>
      </c>
      <c r="Z393" s="117">
        <f>[2]Calcs_Gen!Z$164</f>
        <v>0</v>
      </c>
      <c r="AA393" s="117">
        <f>[2]Calcs_Gen!AA$164</f>
        <v>0</v>
      </c>
      <c r="AB393" s="117">
        <f>[2]Calcs_Gen!AB$164</f>
        <v>0</v>
      </c>
      <c r="AC393" s="117">
        <f>[2]Calcs_Gen!AC$164</f>
        <v>0</v>
      </c>
      <c r="AD393" s="117">
        <f>[2]Calcs_Gen!AD$164</f>
        <v>0</v>
      </c>
      <c r="AE393" s="117">
        <f>[2]Calcs_Gen!AE$164</f>
        <v>0</v>
      </c>
      <c r="AF393" s="117">
        <f>[2]Calcs_Gen!AF$164</f>
        <v>0</v>
      </c>
      <c r="AG393" s="117">
        <f>[2]Calcs_Gen!AG$164</f>
        <v>0</v>
      </c>
      <c r="AH393" s="118">
        <f>[2]Calcs_Gen!AH$164</f>
        <v>0</v>
      </c>
      <c r="AM393" s="53" cm="1">
        <f t="array" ref="AM393">IF(SUM(ABS(K393:AH393)),1,0)</f>
        <v>0</v>
      </c>
      <c r="AN393" s="53">
        <f>IF(OR(SUBTOTAL(102,AM393)=1,AM393=0),0,1)</f>
        <v>0</v>
      </c>
    </row>
    <row r="394" spans="2:40" ht="12.75" customHeight="1" outlineLevel="2" x14ac:dyDescent="0.2">
      <c r="B394" s="151"/>
      <c r="C394" s="152"/>
      <c r="D394" s="245" t="s">
        <v>98</v>
      </c>
      <c r="E394" s="154"/>
      <c r="F394" s="154"/>
      <c r="G394" s="154"/>
      <c r="H394" s="154"/>
      <c r="I394" s="154"/>
      <c r="J394" s="154"/>
      <c r="K394" s="116">
        <f>SUM('[2]Hist&amp;Budget_WC'!AF$172:AF$173)</f>
        <v>709</v>
      </c>
      <c r="L394" s="116">
        <f>SUM('[2]Hist&amp;Budget_WC'!AG$172:AG$173)</f>
        <v>709</v>
      </c>
      <c r="M394" s="116">
        <f>SUM('[2]Hist&amp;Budget_WC'!AH$172:AH$173)</f>
        <v>709</v>
      </c>
      <c r="N394" s="117">
        <f>SUM([2]Calcs_Gen!N$161:N$162)</f>
        <v>1419</v>
      </c>
      <c r="O394" s="117">
        <f>SUM([2]Calcs_Gen!O$161:O$162)</f>
        <v>1419</v>
      </c>
      <c r="P394" s="117">
        <f>SUM([2]Calcs_Gen!P$161:P$162)</f>
        <v>1419</v>
      </c>
      <c r="Q394" s="117">
        <f>SUM([2]Calcs_Gen!Q$161:Q$162)</f>
        <v>1419</v>
      </c>
      <c r="R394" s="117">
        <f>SUM([2]Calcs_Gen!R$161:R$162)</f>
        <v>1419</v>
      </c>
      <c r="S394" s="117">
        <f>SUM([2]Calcs_Gen!S$161:S$162)</f>
        <v>1419</v>
      </c>
      <c r="T394" s="117">
        <f>SUM([2]Calcs_Gen!T$161:T$162)</f>
        <v>1419</v>
      </c>
      <c r="U394" s="117">
        <f>SUM([2]Calcs_Gen!U$161:U$162)</f>
        <v>1419</v>
      </c>
      <c r="V394" s="117">
        <f>SUM([2]Calcs_Gen!V$161:V$162)</f>
        <v>1419</v>
      </c>
      <c r="W394" s="117">
        <f>SUM([2]Calcs_Gen!W$161:W$162)</f>
        <v>1419</v>
      </c>
      <c r="X394" s="117">
        <f>SUM([2]Calcs_Gen!X$161:X$162)</f>
        <v>1419</v>
      </c>
      <c r="Y394" s="117">
        <f>SUM([2]Calcs_Gen!Y$161:Y$162)</f>
        <v>1419</v>
      </c>
      <c r="Z394" s="117">
        <f>SUM([2]Calcs_Gen!Z$161:Z$162)</f>
        <v>1419</v>
      </c>
      <c r="AA394" s="117">
        <f>SUM([2]Calcs_Gen!AA$161:AA$162)</f>
        <v>1419</v>
      </c>
      <c r="AB394" s="117">
        <f>SUM([2]Calcs_Gen!AB$161:AB$162)</f>
        <v>1419</v>
      </c>
      <c r="AC394" s="117">
        <f>SUM([2]Calcs_Gen!AC$161:AC$162)</f>
        <v>1419</v>
      </c>
      <c r="AD394" s="117">
        <f>SUM([2]Calcs_Gen!AD$161:AD$162)</f>
        <v>1419</v>
      </c>
      <c r="AE394" s="117">
        <f>SUM([2]Calcs_Gen!AE$161:AE$162)</f>
        <v>1419</v>
      </c>
      <c r="AF394" s="117">
        <f>SUM([2]Calcs_Gen!AF$161:AF$162)</f>
        <v>1419</v>
      </c>
      <c r="AG394" s="117">
        <f>SUM([2]Calcs_Gen!AG$161:AG$162)</f>
        <v>1419</v>
      </c>
      <c r="AH394" s="118">
        <f>SUM([2]Calcs_Gen!AH$161:AH$162)</f>
        <v>1419</v>
      </c>
      <c r="AM394" s="53" cm="1">
        <f t="array" ref="AM394">IF(SUM(ABS(K394:AH394)),1,0)</f>
        <v>1</v>
      </c>
      <c r="AN394" s="53">
        <f>IF(OR(SUBTOTAL(102,AM394)=1,AM394=0),0,1)</f>
        <v>0</v>
      </c>
    </row>
    <row r="395" spans="2:40" ht="12.75" customHeight="1" outlineLevel="2" collapsed="1" x14ac:dyDescent="0.2">
      <c r="B395" s="151"/>
      <c r="C395" s="152"/>
      <c r="D395" s="246" t="s">
        <v>88</v>
      </c>
      <c r="E395" s="154"/>
      <c r="F395" s="154"/>
      <c r="G395" s="154"/>
      <c r="H395" s="154"/>
      <c r="I395" s="154"/>
      <c r="J395" s="154"/>
      <c r="K395" s="116">
        <f>'[2]Hist&amp;Budget_WC'!AF$171</f>
        <v>377</v>
      </c>
      <c r="L395" s="116">
        <f>'[2]Hist&amp;Budget_WC'!AG$171</f>
        <v>276</v>
      </c>
      <c r="M395" s="116">
        <f>'[2]Hist&amp;Budget_WC'!AH$171</f>
        <v>231</v>
      </c>
      <c r="N395" s="117">
        <f>[2]Calcs_Gen!N$160</f>
        <v>419</v>
      </c>
      <c r="O395" s="117">
        <f>[2]Calcs_Gen!O$160</f>
        <v>419</v>
      </c>
      <c r="P395" s="117">
        <f>[2]Calcs_Gen!P$160</f>
        <v>419</v>
      </c>
      <c r="Q395" s="117">
        <f>[2]Calcs_Gen!Q$160</f>
        <v>419</v>
      </c>
      <c r="R395" s="117">
        <f>[2]Calcs_Gen!R$160</f>
        <v>419</v>
      </c>
      <c r="S395" s="117">
        <f>[2]Calcs_Gen!S$160</f>
        <v>419</v>
      </c>
      <c r="T395" s="117">
        <f>[2]Calcs_Gen!T$160</f>
        <v>419</v>
      </c>
      <c r="U395" s="117">
        <f>[2]Calcs_Gen!U$160</f>
        <v>419</v>
      </c>
      <c r="V395" s="117">
        <f>[2]Calcs_Gen!V$160</f>
        <v>419</v>
      </c>
      <c r="W395" s="117">
        <f>[2]Calcs_Gen!W$160</f>
        <v>419</v>
      </c>
      <c r="X395" s="117">
        <f>[2]Calcs_Gen!X$160</f>
        <v>419</v>
      </c>
      <c r="Y395" s="117">
        <f>[2]Calcs_Gen!Y$160</f>
        <v>419</v>
      </c>
      <c r="Z395" s="117">
        <f>[2]Calcs_Gen!Z$160</f>
        <v>419</v>
      </c>
      <c r="AA395" s="117">
        <f>[2]Calcs_Gen!AA$160</f>
        <v>419</v>
      </c>
      <c r="AB395" s="117">
        <f>[2]Calcs_Gen!AB$160</f>
        <v>419</v>
      </c>
      <c r="AC395" s="117">
        <f>[2]Calcs_Gen!AC$160</f>
        <v>419</v>
      </c>
      <c r="AD395" s="117">
        <f>[2]Calcs_Gen!AD$160</f>
        <v>419</v>
      </c>
      <c r="AE395" s="117">
        <f>[2]Calcs_Gen!AE$160</f>
        <v>419</v>
      </c>
      <c r="AF395" s="117">
        <f>[2]Calcs_Gen!AF$160</f>
        <v>419</v>
      </c>
      <c r="AG395" s="117">
        <f>[2]Calcs_Gen!AG$160</f>
        <v>419</v>
      </c>
      <c r="AH395" s="118">
        <f>[2]Calcs_Gen!AH$160</f>
        <v>419</v>
      </c>
    </row>
    <row r="396" spans="2:40" ht="12.75" customHeight="1" outlineLevel="2" x14ac:dyDescent="0.2">
      <c r="B396" s="151"/>
      <c r="C396" s="152"/>
      <c r="D396" s="153" t="s">
        <v>99</v>
      </c>
      <c r="E396" s="157"/>
      <c r="F396" s="157"/>
      <c r="G396" s="157"/>
      <c r="H396" s="157"/>
      <c r="I396" s="157"/>
      <c r="J396" s="157"/>
      <c r="K396" s="121">
        <f t="shared" ref="K396:AH396" si="59">SUM(K391:K395)</f>
        <v>9393</v>
      </c>
      <c r="L396" s="121">
        <f t="shared" si="59"/>
        <v>8770</v>
      </c>
      <c r="M396" s="121">
        <f t="shared" si="59"/>
        <v>8190</v>
      </c>
      <c r="N396" s="122">
        <f t="shared" si="59"/>
        <v>8442</v>
      </c>
      <c r="O396" s="122">
        <f t="shared" si="59"/>
        <v>7923.0824856295421</v>
      </c>
      <c r="P396" s="122">
        <f t="shared" si="59"/>
        <v>7357.1885850328408</v>
      </c>
      <c r="Q396" s="122">
        <f t="shared" si="59"/>
        <v>6777.7693703160367</v>
      </c>
      <c r="R396" s="122">
        <f t="shared" si="59"/>
        <v>6184.3734561405181</v>
      </c>
      <c r="S396" s="122">
        <f t="shared" si="59"/>
        <v>5576.5280934175953</v>
      </c>
      <c r="T396" s="122">
        <f t="shared" si="59"/>
        <v>5220.1738579555567</v>
      </c>
      <c r="U396" s="122">
        <f t="shared" si="59"/>
        <v>4877.0938261845604</v>
      </c>
      <c r="V396" s="122">
        <f t="shared" si="59"/>
        <v>4522.7926485394646</v>
      </c>
      <c r="W396" s="122">
        <f t="shared" si="59"/>
        <v>4156.7765632087239</v>
      </c>
      <c r="X396" s="122">
        <f t="shared" si="59"/>
        <v>3778.5246705171421</v>
      </c>
      <c r="Y396" s="122">
        <f t="shared" si="59"/>
        <v>3387.4872691971104</v>
      </c>
      <c r="Z396" s="122">
        <f t="shared" si="59"/>
        <v>2983.0840862648415</v>
      </c>
      <c r="AA396" s="122">
        <f t="shared" si="59"/>
        <v>2672.5861108366817</v>
      </c>
      <c r="AB396" s="122">
        <f t="shared" si="59"/>
        <v>2376.7844458231366</v>
      </c>
      <c r="AC396" s="122">
        <f t="shared" si="59"/>
        <v>2074.643966458214</v>
      </c>
      <c r="AD396" s="122">
        <f t="shared" si="59"/>
        <v>1838</v>
      </c>
      <c r="AE396" s="122">
        <f t="shared" si="59"/>
        <v>1838</v>
      </c>
      <c r="AF396" s="122">
        <f t="shared" si="59"/>
        <v>1838</v>
      </c>
      <c r="AG396" s="122">
        <f t="shared" si="59"/>
        <v>1838</v>
      </c>
      <c r="AH396" s="123">
        <f t="shared" si="59"/>
        <v>1838</v>
      </c>
    </row>
    <row r="397" spans="2:40" ht="12.75" customHeight="1" outlineLevel="2" thickBot="1" x14ac:dyDescent="0.25">
      <c r="B397" s="151"/>
      <c r="C397" s="152"/>
      <c r="D397" s="158" t="s">
        <v>100</v>
      </c>
      <c r="E397" s="159"/>
      <c r="F397" s="159"/>
      <c r="G397" s="159"/>
      <c r="H397" s="159"/>
      <c r="I397" s="159"/>
      <c r="J397" s="159"/>
      <c r="K397" s="160">
        <f t="shared" ref="K397:AH397" si="60">SUM(K388,K396)</f>
        <v>23907</v>
      </c>
      <c r="L397" s="160">
        <f t="shared" si="60"/>
        <v>27359</v>
      </c>
      <c r="M397" s="160">
        <f t="shared" si="60"/>
        <v>26231</v>
      </c>
      <c r="N397" s="161">
        <f t="shared" si="60"/>
        <v>13866</v>
      </c>
      <c r="O397" s="161">
        <f t="shared" si="60"/>
        <v>13546.479745903514</v>
      </c>
      <c r="P397" s="161">
        <f t="shared" si="60"/>
        <v>12936.602283662978</v>
      </c>
      <c r="Q397" s="161">
        <f t="shared" si="60"/>
        <v>12394.22083606946</v>
      </c>
      <c r="R397" s="161">
        <f t="shared" si="60"/>
        <v>11672.308298968386</v>
      </c>
      <c r="S397" s="161">
        <f t="shared" si="60"/>
        <v>11174.168991531636</v>
      </c>
      <c r="T397" s="161">
        <f t="shared" si="60"/>
        <v>10592.354584763863</v>
      </c>
      <c r="U397" s="161">
        <f t="shared" si="60"/>
        <v>10300.694234595541</v>
      </c>
      <c r="V397" s="161">
        <f t="shared" si="60"/>
        <v>10011.023234024324</v>
      </c>
      <c r="W397" s="161">
        <f t="shared" si="60"/>
        <v>9761.7838182430241</v>
      </c>
      <c r="X397" s="161">
        <f t="shared" si="60"/>
        <v>9429.7709466009292</v>
      </c>
      <c r="Y397" s="161">
        <f t="shared" si="60"/>
        <v>9087.4520279575299</v>
      </c>
      <c r="Z397" s="161">
        <f t="shared" si="60"/>
        <v>8692.0005800919371</v>
      </c>
      <c r="AA397" s="161">
        <f t="shared" si="60"/>
        <v>8296.6707054302224</v>
      </c>
      <c r="AB397" s="161">
        <f t="shared" si="60"/>
        <v>7989.5641245151228</v>
      </c>
      <c r="AC397" s="161">
        <f t="shared" si="60"/>
        <v>7696.2130571920907</v>
      </c>
      <c r="AD397" s="161">
        <f t="shared" si="60"/>
        <v>7390.8619897595363</v>
      </c>
      <c r="AE397" s="161">
        <f t="shared" si="60"/>
        <v>7163.4442201118072</v>
      </c>
      <c r="AF397" s="161">
        <f t="shared" si="60"/>
        <v>7163.4442201118072</v>
      </c>
      <c r="AG397" s="161">
        <f t="shared" si="60"/>
        <v>7163.4442201118072</v>
      </c>
      <c r="AH397" s="162">
        <f t="shared" si="60"/>
        <v>7156.8419134994801</v>
      </c>
    </row>
    <row r="398" spans="2:40" ht="12.75" customHeight="1" outlineLevel="2" thickTop="1" x14ac:dyDescent="0.2">
      <c r="B398" s="151"/>
      <c r="C398" s="152"/>
      <c r="D398" s="153"/>
      <c r="E398" s="154"/>
      <c r="F398" s="154"/>
      <c r="G398" s="154"/>
      <c r="H398" s="154"/>
      <c r="I398" s="154"/>
      <c r="J398" s="154"/>
      <c r="K398" s="116"/>
      <c r="L398" s="116"/>
      <c r="M398" s="116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6"/>
    </row>
    <row r="399" spans="2:40" ht="12.75" customHeight="1" outlineLevel="2" thickBot="1" x14ac:dyDescent="0.25">
      <c r="B399" s="151"/>
      <c r="C399" s="152"/>
      <c r="D399" s="163" t="s">
        <v>101</v>
      </c>
      <c r="E399" s="164"/>
      <c r="F399" s="164"/>
      <c r="G399" s="164"/>
      <c r="H399" s="164"/>
      <c r="I399" s="164"/>
      <c r="J399" s="164"/>
      <c r="K399" s="165">
        <f>K380-K397</f>
        <v>496970</v>
      </c>
      <c r="L399" s="165">
        <f>L380-L397</f>
        <v>574389</v>
      </c>
      <c r="M399" s="165">
        <f>M380-M397</f>
        <v>632117</v>
      </c>
      <c r="N399" s="166">
        <f t="shared" ref="N399:AH399" si="61">N380-N397</f>
        <v>675863</v>
      </c>
      <c r="O399" s="166">
        <f>O380-O397</f>
        <v>672345.60217473167</v>
      </c>
      <c r="P399" s="166">
        <f t="shared" si="61"/>
        <v>666349.7092356896</v>
      </c>
      <c r="Q399" s="166">
        <f t="shared" si="61"/>
        <v>660724.30662326782</v>
      </c>
      <c r="R399" s="166">
        <f t="shared" si="61"/>
        <v>654660.28153289214</v>
      </c>
      <c r="S399" s="166">
        <f t="shared" si="61"/>
        <v>647756.34892951371</v>
      </c>
      <c r="T399" s="166">
        <f t="shared" si="61"/>
        <v>641066.03081819217</v>
      </c>
      <c r="U399" s="166">
        <f t="shared" si="61"/>
        <v>634133.43130624283</v>
      </c>
      <c r="V399" s="166">
        <f t="shared" si="61"/>
        <v>627022.64907864504</v>
      </c>
      <c r="W399" s="166">
        <f t="shared" si="61"/>
        <v>619243.82761419495</v>
      </c>
      <c r="X399" s="166">
        <f t="shared" si="61"/>
        <v>611416.55251260323</v>
      </c>
      <c r="Y399" s="166">
        <f t="shared" si="61"/>
        <v>603548.19272908347</v>
      </c>
      <c r="Z399" s="166">
        <f t="shared" si="61"/>
        <v>607585.82417599903</v>
      </c>
      <c r="AA399" s="166">
        <f t="shared" si="61"/>
        <v>611604.86907254648</v>
      </c>
      <c r="AB399" s="166">
        <f t="shared" si="61"/>
        <v>615601.76706084679</v>
      </c>
      <c r="AC399" s="166">
        <f t="shared" si="61"/>
        <v>619572.1339353954</v>
      </c>
      <c r="AD399" s="166">
        <f t="shared" si="61"/>
        <v>623512.87862589967</v>
      </c>
      <c r="AE399" s="166">
        <f t="shared" si="61"/>
        <v>627424.46623563522</v>
      </c>
      <c r="AF399" s="166">
        <f t="shared" si="61"/>
        <v>631337.88370699983</v>
      </c>
      <c r="AG399" s="166">
        <f t="shared" si="61"/>
        <v>635251.30117836432</v>
      </c>
      <c r="AH399" s="167">
        <f t="shared" si="61"/>
        <v>639164.71864972881</v>
      </c>
    </row>
    <row r="400" spans="2:40" ht="12.75" customHeight="1" outlineLevel="2" x14ac:dyDescent="0.2">
      <c r="B400" s="151"/>
      <c r="C400" s="152"/>
      <c r="D400" s="153"/>
      <c r="E400" s="154"/>
      <c r="F400" s="154"/>
      <c r="G400" s="154"/>
      <c r="H400" s="154"/>
      <c r="I400" s="154"/>
      <c r="J400" s="154"/>
      <c r="K400" s="116"/>
      <c r="L400" s="116"/>
      <c r="M400" s="116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6"/>
    </row>
    <row r="401" spans="1:40" ht="12.75" customHeight="1" outlineLevel="2" x14ac:dyDescent="0.2">
      <c r="B401" s="151"/>
      <c r="C401" s="152"/>
      <c r="D401" s="153" t="s">
        <v>102</v>
      </c>
      <c r="E401" s="154"/>
      <c r="F401" s="154"/>
      <c r="G401" s="154"/>
      <c r="H401" s="154"/>
      <c r="I401" s="154"/>
      <c r="J401" s="154"/>
      <c r="K401" s="116"/>
      <c r="L401" s="116"/>
      <c r="M401" s="116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6"/>
    </row>
    <row r="402" spans="1:40" ht="12.75" customHeight="1" outlineLevel="2" x14ac:dyDescent="0.2">
      <c r="B402" s="151"/>
      <c r="C402" s="152"/>
      <c r="D402" s="176" t="s">
        <v>103</v>
      </c>
      <c r="E402" s="154"/>
      <c r="F402" s="154"/>
      <c r="G402" s="154"/>
      <c r="H402" s="154"/>
      <c r="I402" s="154"/>
      <c r="J402" s="154"/>
      <c r="K402" s="116">
        <f>'[2]Hist&amp;Budget_WC'!AF$184</f>
        <v>403681</v>
      </c>
      <c r="L402" s="116">
        <f>'[2]Hist&amp;Budget_WC'!AG$184</f>
        <v>412688</v>
      </c>
      <c r="M402" s="116">
        <f>'[2]Hist&amp;Budget_WC'!AH$184</f>
        <v>421914</v>
      </c>
      <c r="N402" s="117">
        <f>[2]Calcs_Gen!N$173</f>
        <v>419822</v>
      </c>
      <c r="O402" s="117">
        <f>[2]Calcs_Gen!O$173</f>
        <v>416304.80239970307</v>
      </c>
      <c r="P402" s="117">
        <f>[2]Calcs_Gen!P$173</f>
        <v>410308.81533509301</v>
      </c>
      <c r="Q402" s="117">
        <f>[2]Calcs_Gen!Q$173</f>
        <v>404682.88740855095</v>
      </c>
      <c r="R402" s="117">
        <f>[2]Calcs_Gen!R$173</f>
        <v>398618.88561871654</v>
      </c>
      <c r="S402" s="117">
        <f>[2]Calcs_Gen!S$173</f>
        <v>391715.50356679066</v>
      </c>
      <c r="T402" s="117">
        <f>[2]Calcs_Gen!T$173</f>
        <v>385024.67658272997</v>
      </c>
      <c r="U402" s="117">
        <f>[2]Calcs_Gen!U$173</f>
        <v>378092.35127447167</v>
      </c>
      <c r="V402" s="117">
        <f>[2]Calcs_Gen!V$173</f>
        <v>370981.34790099971</v>
      </c>
      <c r="W402" s="117">
        <f>[2]Calcs_Gen!W$173</f>
        <v>363202.81152886408</v>
      </c>
      <c r="X402" s="117">
        <f>[2]Calcs_Gen!X$173</f>
        <v>355375.30061991146</v>
      </c>
      <c r="Y402" s="117">
        <f>[2]Calcs_Gen!Y$173</f>
        <v>347507.15532776329</v>
      </c>
      <c r="Z402" s="117">
        <f>[2]Calcs_Gen!Z$173</f>
        <v>351544.42099306668</v>
      </c>
      <c r="AA402" s="117">
        <f>[2]Calcs_Gen!AA$173</f>
        <v>355563.37109711813</v>
      </c>
      <c r="AB402" s="117">
        <f>[2]Calcs_Gen!AB$173</f>
        <v>359560.96539583313</v>
      </c>
      <c r="AC402" s="117">
        <f>[2]Calcs_Gen!AC$173</f>
        <v>363530.99345603021</v>
      </c>
      <c r="AD402" s="117">
        <f>[2]Calcs_Gen!AD$173</f>
        <v>367472.23465944116</v>
      </c>
      <c r="AE402" s="117">
        <f>[2]Calcs_Gen!AE$173</f>
        <v>371383.46623563499</v>
      </c>
      <c r="AF402" s="117">
        <f>[2]Calcs_Gen!AF$173</f>
        <v>375296.88370699954</v>
      </c>
      <c r="AG402" s="117">
        <f>[2]Calcs_Gen!AG$173</f>
        <v>379210.30117836408</v>
      </c>
      <c r="AH402" s="118">
        <f>[2]Calcs_Gen!AH$173</f>
        <v>383123.71864972863</v>
      </c>
      <c r="AM402" s="53" cm="1">
        <f t="array" ref="AM402">IF(SUM(ABS(K402:AH402)),1,0)</f>
        <v>1</v>
      </c>
      <c r="AN402" s="53">
        <f>IF(OR(SUBTOTAL(102,AM402)=1,AM402=0),0,1)</f>
        <v>0</v>
      </c>
    </row>
    <row r="403" spans="1:40" ht="12.75" customHeight="1" outlineLevel="2" x14ac:dyDescent="0.2">
      <c r="B403" s="151"/>
      <c r="C403" s="152"/>
      <c r="D403" s="176" t="s">
        <v>104</v>
      </c>
      <c r="E403" s="154"/>
      <c r="F403" s="154"/>
      <c r="G403" s="154"/>
      <c r="H403" s="154"/>
      <c r="I403" s="154"/>
      <c r="J403" s="154"/>
      <c r="K403" s="116">
        <f>'[2]Hist&amp;Budget_WC'!AF$216</f>
        <v>93289</v>
      </c>
      <c r="L403" s="116">
        <f>'[2]Hist&amp;Budget_WC'!AG$216</f>
        <v>161701</v>
      </c>
      <c r="M403" s="116">
        <f>'[2]Hist&amp;Budget_WC'!AH$216</f>
        <v>210203</v>
      </c>
      <c r="N403" s="117">
        <f>[2]Calcs_Gen!N$205</f>
        <v>256041</v>
      </c>
      <c r="O403" s="117">
        <f>[2]Calcs_Gen!O$205</f>
        <v>256041</v>
      </c>
      <c r="P403" s="117">
        <f>[2]Calcs_Gen!P$205</f>
        <v>256041</v>
      </c>
      <c r="Q403" s="117">
        <f>[2]Calcs_Gen!Q$205</f>
        <v>256041</v>
      </c>
      <c r="R403" s="117">
        <f>[2]Calcs_Gen!R$205</f>
        <v>256041</v>
      </c>
      <c r="S403" s="117">
        <f>[2]Calcs_Gen!S$205</f>
        <v>256041</v>
      </c>
      <c r="T403" s="117">
        <f>[2]Calcs_Gen!T$205</f>
        <v>256041</v>
      </c>
      <c r="U403" s="117">
        <f>[2]Calcs_Gen!U$205</f>
        <v>256041</v>
      </c>
      <c r="V403" s="117">
        <f>[2]Calcs_Gen!V$205</f>
        <v>256041</v>
      </c>
      <c r="W403" s="117">
        <f>[2]Calcs_Gen!W$205</f>
        <v>256041</v>
      </c>
      <c r="X403" s="117">
        <f>[2]Calcs_Gen!X$205</f>
        <v>256041</v>
      </c>
      <c r="Y403" s="117">
        <f>[2]Calcs_Gen!Y$205</f>
        <v>256041</v>
      </c>
      <c r="Z403" s="117">
        <f>[2]Calcs_Gen!Z$205</f>
        <v>256041</v>
      </c>
      <c r="AA403" s="117">
        <f>[2]Calcs_Gen!AA$205</f>
        <v>256041</v>
      </c>
      <c r="AB403" s="117">
        <f>[2]Calcs_Gen!AB$205</f>
        <v>256041</v>
      </c>
      <c r="AC403" s="117">
        <f>[2]Calcs_Gen!AC$205</f>
        <v>256041</v>
      </c>
      <c r="AD403" s="117">
        <f>[2]Calcs_Gen!AD$205</f>
        <v>256041</v>
      </c>
      <c r="AE403" s="117">
        <f>[2]Calcs_Gen!AE$205</f>
        <v>256041</v>
      </c>
      <c r="AF403" s="117">
        <f>[2]Calcs_Gen!AF$205</f>
        <v>256041</v>
      </c>
      <c r="AG403" s="117">
        <f>[2]Calcs_Gen!AG$205</f>
        <v>256041</v>
      </c>
      <c r="AH403" s="118">
        <f>[2]Calcs_Gen!AH$205</f>
        <v>256041</v>
      </c>
      <c r="AM403" s="53" cm="1">
        <f t="array" ref="AM403">IF(SUM(ABS(K403:AH403)),1,0)</f>
        <v>1</v>
      </c>
      <c r="AN403" s="53">
        <f>IF(OR(SUBTOTAL(102,AM403)=1,AM403=0),0,1)</f>
        <v>0</v>
      </c>
    </row>
    <row r="404" spans="1:40" ht="12.75" customHeight="1" outlineLevel="2" x14ac:dyDescent="0.2">
      <c r="B404" s="151"/>
      <c r="C404" s="152"/>
      <c r="D404" s="176" t="s">
        <v>105</v>
      </c>
      <c r="E404" s="154"/>
      <c r="F404" s="154"/>
      <c r="G404" s="154"/>
      <c r="H404" s="154"/>
      <c r="I404" s="154"/>
      <c r="J404" s="154"/>
      <c r="K404" s="116">
        <f>'[2]Hist&amp;Budget_WC'!AF$185</f>
        <v>0</v>
      </c>
      <c r="L404" s="116">
        <f>'[2]Hist&amp;Budget_WC'!AG$185</f>
        <v>0</v>
      </c>
      <c r="M404" s="116">
        <f>'[2]Hist&amp;Budget_WC'!AH$185</f>
        <v>0</v>
      </c>
      <c r="N404" s="117">
        <f>[2]Calcs_Gen!N$174</f>
        <v>0</v>
      </c>
      <c r="O404" s="117">
        <f>[2]Calcs_Gen!O$174</f>
        <v>0</v>
      </c>
      <c r="P404" s="117">
        <f>[2]Calcs_Gen!P$174</f>
        <v>0</v>
      </c>
      <c r="Q404" s="117">
        <f>[2]Calcs_Gen!Q$174</f>
        <v>0</v>
      </c>
      <c r="R404" s="117">
        <f>[2]Calcs_Gen!R$174</f>
        <v>0</v>
      </c>
      <c r="S404" s="117">
        <f>[2]Calcs_Gen!S$174</f>
        <v>0</v>
      </c>
      <c r="T404" s="117">
        <f>[2]Calcs_Gen!T$174</f>
        <v>0</v>
      </c>
      <c r="U404" s="117">
        <f>[2]Calcs_Gen!U$174</f>
        <v>0</v>
      </c>
      <c r="V404" s="117">
        <f>[2]Calcs_Gen!V$174</f>
        <v>0</v>
      </c>
      <c r="W404" s="117">
        <f>[2]Calcs_Gen!W$174</f>
        <v>0</v>
      </c>
      <c r="X404" s="117">
        <f>[2]Calcs_Gen!X$174</f>
        <v>0</v>
      </c>
      <c r="Y404" s="117">
        <f>[2]Calcs_Gen!Y$174</f>
        <v>0</v>
      </c>
      <c r="Z404" s="117">
        <f>[2]Calcs_Gen!Z$174</f>
        <v>0</v>
      </c>
      <c r="AA404" s="117">
        <f>[2]Calcs_Gen!AA$174</f>
        <v>0</v>
      </c>
      <c r="AB404" s="117">
        <f>[2]Calcs_Gen!AB$174</f>
        <v>0</v>
      </c>
      <c r="AC404" s="117">
        <f>[2]Calcs_Gen!AC$174</f>
        <v>0</v>
      </c>
      <c r="AD404" s="117">
        <f>[2]Calcs_Gen!AD$174</f>
        <v>0</v>
      </c>
      <c r="AE404" s="117">
        <f>[2]Calcs_Gen!AE$174</f>
        <v>0</v>
      </c>
      <c r="AF404" s="117">
        <f>[2]Calcs_Gen!AF$174</f>
        <v>0</v>
      </c>
      <c r="AG404" s="117">
        <f>[2]Calcs_Gen!AG$174</f>
        <v>0</v>
      </c>
      <c r="AH404" s="118">
        <f>[2]Calcs_Gen!AH$174</f>
        <v>0</v>
      </c>
      <c r="AM404" s="53" cm="1">
        <f t="array" ref="AM404">IF(SUM(ABS(K404:AH404)),1,0)</f>
        <v>0</v>
      </c>
      <c r="AN404" s="53">
        <f>IF(OR(SUBTOTAL(102,AM404)=1,AM404=0),0,1)</f>
        <v>0</v>
      </c>
    </row>
    <row r="405" spans="1:40" ht="12.75" customHeight="1" outlineLevel="2" x14ac:dyDescent="0.2">
      <c r="B405" s="151"/>
      <c r="C405" s="152"/>
      <c r="D405" s="176" t="s">
        <v>106</v>
      </c>
      <c r="E405" s="154"/>
      <c r="F405" s="154"/>
      <c r="G405" s="154"/>
      <c r="H405" s="154"/>
      <c r="I405" s="154"/>
      <c r="J405" s="154"/>
      <c r="K405" s="116">
        <f>SUM('[2]Hist&amp;Budget_WC'!AF$186:AF$215)</f>
        <v>0</v>
      </c>
      <c r="L405" s="116">
        <f>SUM('[2]Hist&amp;Budget_WC'!AG$186:AG$215)</f>
        <v>0</v>
      </c>
      <c r="M405" s="116">
        <f>SUM('[2]Hist&amp;Budget_WC'!AH$186:AH$215)</f>
        <v>0</v>
      </c>
      <c r="N405" s="117">
        <f>SUM([2]Calcs_Gen!N$175:N$204)</f>
        <v>0</v>
      </c>
      <c r="O405" s="117">
        <f>SUM([2]Calcs_Gen!O$175:O$204)</f>
        <v>0</v>
      </c>
      <c r="P405" s="117">
        <f>SUM([2]Calcs_Gen!P$175:P$204)</f>
        <v>0</v>
      </c>
      <c r="Q405" s="117">
        <f>SUM([2]Calcs_Gen!Q$175:Q$204)</f>
        <v>0</v>
      </c>
      <c r="R405" s="117">
        <f>SUM([2]Calcs_Gen!R$175:R$204)</f>
        <v>0</v>
      </c>
      <c r="S405" s="117">
        <f>SUM([2]Calcs_Gen!S$175:S$204)</f>
        <v>0</v>
      </c>
      <c r="T405" s="117">
        <f>SUM([2]Calcs_Gen!T$175:T$204)</f>
        <v>0</v>
      </c>
      <c r="U405" s="117">
        <f>SUM([2]Calcs_Gen!U$175:U$204)</f>
        <v>0</v>
      </c>
      <c r="V405" s="117">
        <f>SUM([2]Calcs_Gen!V$175:V$204)</f>
        <v>0</v>
      </c>
      <c r="W405" s="117">
        <f>SUM([2]Calcs_Gen!W$175:W$204)</f>
        <v>0</v>
      </c>
      <c r="X405" s="117">
        <f>SUM([2]Calcs_Gen!X$175:X$204)</f>
        <v>0</v>
      </c>
      <c r="Y405" s="117">
        <f>SUM([2]Calcs_Gen!Y$175:Y$204)</f>
        <v>0</v>
      </c>
      <c r="Z405" s="117">
        <f>SUM([2]Calcs_Gen!Z$175:Z$204)</f>
        <v>0</v>
      </c>
      <c r="AA405" s="117">
        <f>SUM([2]Calcs_Gen!AA$175:AA$204)</f>
        <v>0</v>
      </c>
      <c r="AB405" s="117">
        <f>SUM([2]Calcs_Gen!AB$175:AB$204)</f>
        <v>0</v>
      </c>
      <c r="AC405" s="117">
        <f>SUM([2]Calcs_Gen!AC$175:AC$204)</f>
        <v>0</v>
      </c>
      <c r="AD405" s="117">
        <f>SUM([2]Calcs_Gen!AD$175:AD$204)</f>
        <v>0</v>
      </c>
      <c r="AE405" s="117">
        <f>SUM([2]Calcs_Gen!AE$175:AE$204)</f>
        <v>0</v>
      </c>
      <c r="AF405" s="117">
        <f>SUM([2]Calcs_Gen!AF$175:AF$204)</f>
        <v>0</v>
      </c>
      <c r="AG405" s="117">
        <f>SUM([2]Calcs_Gen!AG$175:AG$204)</f>
        <v>0</v>
      </c>
      <c r="AH405" s="118">
        <f>SUM([2]Calcs_Gen!AH$175:AH$204)</f>
        <v>0</v>
      </c>
      <c r="AM405" s="53" cm="1">
        <f t="array" ref="AM405">IF(SUM(ABS(K405:AH405)),1,0)</f>
        <v>0</v>
      </c>
      <c r="AN405" s="53">
        <f>IF(OR(SUBTOTAL(102,AM405)=1,AM405=0),0,1)</f>
        <v>0</v>
      </c>
    </row>
    <row r="406" spans="1:40" ht="12.75" customHeight="1" outlineLevel="2" collapsed="1" thickBot="1" x14ac:dyDescent="0.25">
      <c r="B406" s="151"/>
      <c r="C406" s="152"/>
      <c r="D406" s="163" t="s">
        <v>107</v>
      </c>
      <c r="E406" s="169"/>
      <c r="F406" s="169"/>
      <c r="G406" s="169"/>
      <c r="H406" s="169"/>
      <c r="I406" s="169"/>
      <c r="J406" s="169"/>
      <c r="K406" s="165">
        <f t="shared" ref="K406:AH406" si="62">SUM(K402:K405)</f>
        <v>496970</v>
      </c>
      <c r="L406" s="165">
        <f t="shared" si="62"/>
        <v>574389</v>
      </c>
      <c r="M406" s="165">
        <f t="shared" si="62"/>
        <v>632117</v>
      </c>
      <c r="N406" s="166">
        <f t="shared" si="62"/>
        <v>675863</v>
      </c>
      <c r="O406" s="166">
        <f t="shared" si="62"/>
        <v>672345.80239970307</v>
      </c>
      <c r="P406" s="166">
        <f t="shared" si="62"/>
        <v>666349.81533509307</v>
      </c>
      <c r="Q406" s="166">
        <f t="shared" si="62"/>
        <v>660723.88740855095</v>
      </c>
      <c r="R406" s="166">
        <f t="shared" si="62"/>
        <v>654659.88561871648</v>
      </c>
      <c r="S406" s="166">
        <f t="shared" si="62"/>
        <v>647756.5035667906</v>
      </c>
      <c r="T406" s="166">
        <f t="shared" si="62"/>
        <v>641065.67658272991</v>
      </c>
      <c r="U406" s="166">
        <f t="shared" si="62"/>
        <v>634133.35127447173</v>
      </c>
      <c r="V406" s="166">
        <f t="shared" si="62"/>
        <v>627022.34790099971</v>
      </c>
      <c r="W406" s="166">
        <f t="shared" si="62"/>
        <v>619243.81152886408</v>
      </c>
      <c r="X406" s="166">
        <f t="shared" si="62"/>
        <v>611416.3006199114</v>
      </c>
      <c r="Y406" s="166">
        <f t="shared" si="62"/>
        <v>603548.15532776329</v>
      </c>
      <c r="Z406" s="166">
        <f t="shared" si="62"/>
        <v>607585.42099306663</v>
      </c>
      <c r="AA406" s="166">
        <f t="shared" si="62"/>
        <v>611604.37109711813</v>
      </c>
      <c r="AB406" s="166">
        <f t="shared" si="62"/>
        <v>615601.96539583313</v>
      </c>
      <c r="AC406" s="166">
        <f t="shared" si="62"/>
        <v>619571.99345603026</v>
      </c>
      <c r="AD406" s="166">
        <f t="shared" si="62"/>
        <v>623513.23465944116</v>
      </c>
      <c r="AE406" s="166">
        <f t="shared" si="62"/>
        <v>627424.46623563499</v>
      </c>
      <c r="AF406" s="166">
        <f t="shared" si="62"/>
        <v>631337.88370699948</v>
      </c>
      <c r="AG406" s="166">
        <f t="shared" si="62"/>
        <v>635251.30117836408</v>
      </c>
      <c r="AH406" s="167">
        <f t="shared" si="62"/>
        <v>639164.71864972869</v>
      </c>
    </row>
    <row r="407" spans="1:40" ht="12.75" customHeight="1" outlineLevel="2" x14ac:dyDescent="0.2">
      <c r="B407" s="151"/>
      <c r="C407" s="152"/>
    </row>
    <row r="408" spans="1:40" ht="12.75" hidden="1" customHeight="1" outlineLevel="3" x14ac:dyDescent="0.2">
      <c r="B408" s="151"/>
      <c r="C408" s="152"/>
      <c r="D408" s="141" t="s">
        <v>76</v>
      </c>
    </row>
    <row r="409" spans="1:40" s="38" customFormat="1" ht="10.199999999999999" hidden="1" outlineLevel="3" x14ac:dyDescent="0.2">
      <c r="A409" s="168"/>
      <c r="B409" s="108"/>
      <c r="C409" s="136"/>
      <c r="D409" s="37" t="s">
        <v>108</v>
      </c>
      <c r="E409" s="142">
        <f>SUM(K409:AH409)</f>
        <v>0</v>
      </c>
      <c r="F409" s="25"/>
      <c r="G409" s="25"/>
      <c r="H409" s="25"/>
      <c r="I409" s="25"/>
      <c r="J409" s="25"/>
      <c r="K409" s="143">
        <f>IF(ROUND(K399-K406,0)&lt;&gt;0,1,0)</f>
        <v>0</v>
      </c>
      <c r="L409" s="143">
        <f t="shared" ref="L409:AH409" si="63">IF(ROUND(L399-L406,0)&lt;&gt;0,1,0)</f>
        <v>0</v>
      </c>
      <c r="M409" s="143">
        <f t="shared" si="63"/>
        <v>0</v>
      </c>
      <c r="N409" s="143">
        <f t="shared" si="63"/>
        <v>0</v>
      </c>
      <c r="O409" s="143">
        <f t="shared" si="63"/>
        <v>0</v>
      </c>
      <c r="P409" s="143">
        <f t="shared" si="63"/>
        <v>0</v>
      </c>
      <c r="Q409" s="143">
        <f t="shared" si="63"/>
        <v>0</v>
      </c>
      <c r="R409" s="143">
        <f t="shared" si="63"/>
        <v>0</v>
      </c>
      <c r="S409" s="143">
        <f t="shared" si="63"/>
        <v>0</v>
      </c>
      <c r="T409" s="143">
        <f t="shared" si="63"/>
        <v>0</v>
      </c>
      <c r="U409" s="143">
        <f t="shared" si="63"/>
        <v>0</v>
      </c>
      <c r="V409" s="143">
        <f t="shared" si="63"/>
        <v>0</v>
      </c>
      <c r="W409" s="143">
        <f t="shared" si="63"/>
        <v>0</v>
      </c>
      <c r="X409" s="143">
        <f t="shared" si="63"/>
        <v>0</v>
      </c>
      <c r="Y409" s="143">
        <f t="shared" si="63"/>
        <v>0</v>
      </c>
      <c r="Z409" s="143">
        <f t="shared" si="63"/>
        <v>0</v>
      </c>
      <c r="AA409" s="143">
        <f t="shared" si="63"/>
        <v>0</v>
      </c>
      <c r="AB409" s="143">
        <f t="shared" si="63"/>
        <v>0</v>
      </c>
      <c r="AC409" s="143">
        <f t="shared" si="63"/>
        <v>0</v>
      </c>
      <c r="AD409" s="143">
        <f t="shared" si="63"/>
        <v>0</v>
      </c>
      <c r="AE409" s="143">
        <f t="shared" si="63"/>
        <v>0</v>
      </c>
      <c r="AF409" s="143">
        <f t="shared" si="63"/>
        <v>0</v>
      </c>
      <c r="AG409" s="143">
        <f t="shared" si="63"/>
        <v>0</v>
      </c>
      <c r="AH409" s="143">
        <f t="shared" si="63"/>
        <v>0</v>
      </c>
    </row>
    <row r="410" spans="1:40" ht="12.75" hidden="1" customHeight="1" outlineLevel="3" x14ac:dyDescent="0.2">
      <c r="B410" s="151"/>
      <c r="C410" s="152"/>
      <c r="D410" s="37" t="s">
        <v>151</v>
      </c>
      <c r="E410" s="142">
        <f>SUM(K410:AH410)</f>
        <v>0</v>
      </c>
      <c r="K410" s="143">
        <f>IF(ROUND(K399-'[2]Hist&amp;Budget_WC'!AF$181,0)&lt;&gt;0,1,0)</f>
        <v>0</v>
      </c>
      <c r="L410" s="143">
        <f>IF(ROUND(L399-'[2]Hist&amp;Budget_WC'!AG$181,0)&lt;&gt;0,1,0)</f>
        <v>0</v>
      </c>
      <c r="M410" s="143">
        <f>IF(ROUND(M399-'[2]Hist&amp;Budget_WC'!AH$181,0)&lt;&gt;0,1,0)</f>
        <v>0</v>
      </c>
      <c r="N410" s="143">
        <f>IF(ROUND(N399-[2]Calcs_Gen!N$170,0)&lt;&gt;0,1,0)</f>
        <v>0</v>
      </c>
      <c r="O410" s="143">
        <f>IF(ROUND(O399-[2]Calcs_Gen!O$170,0)&lt;&gt;0,1,0)</f>
        <v>0</v>
      </c>
      <c r="P410" s="143">
        <f>IF(ROUND(P399-[2]Calcs_Gen!P$170,0)&lt;&gt;0,1,0)</f>
        <v>0</v>
      </c>
      <c r="Q410" s="143">
        <f>IF(ROUND(Q399-[2]Calcs_Gen!Q$170,0)&lt;&gt;0,1,0)</f>
        <v>0</v>
      </c>
      <c r="R410" s="143">
        <f>IF(ROUND(R399-[2]Calcs_Gen!R$170,0)&lt;&gt;0,1,0)</f>
        <v>0</v>
      </c>
      <c r="S410" s="143">
        <f>IF(ROUND(S399-[2]Calcs_Gen!S$170,0)&lt;&gt;0,1,0)</f>
        <v>0</v>
      </c>
      <c r="T410" s="143">
        <f>IF(ROUND(T399-[2]Calcs_Gen!T$170,0)&lt;&gt;0,1,0)</f>
        <v>0</v>
      </c>
      <c r="U410" s="143">
        <f>IF(ROUND(U399-[2]Calcs_Gen!U$170,0)&lt;&gt;0,1,0)</f>
        <v>0</v>
      </c>
      <c r="V410" s="143">
        <f>IF(ROUND(V399-[2]Calcs_Gen!V$170,0)&lt;&gt;0,1,0)</f>
        <v>0</v>
      </c>
      <c r="W410" s="143">
        <f>IF(ROUND(W399-[2]Calcs_Gen!W$170,0)&lt;&gt;0,1,0)</f>
        <v>0</v>
      </c>
      <c r="X410" s="143">
        <f>IF(ROUND(X399-[2]Calcs_Gen!X$170,0)&lt;&gt;0,1,0)</f>
        <v>0</v>
      </c>
      <c r="Y410" s="143">
        <f>IF(ROUND(Y399-[2]Calcs_Gen!Y$170,0)&lt;&gt;0,1,0)</f>
        <v>0</v>
      </c>
      <c r="Z410" s="143">
        <f>IF(ROUND(Z399-[2]Calcs_Gen!Z$170,0)&lt;&gt;0,1,0)</f>
        <v>0</v>
      </c>
      <c r="AA410" s="143">
        <f>IF(ROUND(AA399-[2]Calcs_Gen!AA$170,0)&lt;&gt;0,1,0)</f>
        <v>0</v>
      </c>
      <c r="AB410" s="143">
        <f>IF(ROUND(AB399-[2]Calcs_Gen!AB$170,0)&lt;&gt;0,1,0)</f>
        <v>0</v>
      </c>
      <c r="AC410" s="143">
        <f>IF(ROUND(AC399-[2]Calcs_Gen!AC$170,0)&lt;&gt;0,1,0)</f>
        <v>0</v>
      </c>
      <c r="AD410" s="143">
        <f>IF(ROUND(AD399-[2]Calcs_Gen!AD$170,0)&lt;&gt;0,1,0)</f>
        <v>0</v>
      </c>
      <c r="AE410" s="143">
        <f>IF(ROUND(AE399-[2]Calcs_Gen!AE$170,0)&lt;&gt;0,1,0)</f>
        <v>0</v>
      </c>
      <c r="AF410" s="143">
        <f>IF(ROUND(AF399-[2]Calcs_Gen!AF$170,0)&lt;&gt;0,1,0)</f>
        <v>0</v>
      </c>
      <c r="AG410" s="143">
        <f>IF(ROUND(AG399-[2]Calcs_Gen!AG$170,0)&lt;&gt;0,1,0)</f>
        <v>0</v>
      </c>
      <c r="AH410" s="143">
        <f>IF(ROUND(AH399-[2]Calcs_Gen!AH$170,0)&lt;&gt;0,1,0)</f>
        <v>0</v>
      </c>
    </row>
    <row r="411" spans="1:40" ht="12.75" customHeight="1" outlineLevel="2" collapsed="1" x14ac:dyDescent="0.2"/>
    <row r="412" spans="1:40" ht="12.75" customHeight="1" outlineLevel="1" x14ac:dyDescent="0.2"/>
    <row r="413" spans="1:40" s="38" customFormat="1" ht="12" outlineLevel="2" x14ac:dyDescent="0.2">
      <c r="A413" s="168"/>
      <c r="B413" s="40">
        <f ca="1">MAX($A$7:B412)+Sbsxn</f>
        <v>2304.0300000000007</v>
      </c>
      <c r="C413" s="41" t="str">
        <f>CFC</f>
        <v>Cash Flow Statement</v>
      </c>
      <c r="D413" s="56"/>
      <c r="E413" s="25"/>
      <c r="F413" s="25"/>
      <c r="G413" s="25"/>
      <c r="H413" s="25"/>
      <c r="I413" s="25"/>
      <c r="J413" s="25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</row>
    <row r="414" spans="1:40" s="38" customFormat="1" ht="12.6" outlineLevel="2" thickBot="1" x14ac:dyDescent="0.3">
      <c r="A414" s="168"/>
      <c r="B414" s="40"/>
      <c r="C414" s="54"/>
      <c r="D414" s="56"/>
      <c r="E414" s="25"/>
      <c r="F414" s="25"/>
      <c r="G414" s="25"/>
      <c r="H414" s="25"/>
      <c r="I414" s="25"/>
      <c r="J414" s="25"/>
      <c r="L414" s="57"/>
      <c r="M414" s="57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</row>
    <row r="415" spans="1:40" s="80" customFormat="1" ht="13.35" customHeight="1" outlineLevel="2" x14ac:dyDescent="0.25">
      <c r="A415" s="244"/>
      <c r="B415" s="40"/>
      <c r="C415" s="54"/>
      <c r="D415" s="264" t="str">
        <f>MdlClient&amp;" Long Term Financial Plan "&amp;$E$39</f>
        <v>Federation Council Long Term Financial Plan 2023/24 - 2033/34</v>
      </c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265"/>
    </row>
    <row r="416" spans="1:40" s="80" customFormat="1" ht="13.35" customHeight="1" outlineLevel="2" thickBot="1" x14ac:dyDescent="0.3">
      <c r="A416" s="244"/>
      <c r="B416" s="40"/>
      <c r="C416" s="54"/>
      <c r="D416" s="81" t="str">
        <f>B312&amp;" - Cash Flow Statement Projections"</f>
        <v>General Fund - Cash Flow Statement Projections</v>
      </c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3"/>
    </row>
    <row r="417" spans="1:40" s="80" customFormat="1" ht="12.6" outlineLevel="2" thickBot="1" x14ac:dyDescent="0.3">
      <c r="A417" s="244"/>
      <c r="B417" s="40"/>
      <c r="C417" s="54"/>
      <c r="D417" s="84"/>
      <c r="E417" s="85"/>
      <c r="F417" s="85"/>
      <c r="G417" s="85"/>
      <c r="H417" s="85"/>
      <c r="I417" s="85"/>
      <c r="J417" s="85"/>
      <c r="K417" s="86" t="s">
        <v>45</v>
      </c>
      <c r="L417" s="86" t="s">
        <v>45</v>
      </c>
      <c r="M417" s="86" t="s">
        <v>45</v>
      </c>
      <c r="N417" s="87" t="s">
        <v>46</v>
      </c>
      <c r="O417" s="88" t="s">
        <v>47</v>
      </c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90"/>
    </row>
    <row r="418" spans="1:40" s="80" customFormat="1" ht="12" outlineLevel="2" x14ac:dyDescent="0.25">
      <c r="A418" s="244"/>
      <c r="B418" s="40"/>
      <c r="C418" s="54"/>
      <c r="D418" s="266" t="s">
        <v>48</v>
      </c>
      <c r="E418" s="92"/>
      <c r="F418" s="92"/>
      <c r="G418" s="92"/>
      <c r="H418" s="92"/>
      <c r="I418" s="92"/>
      <c r="J418" s="267"/>
      <c r="K418" s="269">
        <f>YEAR(K$29)</f>
        <v>2021</v>
      </c>
      <c r="L418" s="269">
        <f t="shared" ref="L418:AH418" si="64">YEAR(L$29)</f>
        <v>2022</v>
      </c>
      <c r="M418" s="269">
        <f t="shared" si="64"/>
        <v>2023</v>
      </c>
      <c r="N418" s="270">
        <f t="shared" si="64"/>
        <v>2024</v>
      </c>
      <c r="O418" s="271">
        <f t="shared" si="64"/>
        <v>2025</v>
      </c>
      <c r="P418" s="272">
        <f t="shared" si="64"/>
        <v>2026</v>
      </c>
      <c r="Q418" s="272">
        <f t="shared" si="64"/>
        <v>2027</v>
      </c>
      <c r="R418" s="272">
        <f t="shared" si="64"/>
        <v>2028</v>
      </c>
      <c r="S418" s="272">
        <f t="shared" si="64"/>
        <v>2029</v>
      </c>
      <c r="T418" s="272">
        <f t="shared" si="64"/>
        <v>2030</v>
      </c>
      <c r="U418" s="272">
        <f t="shared" si="64"/>
        <v>2031</v>
      </c>
      <c r="V418" s="272">
        <f t="shared" si="64"/>
        <v>2032</v>
      </c>
      <c r="W418" s="272">
        <f t="shared" si="64"/>
        <v>2033</v>
      </c>
      <c r="X418" s="272">
        <f t="shared" si="64"/>
        <v>2034</v>
      </c>
      <c r="Y418" s="272">
        <f t="shared" si="64"/>
        <v>2035</v>
      </c>
      <c r="Z418" s="272">
        <f t="shared" si="64"/>
        <v>2036</v>
      </c>
      <c r="AA418" s="272">
        <f t="shared" si="64"/>
        <v>2037</v>
      </c>
      <c r="AB418" s="272">
        <f t="shared" si="64"/>
        <v>2038</v>
      </c>
      <c r="AC418" s="272">
        <f t="shared" si="64"/>
        <v>2039</v>
      </c>
      <c r="AD418" s="272">
        <f t="shared" si="64"/>
        <v>2040</v>
      </c>
      <c r="AE418" s="272">
        <f t="shared" si="64"/>
        <v>2041</v>
      </c>
      <c r="AF418" s="272">
        <f t="shared" si="64"/>
        <v>2042</v>
      </c>
      <c r="AG418" s="272">
        <f t="shared" si="64"/>
        <v>2043</v>
      </c>
      <c r="AH418" s="273">
        <f t="shared" si="64"/>
        <v>2044</v>
      </c>
    </row>
    <row r="419" spans="1:40" s="80" customFormat="1" ht="12.6" outlineLevel="2" thickBot="1" x14ac:dyDescent="0.3">
      <c r="A419" s="244"/>
      <c r="B419" s="40"/>
      <c r="C419" s="54"/>
      <c r="D419" s="145"/>
      <c r="E419" s="101"/>
      <c r="F419" s="101"/>
      <c r="G419" s="101"/>
      <c r="H419" s="101"/>
      <c r="I419" s="101"/>
      <c r="J419" s="102"/>
      <c r="K419" s="103" t="s">
        <v>49</v>
      </c>
      <c r="L419" s="103" t="str">
        <f>$K$62</f>
        <v>$000s</v>
      </c>
      <c r="M419" s="103" t="str">
        <f t="shared" ref="M419:AH419" si="65">$K$62</f>
        <v>$000s</v>
      </c>
      <c r="N419" s="104" t="str">
        <f t="shared" si="65"/>
        <v>$000s</v>
      </c>
      <c r="O419" s="105" t="str">
        <f t="shared" si="65"/>
        <v>$000s</v>
      </c>
      <c r="P419" s="106" t="str">
        <f t="shared" si="65"/>
        <v>$000s</v>
      </c>
      <c r="Q419" s="106" t="str">
        <f t="shared" si="65"/>
        <v>$000s</v>
      </c>
      <c r="R419" s="106" t="str">
        <f t="shared" si="65"/>
        <v>$000s</v>
      </c>
      <c r="S419" s="106" t="str">
        <f t="shared" si="65"/>
        <v>$000s</v>
      </c>
      <c r="T419" s="106" t="str">
        <f t="shared" si="65"/>
        <v>$000s</v>
      </c>
      <c r="U419" s="106" t="str">
        <f t="shared" si="65"/>
        <v>$000s</v>
      </c>
      <c r="V419" s="106" t="str">
        <f t="shared" si="65"/>
        <v>$000s</v>
      </c>
      <c r="W419" s="106" t="str">
        <f t="shared" si="65"/>
        <v>$000s</v>
      </c>
      <c r="X419" s="106" t="str">
        <f t="shared" si="65"/>
        <v>$000s</v>
      </c>
      <c r="Y419" s="106" t="str">
        <f t="shared" si="65"/>
        <v>$000s</v>
      </c>
      <c r="Z419" s="106" t="str">
        <f t="shared" si="65"/>
        <v>$000s</v>
      </c>
      <c r="AA419" s="106" t="str">
        <f t="shared" si="65"/>
        <v>$000s</v>
      </c>
      <c r="AB419" s="106" t="str">
        <f t="shared" si="65"/>
        <v>$000s</v>
      </c>
      <c r="AC419" s="106" t="str">
        <f t="shared" si="65"/>
        <v>$000s</v>
      </c>
      <c r="AD419" s="106" t="str">
        <f t="shared" si="65"/>
        <v>$000s</v>
      </c>
      <c r="AE419" s="106" t="str">
        <f t="shared" si="65"/>
        <v>$000s</v>
      </c>
      <c r="AF419" s="106" t="str">
        <f t="shared" si="65"/>
        <v>$000s</v>
      </c>
      <c r="AG419" s="106" t="str">
        <f t="shared" si="65"/>
        <v>$000s</v>
      </c>
      <c r="AH419" s="107" t="str">
        <f t="shared" si="65"/>
        <v>$000s</v>
      </c>
    </row>
    <row r="420" spans="1:40" s="38" customFormat="1" ht="10.199999999999999" outlineLevel="2" x14ac:dyDescent="0.2">
      <c r="A420" s="168"/>
      <c r="B420" s="108"/>
      <c r="C420" s="109"/>
      <c r="D420" s="110"/>
      <c r="E420" s="25"/>
      <c r="F420" s="25"/>
      <c r="G420" s="25"/>
      <c r="H420" s="25"/>
      <c r="I420" s="25"/>
      <c r="J420" s="25"/>
      <c r="K420" s="111"/>
      <c r="L420" s="112"/>
      <c r="M420" s="112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113"/>
    </row>
    <row r="421" spans="1:40" s="38" customFormat="1" ht="10.199999999999999" outlineLevel="2" x14ac:dyDescent="0.2">
      <c r="A421" s="168"/>
      <c r="B421" s="108"/>
      <c r="C421" s="109"/>
      <c r="D421" s="153" t="s">
        <v>111</v>
      </c>
      <c r="E421" s="25"/>
      <c r="F421" s="25"/>
      <c r="G421" s="25"/>
      <c r="H421" s="25"/>
      <c r="I421" s="25"/>
      <c r="J421" s="25"/>
      <c r="K421" s="111"/>
      <c r="L421" s="112"/>
      <c r="M421" s="112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113"/>
    </row>
    <row r="422" spans="1:40" s="38" customFormat="1" ht="10.199999999999999" outlineLevel="2" x14ac:dyDescent="0.2">
      <c r="A422" s="168"/>
      <c r="B422" s="108"/>
      <c r="C422" s="109"/>
      <c r="D422" s="176" t="s">
        <v>112</v>
      </c>
      <c r="E422" s="25"/>
      <c r="F422" s="25"/>
      <c r="G422" s="25"/>
      <c r="H422" s="25"/>
      <c r="I422" s="25"/>
      <c r="J422" s="25"/>
      <c r="K422" s="177">
        <f>SUM('[2]Hist&amp;Budget_WC'!AF$232:AF$238)</f>
        <v>47069</v>
      </c>
      <c r="L422" s="177">
        <f>SUM('[2]Hist&amp;Budget_WC'!AG$232:AG$238)</f>
        <v>35458</v>
      </c>
      <c r="M422" s="177">
        <f>SUM('[2]Hist&amp;Budget_WC'!AH$232:AH$238)</f>
        <v>43582</v>
      </c>
      <c r="N422" s="178">
        <f>SUM('[2]Hist&amp;Budget_WC'!AI$232:AI$238)</f>
        <v>32396</v>
      </c>
      <c r="O422" s="178">
        <f>SUM([2]Calcs_Gen!O$214:O$220)</f>
        <v>34262.09589041095</v>
      </c>
      <c r="P422" s="178">
        <f>SUM([2]Calcs_Gen!P$214:P$220)</f>
        <v>31661.164383561645</v>
      </c>
      <c r="Q422" s="178">
        <f>SUM([2]Calcs_Gen!Q$214:Q$220)</f>
        <v>32186.616438356166</v>
      </c>
      <c r="R422" s="178">
        <f>SUM([2]Calcs_Gen!R$214:R$220)</f>
        <v>30478.811812261396</v>
      </c>
      <c r="S422" s="178">
        <f>SUM([2]Calcs_Gen!S$214:S$220)</f>
        <v>30928.078598697506</v>
      </c>
      <c r="T422" s="178">
        <f>SUM([2]Calcs_Gen!T$214:T$220)</f>
        <v>31636.01369863014</v>
      </c>
      <c r="U422" s="178">
        <f>SUM([2]Calcs_Gen!U$214:U$220)</f>
        <v>32350.123287671231</v>
      </c>
      <c r="V422" s="178">
        <f>SUM([2]Calcs_Gen!V$214:V$220)</f>
        <v>33080.489333033911</v>
      </c>
      <c r="W422" s="178">
        <f>SUM([2]Calcs_Gen!W$214:W$220)</f>
        <v>33807.675050527738</v>
      </c>
      <c r="X422" s="178">
        <f>SUM([2]Calcs_Gen!X$214:X$220)</f>
        <v>34628.123287671238</v>
      </c>
      <c r="Y422" s="178">
        <f>SUM([2]Calcs_Gen!Y$214:Y$220)</f>
        <v>35489.068493150684</v>
      </c>
      <c r="Z422" s="178">
        <f>SUM([2]Calcs_Gen!Z$214:Z$220)</f>
        <v>35567.985627666734</v>
      </c>
      <c r="AA422" s="178">
        <f>SUM([2]Calcs_Gen!AA$214:AA$220)</f>
        <v>35552.014372333259</v>
      </c>
      <c r="AB422" s="178">
        <f>SUM([2]Calcs_Gen!AB$214:AB$220)</f>
        <v>35560</v>
      </c>
      <c r="AC422" s="178">
        <f>SUM([2]Calcs_Gen!AC$214:AC$220)</f>
        <v>35560</v>
      </c>
      <c r="AD422" s="178">
        <f>SUM([2]Calcs_Gen!AD$214:AD$220)</f>
        <v>35567.985627666734</v>
      </c>
      <c r="AE422" s="178">
        <f>SUM([2]Calcs_Gen!AE$214:AE$220)</f>
        <v>35552.014372333259</v>
      </c>
      <c r="AF422" s="178">
        <f>SUM([2]Calcs_Gen!AF$214:AF$220)</f>
        <v>35560</v>
      </c>
      <c r="AG422" s="178">
        <f>SUM([2]Calcs_Gen!AG$214:AG$220)</f>
        <v>35560</v>
      </c>
      <c r="AH422" s="179">
        <f>SUM([2]Calcs_Gen!AH$214:AH$220)</f>
        <v>35567.985627666734</v>
      </c>
      <c r="AM422" s="53" cm="1">
        <f t="array" ref="AM422">IF(SUM(ABS(K422:AH422)),1,0)</f>
        <v>1</v>
      </c>
      <c r="AN422" s="53">
        <f>IF(OR(SUBTOTAL(102,AM422)=1,AM422=0),0,1)</f>
        <v>0</v>
      </c>
    </row>
    <row r="423" spans="1:40" ht="12.75" customHeight="1" outlineLevel="2" x14ac:dyDescent="0.2">
      <c r="B423" s="151"/>
      <c r="C423" s="152"/>
      <c r="D423" s="176" t="s">
        <v>113</v>
      </c>
      <c r="E423" s="154"/>
      <c r="F423" s="154"/>
      <c r="G423" s="154"/>
      <c r="H423" s="154"/>
      <c r="I423" s="154"/>
      <c r="J423" s="154"/>
      <c r="K423" s="177">
        <f>SUM('[2]Hist&amp;Budget_WC'!AF$239:AF$245)+SUM('[2]Hist&amp;Budget_WC'!AF$262:AF$265)*$I$43</f>
        <v>-22266</v>
      </c>
      <c r="L423" s="177">
        <f>SUM('[2]Hist&amp;Budget_WC'!AG$239:AG$245)+SUM('[2]Hist&amp;Budget_WC'!AG$262:AG$265)*$I$43</f>
        <v>-18620</v>
      </c>
      <c r="M423" s="177">
        <f>SUM('[2]Hist&amp;Budget_WC'!AH$239:AH$245)+SUM('[2]Hist&amp;Budget_WC'!AH$262:AH$265)*$I$43</f>
        <v>-21945</v>
      </c>
      <c r="N423" s="178">
        <f>SUM('[2]Hist&amp;Budget_WC'!AI$239:AI$245)+SUM('[2]Hist&amp;Budget_WC'!AI$262:AI$265)*$I$43</f>
        <v>-24153</v>
      </c>
      <c r="O423" s="178">
        <f>SUM([2]Calcs_Gen!O$221:O$227)+SUM([2]Calcs_Gen!O$244:O$247)*$I$43</f>
        <v>-26076.602739726022</v>
      </c>
      <c r="P423" s="178">
        <f>SUM([2]Calcs_Gen!P$221:P$227)+SUM([2]Calcs_Gen!P$244:P$247)*$I$43</f>
        <v>-25660.683561643837</v>
      </c>
      <c r="Q423" s="178">
        <f>SUM([2]Calcs_Gen!Q$221:Q$227)+SUM([2]Calcs_Gen!Q$244:Q$247)*$I$43</f>
        <v>-25872.121732876712</v>
      </c>
      <c r="R423" s="178">
        <f>SUM([2]Calcs_Gen!R$221:R$227)+SUM([2]Calcs_Gen!R$244:R$247)*$I$43</f>
        <v>-24370.921705425557</v>
      </c>
      <c r="S423" s="178">
        <f>SUM([2]Calcs_Gen!S$221:S$227)+SUM([2]Calcs_Gen!S$244:S$247)*$I$43</f>
        <v>-25219.758205101331</v>
      </c>
      <c r="T423" s="178">
        <f>SUM([2]Calcs_Gen!T$221:T$227)+SUM([2]Calcs_Gen!T$244:T$247)*$I$43</f>
        <v>-25610.8256808068</v>
      </c>
      <c r="U423" s="178">
        <f>SUM([2]Calcs_Gen!U$221:U$227)+SUM([2]Calcs_Gen!U$244:U$247)*$I$43</f>
        <v>-26356.718620730924</v>
      </c>
      <c r="V423" s="178">
        <f>SUM([2]Calcs_Gen!V$221:V$227)+SUM([2]Calcs_Gen!V$244:V$247)*$I$43</f>
        <v>-27094.182965841395</v>
      </c>
      <c r="W423" s="178">
        <f>SUM([2]Calcs_Gen!W$221:W$227)+SUM([2]Calcs_Gen!W$244:W$247)*$I$43</f>
        <v>-28243.644933367868</v>
      </c>
      <c r="X423" s="178">
        <f>SUM([2]Calcs_Gen!X$221:X$227)+SUM([2]Calcs_Gen!X$244:X$247)*$I$43</f>
        <v>-28730.757337969928</v>
      </c>
      <c r="Y423" s="178">
        <f>SUM([2]Calcs_Gen!Y$221:Y$227)+SUM([2]Calcs_Gen!Y$244:Y$247)*$I$43</f>
        <v>-29163.852748908463</v>
      </c>
      <c r="Z423" s="178">
        <f>SUM([2]Calcs_Gen!Z$221:Z$227)+SUM([2]Calcs_Gen!Z$244:Z$247)*$I$43</f>
        <v>-29234.229489623896</v>
      </c>
      <c r="AA423" s="178">
        <f>SUM([2]Calcs_Gen!AA$221:AA$227)+SUM([2]Calcs_Gen!AA$244:AA$247)*$I$43</f>
        <v>-29252.694466788296</v>
      </c>
      <c r="AB423" s="178">
        <f>SUM([2]Calcs_Gen!AB$221:AB$227)+SUM([2]Calcs_Gen!AB$244:AB$247)*$I$43</f>
        <v>-29291.957673320714</v>
      </c>
      <c r="AC423" s="178">
        <f>SUM([2]Calcs_Gen!AC$221:AC$227)+SUM([2]Calcs_Gen!AC$244:AC$247)*$I$43</f>
        <v>-29325.801191886942</v>
      </c>
      <c r="AD423" s="178">
        <f>SUM([2]Calcs_Gen!AD$221:AD$227)+SUM([2]Calcs_Gen!AD$244:AD$247)*$I$43</f>
        <v>-29367.423376040679</v>
      </c>
      <c r="AE423" s="178">
        <f>SUM([2]Calcs_Gen!AE$221:AE$227)+SUM([2]Calcs_Gen!AE$244:AE$247)*$I$43</f>
        <v>-29390.489114341388</v>
      </c>
      <c r="AF423" s="178">
        <f>SUM([2]Calcs_Gen!AF$221:AF$227)+SUM([2]Calcs_Gen!AF$244:AF$247)*$I$43</f>
        <v>-29400.071344693661</v>
      </c>
      <c r="AG423" s="178">
        <f>SUM([2]Calcs_Gen!AG$221:AG$227)+SUM([2]Calcs_Gen!AG$244:AG$247)*$I$43</f>
        <v>-29400.071344693661</v>
      </c>
      <c r="AH423" s="179">
        <f>SUM([2]Calcs_Gen!AH$221:AH$227)+SUM([2]Calcs_Gen!AH$244:AH$247)*$I$43</f>
        <v>-29406.673651305988</v>
      </c>
      <c r="AM423" s="53" cm="1">
        <f t="array" ref="AM423">IF(SUM(ABS(K423:AH423)),1,0)</f>
        <v>1</v>
      </c>
      <c r="AN423" s="53">
        <f>IF(OR(SUBTOTAL(102,AM423)=1,AM423=0),0,1)</f>
        <v>0</v>
      </c>
    </row>
    <row r="424" spans="1:40" ht="12.75" customHeight="1" outlineLevel="2" collapsed="1" x14ac:dyDescent="0.2">
      <c r="B424" s="151"/>
      <c r="C424" s="152"/>
      <c r="D424" s="180" t="s">
        <v>114</v>
      </c>
      <c r="E424" s="181"/>
      <c r="F424" s="181"/>
      <c r="G424" s="181"/>
      <c r="H424" s="181"/>
      <c r="I424" s="181"/>
      <c r="J424" s="181"/>
      <c r="K424" s="182">
        <f t="shared" ref="K424:AH424" si="66">SUM(K422:K423)</f>
        <v>24803</v>
      </c>
      <c r="L424" s="182">
        <f t="shared" si="66"/>
        <v>16838</v>
      </c>
      <c r="M424" s="182">
        <f t="shared" si="66"/>
        <v>21637</v>
      </c>
      <c r="N424" s="183">
        <f t="shared" si="66"/>
        <v>8243</v>
      </c>
      <c r="O424" s="183">
        <f t="shared" si="66"/>
        <v>8185.493150684928</v>
      </c>
      <c r="P424" s="183">
        <f t="shared" si="66"/>
        <v>6000.4808219178085</v>
      </c>
      <c r="Q424" s="183">
        <f t="shared" si="66"/>
        <v>6314.4947054794538</v>
      </c>
      <c r="R424" s="183">
        <f t="shared" si="66"/>
        <v>6107.8901068358391</v>
      </c>
      <c r="S424" s="183">
        <f t="shared" si="66"/>
        <v>5708.3203935961756</v>
      </c>
      <c r="T424" s="183">
        <f t="shared" si="66"/>
        <v>6025.1880178233405</v>
      </c>
      <c r="U424" s="183">
        <f t="shared" si="66"/>
        <v>5993.4046669403069</v>
      </c>
      <c r="V424" s="183">
        <f t="shared" si="66"/>
        <v>5986.3063671925156</v>
      </c>
      <c r="W424" s="183">
        <f t="shared" si="66"/>
        <v>5564.0301171598694</v>
      </c>
      <c r="X424" s="183">
        <f t="shared" si="66"/>
        <v>5897.3659497013105</v>
      </c>
      <c r="Y424" s="183">
        <f t="shared" si="66"/>
        <v>6325.2157442422213</v>
      </c>
      <c r="Z424" s="183">
        <f t="shared" si="66"/>
        <v>6333.7561380428378</v>
      </c>
      <c r="AA424" s="183">
        <f t="shared" si="66"/>
        <v>6299.3199055449622</v>
      </c>
      <c r="AB424" s="183">
        <f t="shared" si="66"/>
        <v>6268.0423266792859</v>
      </c>
      <c r="AC424" s="183">
        <f t="shared" si="66"/>
        <v>6234.1988081130585</v>
      </c>
      <c r="AD424" s="183">
        <f t="shared" si="66"/>
        <v>6200.5622516260555</v>
      </c>
      <c r="AE424" s="183">
        <f t="shared" si="66"/>
        <v>6161.5252579918706</v>
      </c>
      <c r="AF424" s="183">
        <f t="shared" si="66"/>
        <v>6159.9286553063394</v>
      </c>
      <c r="AG424" s="183">
        <f t="shared" si="66"/>
        <v>6159.9286553063394</v>
      </c>
      <c r="AH424" s="184">
        <f t="shared" si="66"/>
        <v>6161.3119763607465</v>
      </c>
    </row>
    <row r="425" spans="1:40" ht="12.75" customHeight="1" outlineLevel="2" x14ac:dyDescent="0.2">
      <c r="B425" s="151"/>
      <c r="C425" s="152"/>
      <c r="D425" s="153"/>
      <c r="E425" s="154"/>
      <c r="F425" s="154"/>
      <c r="G425" s="154"/>
      <c r="H425" s="154"/>
      <c r="I425" s="154"/>
      <c r="J425" s="154"/>
      <c r="K425" s="185"/>
      <c r="L425" s="185"/>
      <c r="M425" s="185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  <c r="AA425" s="186"/>
      <c r="AB425" s="186"/>
      <c r="AC425" s="186"/>
      <c r="AD425" s="186"/>
      <c r="AE425" s="186"/>
      <c r="AF425" s="186"/>
      <c r="AG425" s="186"/>
      <c r="AH425" s="187"/>
    </row>
    <row r="426" spans="1:40" ht="12.75" customHeight="1" outlineLevel="2" x14ac:dyDescent="0.2">
      <c r="B426" s="151"/>
      <c r="C426" s="152"/>
      <c r="D426" s="153" t="s">
        <v>115</v>
      </c>
      <c r="E426" s="154"/>
      <c r="F426" s="154"/>
      <c r="G426" s="154"/>
      <c r="H426" s="154"/>
      <c r="I426" s="154"/>
      <c r="J426" s="154"/>
      <c r="K426" s="185"/>
      <c r="L426" s="185"/>
      <c r="M426" s="185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6"/>
      <c r="AG426" s="186"/>
      <c r="AH426" s="187"/>
    </row>
    <row r="427" spans="1:40" ht="12.75" customHeight="1" outlineLevel="2" x14ac:dyDescent="0.2">
      <c r="B427" s="151"/>
      <c r="C427" s="152"/>
      <c r="D427" s="176" t="s">
        <v>116</v>
      </c>
      <c r="E427" s="154"/>
      <c r="F427" s="154"/>
      <c r="G427" s="154"/>
      <c r="H427" s="154"/>
      <c r="I427" s="154"/>
      <c r="J427" s="154"/>
      <c r="K427" s="177">
        <f>'[2]Hist&amp;Budget_WC'!AF$251</f>
        <v>597</v>
      </c>
      <c r="L427" s="177">
        <f>'[2]Hist&amp;Budget_WC'!AG$251</f>
        <v>182</v>
      </c>
      <c r="M427" s="177">
        <f>'[2]Hist&amp;Budget_WC'!AH$251</f>
        <v>271</v>
      </c>
      <c r="N427" s="186">
        <f>'[2]Hist&amp;Budget_WC'!AI$251</f>
        <v>1144</v>
      </c>
      <c r="O427" s="178">
        <f>[2]Calcs_Gen!O$233</f>
        <v>1165</v>
      </c>
      <c r="P427" s="178">
        <f>[2]Calcs_Gen!P$233</f>
        <v>1357</v>
      </c>
      <c r="Q427" s="178">
        <f>[2]Calcs_Gen!Q$233</f>
        <v>1420</v>
      </c>
      <c r="R427" s="178">
        <f>[2]Calcs_Gen!R$233</f>
        <v>1274</v>
      </c>
      <c r="S427" s="178">
        <f>[2]Calcs_Gen!S$233</f>
        <v>860</v>
      </c>
      <c r="T427" s="178">
        <f>[2]Calcs_Gen!T$233</f>
        <v>790</v>
      </c>
      <c r="U427" s="178">
        <f>[2]Calcs_Gen!U$233</f>
        <v>459</v>
      </c>
      <c r="V427" s="178">
        <f>[2]Calcs_Gen!V$233</f>
        <v>450</v>
      </c>
      <c r="W427" s="178">
        <f>[2]Calcs_Gen!W$233</f>
        <v>700</v>
      </c>
      <c r="X427" s="178">
        <f>[2]Calcs_Gen!X$233</f>
        <v>712</v>
      </c>
      <c r="Y427" s="178">
        <f>[2]Calcs_Gen!Y$233</f>
        <v>712</v>
      </c>
      <c r="Z427" s="178">
        <f>[2]Calcs_Gen!Z$233</f>
        <v>0</v>
      </c>
      <c r="AA427" s="178">
        <f>[2]Calcs_Gen!AA$233</f>
        <v>0</v>
      </c>
      <c r="AB427" s="178">
        <f>[2]Calcs_Gen!AB$233</f>
        <v>0</v>
      </c>
      <c r="AC427" s="178">
        <f>[2]Calcs_Gen!AC$233</f>
        <v>0</v>
      </c>
      <c r="AD427" s="178">
        <f>[2]Calcs_Gen!AD$233</f>
        <v>0</v>
      </c>
      <c r="AE427" s="178">
        <f>[2]Calcs_Gen!AE$233</f>
        <v>0</v>
      </c>
      <c r="AF427" s="178">
        <f>[2]Calcs_Gen!AF$233</f>
        <v>0</v>
      </c>
      <c r="AG427" s="178">
        <f>[2]Calcs_Gen!AG$233</f>
        <v>0</v>
      </c>
      <c r="AH427" s="179">
        <f>[2]Calcs_Gen!AH$233</f>
        <v>0</v>
      </c>
      <c r="AM427" s="53" cm="1">
        <f t="array" ref="AM427">IF(SUM(ABS(K427:AH427)),1,0)</f>
        <v>1</v>
      </c>
      <c r="AN427" s="53">
        <f>IF(OR(SUBTOTAL(102,AM427)=1,AM427=0),0,1)</f>
        <v>0</v>
      </c>
    </row>
    <row r="428" spans="1:40" ht="12.75" customHeight="1" outlineLevel="2" x14ac:dyDescent="0.2">
      <c r="B428" s="151"/>
      <c r="C428" s="152"/>
      <c r="D428" s="176" t="s">
        <v>117</v>
      </c>
      <c r="E428" s="154"/>
      <c r="F428" s="154"/>
      <c r="G428" s="154"/>
      <c r="H428" s="154"/>
      <c r="I428" s="154"/>
      <c r="J428" s="154"/>
      <c r="K428" s="177">
        <f>'[2]Hist&amp;Budget_WC'!AF$250</f>
        <v>-24224</v>
      </c>
      <c r="L428" s="177">
        <f>'[2]Hist&amp;Budget_WC'!AG$250</f>
        <v>-9854</v>
      </c>
      <c r="M428" s="177">
        <f>'[2]Hist&amp;Budget_WC'!AH$250</f>
        <v>-10521</v>
      </c>
      <c r="N428" s="186">
        <f>'[2]Hist&amp;Budget_WC'!AI$250</f>
        <v>-8063</v>
      </c>
      <c r="O428" s="178">
        <f>[2]Calcs_Gen!O$232</f>
        <v>-7822.6970000000001</v>
      </c>
      <c r="P428" s="178">
        <f>[2]Calcs_Gen!P$232</f>
        <v>-6687.1349999999993</v>
      </c>
      <c r="Q428" s="178">
        <f>[2]Calcs_Gen!Q$232</f>
        <v>-6859.0536749999992</v>
      </c>
      <c r="R428" s="178">
        <f>[2]Calcs_Gen!R$232</f>
        <v>-7517.1071924999987</v>
      </c>
      <c r="S428" s="178">
        <f>[2]Calcs_Gen!S$232</f>
        <v>-6749.7302896762485</v>
      </c>
      <c r="T428" s="178">
        <f>[2]Calcs_Gen!T$232</f>
        <v>-7490.7375297148374</v>
      </c>
      <c r="U428" s="178">
        <f>[2]Calcs_Gen!U$232</f>
        <v>-7349.7175962138563</v>
      </c>
      <c r="V428" s="178">
        <f>[2]Calcs_Gen!V$232</f>
        <v>-7939.0225996634144</v>
      </c>
      <c r="W428" s="178">
        <f>[2]Calcs_Gen!W$232</f>
        <v>-8852.9071555049595</v>
      </c>
      <c r="X428" s="178">
        <f>[2]Calcs_Gen!X$232</f>
        <v>-16038.576053129807</v>
      </c>
      <c r="Y428" s="178">
        <f>[2]Calcs_Gen!Y$232</f>
        <v>-7124.9343398972824</v>
      </c>
      <c r="Z428" s="178">
        <f>[2]Calcs_Gen!Z$232</f>
        <v>0</v>
      </c>
      <c r="AA428" s="178">
        <f>[2]Calcs_Gen!AA$232</f>
        <v>0</v>
      </c>
      <c r="AB428" s="178">
        <f>[2]Calcs_Gen!AB$232</f>
        <v>0</v>
      </c>
      <c r="AC428" s="178">
        <f>[2]Calcs_Gen!AC$232</f>
        <v>0</v>
      </c>
      <c r="AD428" s="178">
        <f>[2]Calcs_Gen!AD$232</f>
        <v>0</v>
      </c>
      <c r="AE428" s="178">
        <f>[2]Calcs_Gen!AE$232</f>
        <v>0</v>
      </c>
      <c r="AF428" s="178">
        <f>[2]Calcs_Gen!AF$232</f>
        <v>0</v>
      </c>
      <c r="AG428" s="178">
        <f>[2]Calcs_Gen!AG$232</f>
        <v>0</v>
      </c>
      <c r="AH428" s="179">
        <f>[2]Calcs_Gen!AH$232</f>
        <v>0</v>
      </c>
      <c r="AM428" s="53" cm="1">
        <f t="array" ref="AM428">IF(SUM(ABS(K428:AH428)),1,0)</f>
        <v>1</v>
      </c>
      <c r="AN428" s="53">
        <f>IF(OR(SUBTOTAL(102,AM428)=1,AM428=0),0,1)</f>
        <v>0</v>
      </c>
    </row>
    <row r="429" spans="1:40" ht="12.75" customHeight="1" outlineLevel="2" x14ac:dyDescent="0.2">
      <c r="B429" s="151"/>
      <c r="C429" s="152"/>
      <c r="D429" s="176" t="s">
        <v>118</v>
      </c>
      <c r="E429" s="154"/>
      <c r="F429" s="154"/>
      <c r="G429" s="154"/>
      <c r="H429" s="154"/>
      <c r="I429" s="154"/>
      <c r="J429" s="154"/>
      <c r="K429" s="177">
        <f>SUM('[2]Hist&amp;Budget_WC'!AF$252:AF$255)</f>
        <v>-2270</v>
      </c>
      <c r="L429" s="177">
        <f>SUM('[2]Hist&amp;Budget_WC'!AG$252:AG$255)</f>
        <v>1243</v>
      </c>
      <c r="M429" s="177">
        <f>SUM('[2]Hist&amp;Budget_WC'!AH$252:AH$255)</f>
        <v>-12177</v>
      </c>
      <c r="N429" s="186">
        <f>SUM('[2]Hist&amp;Budget_WC'!AI$252:AI$255)</f>
        <v>0</v>
      </c>
      <c r="O429" s="178">
        <f>SUM([2]Calcs_Gen!O$234:O$237)</f>
        <v>0</v>
      </c>
      <c r="P429" s="178">
        <f>SUM([2]Calcs_Gen!P$234:P$237)</f>
        <v>0</v>
      </c>
      <c r="Q429" s="178">
        <f>SUM([2]Calcs_Gen!Q$234:Q$237)</f>
        <v>0</v>
      </c>
      <c r="R429" s="178">
        <f>SUM([2]Calcs_Gen!R$234:R$237)</f>
        <v>0</v>
      </c>
      <c r="S429" s="178">
        <f>SUM([2]Calcs_Gen!S$234:S$237)</f>
        <v>0</v>
      </c>
      <c r="T429" s="178">
        <f>SUM([2]Calcs_Gen!T$234:T$237)</f>
        <v>0</v>
      </c>
      <c r="U429" s="178">
        <f>SUM([2]Calcs_Gen!U$234:U$237)</f>
        <v>0</v>
      </c>
      <c r="V429" s="178">
        <f>SUM([2]Calcs_Gen!V$234:V$237)</f>
        <v>0</v>
      </c>
      <c r="W429" s="178">
        <f>SUM([2]Calcs_Gen!W$234:W$237)</f>
        <v>0</v>
      </c>
      <c r="X429" s="178">
        <f>SUM([2]Calcs_Gen!X$234:X$237)</f>
        <v>0</v>
      </c>
      <c r="Y429" s="178">
        <f>SUM([2]Calcs_Gen!Y$234:Y$237)</f>
        <v>0</v>
      </c>
      <c r="Z429" s="178">
        <f>SUM([2]Calcs_Gen!Z$234:Z$237)</f>
        <v>0</v>
      </c>
      <c r="AA429" s="178">
        <f>SUM([2]Calcs_Gen!AA$234:AA$237)</f>
        <v>0</v>
      </c>
      <c r="AB429" s="178">
        <f>SUM([2]Calcs_Gen!AB$234:AB$237)</f>
        <v>0</v>
      </c>
      <c r="AC429" s="178">
        <f>SUM([2]Calcs_Gen!AC$234:AC$237)</f>
        <v>0</v>
      </c>
      <c r="AD429" s="178">
        <f>SUM([2]Calcs_Gen!AD$234:AD$237)</f>
        <v>0</v>
      </c>
      <c r="AE429" s="178">
        <f>SUM([2]Calcs_Gen!AE$234:AE$237)</f>
        <v>0</v>
      </c>
      <c r="AF429" s="178">
        <f>SUM([2]Calcs_Gen!AF$234:AF$237)</f>
        <v>0</v>
      </c>
      <c r="AG429" s="178">
        <f>SUM([2]Calcs_Gen!AG$234:AG$237)</f>
        <v>0</v>
      </c>
      <c r="AH429" s="179">
        <f>SUM([2]Calcs_Gen!AH$234:AH$237)</f>
        <v>0</v>
      </c>
      <c r="AM429" s="53" cm="1">
        <f t="array" ref="AM429">IF(SUM(ABS(K429:AH429)),1,0)</f>
        <v>1</v>
      </c>
      <c r="AN429" s="53">
        <f>IF(OR(SUBTOTAL(102,AM429)=1,AM429=0),0,1)</f>
        <v>0</v>
      </c>
    </row>
    <row r="430" spans="1:40" ht="12.75" customHeight="1" outlineLevel="2" collapsed="1" x14ac:dyDescent="0.2">
      <c r="B430" s="151"/>
      <c r="C430" s="152"/>
      <c r="D430" s="180" t="s">
        <v>119</v>
      </c>
      <c r="E430" s="181"/>
      <c r="F430" s="181"/>
      <c r="G430" s="181"/>
      <c r="H430" s="181"/>
      <c r="I430" s="181"/>
      <c r="J430" s="181"/>
      <c r="K430" s="182">
        <f t="shared" ref="K430:AH430" si="67">SUM(K427:K429)</f>
        <v>-25897</v>
      </c>
      <c r="L430" s="182">
        <f t="shared" si="67"/>
        <v>-8429</v>
      </c>
      <c r="M430" s="182">
        <f t="shared" si="67"/>
        <v>-22427</v>
      </c>
      <c r="N430" s="183">
        <f t="shared" si="67"/>
        <v>-6919</v>
      </c>
      <c r="O430" s="183">
        <f t="shared" si="67"/>
        <v>-6657.6970000000001</v>
      </c>
      <c r="P430" s="183">
        <f t="shared" si="67"/>
        <v>-5330.1349999999993</v>
      </c>
      <c r="Q430" s="183">
        <f t="shared" si="67"/>
        <v>-5439.0536749999992</v>
      </c>
      <c r="R430" s="183">
        <f t="shared" si="67"/>
        <v>-6243.1071924999987</v>
      </c>
      <c r="S430" s="183">
        <f t="shared" si="67"/>
        <v>-5889.7302896762485</v>
      </c>
      <c r="T430" s="183">
        <f t="shared" si="67"/>
        <v>-6700.7375297148374</v>
      </c>
      <c r="U430" s="183">
        <f t="shared" si="67"/>
        <v>-6890.7175962138563</v>
      </c>
      <c r="V430" s="183">
        <f t="shared" si="67"/>
        <v>-7489.0225996634144</v>
      </c>
      <c r="W430" s="183">
        <f t="shared" si="67"/>
        <v>-8152.9071555049595</v>
      </c>
      <c r="X430" s="183">
        <f t="shared" si="67"/>
        <v>-15326.576053129807</v>
      </c>
      <c r="Y430" s="183">
        <f t="shared" si="67"/>
        <v>-6412.9343398972824</v>
      </c>
      <c r="Z430" s="183">
        <f t="shared" si="67"/>
        <v>0</v>
      </c>
      <c r="AA430" s="183">
        <f t="shared" si="67"/>
        <v>0</v>
      </c>
      <c r="AB430" s="183">
        <f t="shared" si="67"/>
        <v>0</v>
      </c>
      <c r="AC430" s="183">
        <f t="shared" si="67"/>
        <v>0</v>
      </c>
      <c r="AD430" s="183">
        <f t="shared" si="67"/>
        <v>0</v>
      </c>
      <c r="AE430" s="183">
        <f t="shared" si="67"/>
        <v>0</v>
      </c>
      <c r="AF430" s="183">
        <f t="shared" si="67"/>
        <v>0</v>
      </c>
      <c r="AG430" s="183">
        <f t="shared" si="67"/>
        <v>0</v>
      </c>
      <c r="AH430" s="184">
        <f t="shared" si="67"/>
        <v>0</v>
      </c>
    </row>
    <row r="431" spans="1:40" ht="12.75" customHeight="1" outlineLevel="2" x14ac:dyDescent="0.2">
      <c r="B431" s="151"/>
      <c r="C431" s="152"/>
      <c r="D431" s="153"/>
      <c r="E431" s="154"/>
      <c r="F431" s="154"/>
      <c r="G431" s="154"/>
      <c r="H431" s="154"/>
      <c r="I431" s="154"/>
      <c r="J431" s="154"/>
      <c r="K431" s="185"/>
      <c r="L431" s="185"/>
      <c r="M431" s="185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  <c r="AA431" s="186"/>
      <c r="AB431" s="186"/>
      <c r="AC431" s="186"/>
      <c r="AD431" s="186"/>
      <c r="AE431" s="186"/>
      <c r="AF431" s="186"/>
      <c r="AG431" s="186"/>
      <c r="AH431" s="187"/>
    </row>
    <row r="432" spans="1:40" ht="12.75" customHeight="1" outlineLevel="2" x14ac:dyDescent="0.2">
      <c r="B432" s="151"/>
      <c r="C432" s="152"/>
      <c r="D432" s="153" t="s">
        <v>120</v>
      </c>
      <c r="E432" s="154"/>
      <c r="F432" s="154"/>
      <c r="G432" s="154"/>
      <c r="H432" s="154"/>
      <c r="I432" s="154"/>
      <c r="J432" s="154"/>
      <c r="K432" s="185"/>
      <c r="L432" s="185"/>
      <c r="M432" s="185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6"/>
      <c r="AG432" s="186"/>
      <c r="AH432" s="187"/>
    </row>
    <row r="433" spans="1:40" ht="12.75" customHeight="1" outlineLevel="2" x14ac:dyDescent="0.2">
      <c r="B433" s="151"/>
      <c r="C433" s="152"/>
      <c r="D433" s="176" t="s">
        <v>121</v>
      </c>
      <c r="E433" s="154"/>
      <c r="F433" s="154"/>
      <c r="G433" s="154"/>
      <c r="H433" s="154"/>
      <c r="I433" s="154"/>
      <c r="J433" s="154"/>
      <c r="K433" s="177">
        <f>'[2]Hist&amp;Budget_WC'!AF$260</f>
        <v>5090</v>
      </c>
      <c r="L433" s="185">
        <f>'[2]Hist&amp;Budget_WC'!AG$260</f>
        <v>0</v>
      </c>
      <c r="M433" s="185">
        <f>'[2]Hist&amp;Budget_WC'!AH$260</f>
        <v>0</v>
      </c>
      <c r="N433" s="186">
        <f>'[2]Hist&amp;Budget_WC'!AI$260</f>
        <v>0</v>
      </c>
      <c r="O433" s="178">
        <f>[2]Calcs_Gen!O$242</f>
        <v>0</v>
      </c>
      <c r="P433" s="186">
        <f>[2]Calcs_Gen!P$242</f>
        <v>0</v>
      </c>
      <c r="Q433" s="186">
        <f>[2]Calcs_Gen!Q$242</f>
        <v>0</v>
      </c>
      <c r="R433" s="186">
        <f>[2]Calcs_Gen!R$242</f>
        <v>0</v>
      </c>
      <c r="S433" s="186">
        <f>[2]Calcs_Gen!S$242</f>
        <v>0</v>
      </c>
      <c r="T433" s="186">
        <f>[2]Calcs_Gen!T$242</f>
        <v>0</v>
      </c>
      <c r="U433" s="186">
        <f>[2]Calcs_Gen!U$242</f>
        <v>0</v>
      </c>
      <c r="V433" s="186">
        <f>[2]Calcs_Gen!V$242</f>
        <v>0</v>
      </c>
      <c r="W433" s="186">
        <f>[2]Calcs_Gen!W$242</f>
        <v>0</v>
      </c>
      <c r="X433" s="186">
        <f>[2]Calcs_Gen!X$242</f>
        <v>0</v>
      </c>
      <c r="Y433" s="186">
        <f>[2]Calcs_Gen!Y$242</f>
        <v>0</v>
      </c>
      <c r="Z433" s="186">
        <f>[2]Calcs_Gen!Z$242</f>
        <v>0</v>
      </c>
      <c r="AA433" s="186">
        <f>[2]Calcs_Gen!AA$242</f>
        <v>0</v>
      </c>
      <c r="AB433" s="186">
        <f>[2]Calcs_Gen!AB$242</f>
        <v>0</v>
      </c>
      <c r="AC433" s="186">
        <f>[2]Calcs_Gen!AC$242</f>
        <v>0</v>
      </c>
      <c r="AD433" s="186">
        <f>[2]Calcs_Gen!AD$242</f>
        <v>0</v>
      </c>
      <c r="AE433" s="186">
        <f>[2]Calcs_Gen!AE$242</f>
        <v>0</v>
      </c>
      <c r="AF433" s="186">
        <f>[2]Calcs_Gen!AF$242</f>
        <v>0</v>
      </c>
      <c r="AG433" s="186">
        <f>[2]Calcs_Gen!AG$242</f>
        <v>0</v>
      </c>
      <c r="AH433" s="187">
        <f>[2]Calcs_Gen!AH$242</f>
        <v>0</v>
      </c>
      <c r="AM433" s="53" cm="1">
        <f t="array" ref="AM433">IF(SUM(ABS(K433:AH433)),1,0)</f>
        <v>1</v>
      </c>
      <c r="AN433" s="53">
        <f>IF(OR(SUBTOTAL(102,AM433)=1,AM433=0),0,1)</f>
        <v>0</v>
      </c>
    </row>
    <row r="434" spans="1:40" ht="12.75" customHeight="1" outlineLevel="2" x14ac:dyDescent="0.2">
      <c r="B434" s="151"/>
      <c r="C434" s="152"/>
      <c r="D434" s="176" t="s">
        <v>122</v>
      </c>
      <c r="E434" s="154"/>
      <c r="F434" s="154"/>
      <c r="G434" s="154"/>
      <c r="H434" s="154"/>
      <c r="I434" s="154"/>
      <c r="J434" s="154"/>
      <c r="K434" s="177">
        <f>'[2]Hist&amp;Budget_WC'!AF$261</f>
        <v>-368</v>
      </c>
      <c r="L434" s="185">
        <f>'[2]Hist&amp;Budget_WC'!AG$261</f>
        <v>-511</v>
      </c>
      <c r="M434" s="185">
        <f>'[2]Hist&amp;Budget_WC'!AH$261</f>
        <v>-523</v>
      </c>
      <c r="N434" s="186">
        <f>'[2]Hist&amp;Budget_WC'!AI$261</f>
        <v>-528</v>
      </c>
      <c r="O434" s="186">
        <f>[2]Calcs_Gen!O$243</f>
        <v>-540.11773934180144</v>
      </c>
      <c r="P434" s="186">
        <f>[2]Calcs_Gen!P$243</f>
        <v>-552.79977502865506</v>
      </c>
      <c r="Q434" s="186">
        <f>[2]Calcs_Gen!Q$243</f>
        <v>-565.89390059669984</v>
      </c>
      <c r="R434" s="186">
        <f>[2]Calcs_Gen!R$243</f>
        <v>-579.4192147168045</v>
      </c>
      <c r="S434" s="186">
        <f>[2]Calcs_Gen!S$243</f>
        <v>-593.3959141755189</v>
      </c>
      <c r="T434" s="186">
        <f>[2]Calcs_Gen!T$243</f>
        <v>-607.84536272292269</v>
      </c>
      <c r="U434" s="186">
        <f>[2]Calcs_Gen!U$243</f>
        <v>-356.35423546203862</v>
      </c>
      <c r="V434" s="186">
        <f>[2]Calcs_Gen!V$243</f>
        <v>-343.08003177099749</v>
      </c>
      <c r="W434" s="186">
        <f>[2]Calcs_Gen!W$243</f>
        <v>-354.30117764509498</v>
      </c>
      <c r="X434" s="186">
        <f>[2]Calcs_Gen!X$243</f>
        <v>-366.01608533074102</v>
      </c>
      <c r="Y434" s="186">
        <f>[2]Calcs_Gen!Y$243</f>
        <v>-378.25189269158136</v>
      </c>
      <c r="Z434" s="186">
        <f>[2]Calcs_Gen!Z$243</f>
        <v>-391.03740132003179</v>
      </c>
      <c r="AA434" s="186">
        <f>[2]Calcs_Gen!AA$243</f>
        <v>-404.40318293226903</v>
      </c>
      <c r="AB434" s="186">
        <f>[2]Calcs_Gen!AB$243</f>
        <v>-310.4979754281602</v>
      </c>
      <c r="AC434" s="186">
        <f>[2]Calcs_Gen!AC$243</f>
        <v>-295.80166501354461</v>
      </c>
      <c r="AD434" s="186">
        <f>[2]Calcs_Gen!AD$243</f>
        <v>-302.14047936492261</v>
      </c>
      <c r="AE434" s="186">
        <f>[2]Calcs_Gen!AE$243</f>
        <v>-236.64396645821608</v>
      </c>
      <c r="AF434" s="186">
        <f>[2]Calcs_Gen!AF$243</f>
        <v>0</v>
      </c>
      <c r="AG434" s="186">
        <f>[2]Calcs_Gen!AG$243</f>
        <v>0</v>
      </c>
      <c r="AH434" s="187">
        <f>[2]Calcs_Gen!AH$243</f>
        <v>0</v>
      </c>
      <c r="AM434" s="53" cm="1">
        <f t="array" ref="AM434">IF(SUM(ABS(K434:AH434)),1,0)</f>
        <v>1</v>
      </c>
      <c r="AN434" s="53">
        <f>IF(OR(SUBTOTAL(102,AM434)=1,AM434=0),0,1)</f>
        <v>0</v>
      </c>
    </row>
    <row r="435" spans="1:40" ht="12.75" customHeight="1" outlineLevel="2" collapsed="1" x14ac:dyDescent="0.2">
      <c r="B435" s="151"/>
      <c r="C435" s="152"/>
      <c r="D435" s="176" t="s">
        <v>123</v>
      </c>
      <c r="E435" s="154"/>
      <c r="F435" s="154"/>
      <c r="G435" s="154"/>
      <c r="H435" s="154"/>
      <c r="I435" s="154"/>
      <c r="J435" s="154"/>
      <c r="K435" s="177">
        <f>SUM('[2]Hist&amp;Budget_WC'!AF$262:AF$265)*(1-$I$43)</f>
        <v>-183</v>
      </c>
      <c r="L435" s="185">
        <f>SUM('[2]Hist&amp;Budget_WC'!AG$262:AG$265)*(1-$I$43)</f>
        <v>-222</v>
      </c>
      <c r="M435" s="185">
        <f>SUM('[2]Hist&amp;Budget_WC'!AH$262:AH$265)*(1-$I$43)</f>
        <v>-196</v>
      </c>
      <c r="N435" s="186">
        <f>SUM('[2]Hist&amp;Budget_WC'!AI$262:AI$265)*(1-$I$43)</f>
        <v>-199</v>
      </c>
      <c r="O435" s="178">
        <f>SUM([2]Calcs_Gen!O$244:O$247)*(1-$I$43)</f>
        <v>-185.67436696359684</v>
      </c>
      <c r="P435" s="178">
        <f>SUM([2]Calcs_Gen!P$244:P$247)*(1-$I$43)</f>
        <v>-172.99233127674302</v>
      </c>
      <c r="Q435" s="178">
        <f>SUM([2]Calcs_Gen!Q$244:Q$247)*(1-$I$43)</f>
        <v>-159.89820570869836</v>
      </c>
      <c r="R435" s="178">
        <f>SUM([2]Calcs_Gen!R$244:R$247)*(1-$I$43)</f>
        <v>-146.3728915885936</v>
      </c>
      <c r="S435" s="178">
        <f>SUM([2]Calcs_Gen!S$244:S$247)*(1-$I$43)</f>
        <v>-132.39619212987918</v>
      </c>
      <c r="T435" s="178">
        <f>SUM([2]Calcs_Gen!T$244:T$247)*(1-$I$43)</f>
        <v>-117.94674358247539</v>
      </c>
      <c r="U435" s="178">
        <f>SUM([2]Calcs_Gen!U$244:U$247)*(1-$I$43)</f>
        <v>-104.78449016565474</v>
      </c>
      <c r="V435" s="178">
        <f>SUM([2]Calcs_Gen!V$244:V$247)*(1-$I$43)</f>
        <v>-93.999295613268075</v>
      </c>
      <c r="W435" s="178">
        <f>SUM([2]Calcs_Gen!W$244:W$247)*(1-$I$43)</f>
        <v>-82.778149739170715</v>
      </c>
      <c r="X435" s="178">
        <f>SUM([2]Calcs_Gen!X$244:X$247)*(1-$I$43)</f>
        <v>-71.06324205352459</v>
      </c>
      <c r="Y435" s="178">
        <f>SUM([2]Calcs_Gen!Y$244:Y$247)*(1-$I$43)</f>
        <v>-61.027060563088867</v>
      </c>
      <c r="Z435" s="178">
        <f>SUM([2]Calcs_Gen!Z$244:Z$247)*(1-$I$43)</f>
        <v>-46.041926064233792</v>
      </c>
      <c r="AA435" s="178">
        <f>SUM([2]Calcs_Gen!AA$244:AA$247)*(1-$I$43)</f>
        <v>-32.676144451996542</v>
      </c>
      <c r="AB435" s="178">
        <f>SUM([2]Calcs_Gen!AB$244:AB$247)*(1-$I$43)</f>
        <v>-21.241759924075339</v>
      </c>
      <c r="AC435" s="178">
        <f>SUM([2]Calcs_Gen!AC$244:AC$247)*(1-$I$43)</f>
        <v>-14.870151932284861</v>
      </c>
      <c r="AD435" s="178">
        <f>SUM([2]Calcs_Gen!AD$244:AD$247)*(1-$I$43)</f>
        <v>-8.5313375809068326</v>
      </c>
      <c r="AE435" s="178">
        <f>SUM([2]Calcs_Gen!AE$244:AE$247)*(1-$I$43)</f>
        <v>-2.1858951707258778</v>
      </c>
      <c r="AF435" s="178">
        <f>SUM([2]Calcs_Gen!AF$244:AF$247)*(1-$I$43)</f>
        <v>5.6134297210519447E-14</v>
      </c>
      <c r="AG435" s="178">
        <f>SUM([2]Calcs_Gen!AG$244:AG$247)*(1-$I$43)</f>
        <v>5.6134297210519447E-14</v>
      </c>
      <c r="AH435" s="179">
        <f>SUM([2]Calcs_Gen!AH$244:AH$247)*(1-$I$43)</f>
        <v>5.6134297210519447E-14</v>
      </c>
    </row>
    <row r="436" spans="1:40" ht="12.75" customHeight="1" outlineLevel="2" x14ac:dyDescent="0.2">
      <c r="B436" s="151"/>
      <c r="C436" s="152"/>
      <c r="D436" s="176" t="s">
        <v>124</v>
      </c>
      <c r="E436" s="154"/>
      <c r="F436" s="154"/>
      <c r="G436" s="154"/>
      <c r="H436" s="154"/>
      <c r="I436" s="154"/>
      <c r="J436" s="154"/>
      <c r="K436" s="177">
        <f>'[2]Hist&amp;Budget_WC'!AF$266</f>
        <v>0</v>
      </c>
      <c r="L436" s="185">
        <f>'[2]Hist&amp;Budget_WC'!AG$266</f>
        <v>0</v>
      </c>
      <c r="M436" s="185">
        <f>'[2]Hist&amp;Budget_WC'!AH$266</f>
        <v>0</v>
      </c>
      <c r="N436" s="186">
        <f>'[2]Hist&amp;Budget_WC'!AI$266</f>
        <v>0</v>
      </c>
      <c r="O436" s="178">
        <f>[2]Calcs_Gen!O$248</f>
        <v>0</v>
      </c>
      <c r="P436" s="186">
        <f>[2]Calcs_Gen!P$248</f>
        <v>0</v>
      </c>
      <c r="Q436" s="186">
        <f>[2]Calcs_Gen!Q$248</f>
        <v>0</v>
      </c>
      <c r="R436" s="186">
        <f>[2]Calcs_Gen!R$248</f>
        <v>0</v>
      </c>
      <c r="S436" s="186">
        <f>[2]Calcs_Gen!S$248</f>
        <v>0</v>
      </c>
      <c r="T436" s="186">
        <f>[2]Calcs_Gen!T$248</f>
        <v>0</v>
      </c>
      <c r="U436" s="186">
        <f>[2]Calcs_Gen!U$248</f>
        <v>0</v>
      </c>
      <c r="V436" s="186">
        <f>[2]Calcs_Gen!V$248</f>
        <v>0</v>
      </c>
      <c r="W436" s="186">
        <f>[2]Calcs_Gen!W$248</f>
        <v>0</v>
      </c>
      <c r="X436" s="186">
        <f>[2]Calcs_Gen!X$248</f>
        <v>0</v>
      </c>
      <c r="Y436" s="186">
        <f>[2]Calcs_Gen!Y$248</f>
        <v>0</v>
      </c>
      <c r="Z436" s="186">
        <f>[2]Calcs_Gen!Z$248</f>
        <v>0</v>
      </c>
      <c r="AA436" s="186">
        <f>[2]Calcs_Gen!AA$248</f>
        <v>0</v>
      </c>
      <c r="AB436" s="186">
        <f>[2]Calcs_Gen!AB$248</f>
        <v>0</v>
      </c>
      <c r="AC436" s="186">
        <f>[2]Calcs_Gen!AC$248</f>
        <v>0</v>
      </c>
      <c r="AD436" s="186">
        <f>[2]Calcs_Gen!AD$248</f>
        <v>0</v>
      </c>
      <c r="AE436" s="186">
        <f>[2]Calcs_Gen!AE$248</f>
        <v>0</v>
      </c>
      <c r="AF436" s="186">
        <f>[2]Calcs_Gen!AF$248</f>
        <v>0</v>
      </c>
      <c r="AG436" s="186">
        <f>[2]Calcs_Gen!AG$248</f>
        <v>0</v>
      </c>
      <c r="AH436" s="187">
        <f>[2]Calcs_Gen!AH$248</f>
        <v>0</v>
      </c>
    </row>
    <row r="437" spans="1:40" ht="12.75" customHeight="1" outlineLevel="2" x14ac:dyDescent="0.2">
      <c r="B437" s="151"/>
      <c r="C437" s="152"/>
      <c r="D437" s="180" t="s">
        <v>125</v>
      </c>
      <c r="E437" s="181"/>
      <c r="F437" s="181"/>
      <c r="G437" s="181"/>
      <c r="H437" s="181"/>
      <c r="I437" s="181"/>
      <c r="J437" s="181"/>
      <c r="K437" s="182">
        <f>SUM(K433:K436)</f>
        <v>4539</v>
      </c>
      <c r="L437" s="182">
        <f>SUM(L433:L436)</f>
        <v>-733</v>
      </c>
      <c r="M437" s="182">
        <f>SUM(M433:M436)</f>
        <v>-719</v>
      </c>
      <c r="N437" s="183">
        <f>SUM(N433:N436)</f>
        <v>-727</v>
      </c>
      <c r="O437" s="183">
        <f>SUM(O433:O436)</f>
        <v>-725.79210630539831</v>
      </c>
      <c r="P437" s="183">
        <f t="shared" ref="P437:AH437" si="68">SUM(P433:P436)</f>
        <v>-725.79210630539808</v>
      </c>
      <c r="Q437" s="183">
        <f t="shared" si="68"/>
        <v>-725.79210630539819</v>
      </c>
      <c r="R437" s="183">
        <f t="shared" si="68"/>
        <v>-725.79210630539808</v>
      </c>
      <c r="S437" s="183">
        <f t="shared" si="68"/>
        <v>-725.79210630539808</v>
      </c>
      <c r="T437" s="183">
        <f t="shared" si="68"/>
        <v>-725.79210630539808</v>
      </c>
      <c r="U437" s="183">
        <f t="shared" si="68"/>
        <v>-461.13872562769336</v>
      </c>
      <c r="V437" s="183">
        <f t="shared" si="68"/>
        <v>-437.07932738426558</v>
      </c>
      <c r="W437" s="183">
        <f t="shared" si="68"/>
        <v>-437.0793273842657</v>
      </c>
      <c r="X437" s="183">
        <f t="shared" si="68"/>
        <v>-437.07932738426564</v>
      </c>
      <c r="Y437" s="183">
        <f t="shared" si="68"/>
        <v>-439.27895325467023</v>
      </c>
      <c r="Z437" s="183">
        <f t="shared" si="68"/>
        <v>-437.07932738426558</v>
      </c>
      <c r="AA437" s="183">
        <f t="shared" si="68"/>
        <v>-437.07932738426558</v>
      </c>
      <c r="AB437" s="183">
        <f t="shared" si="68"/>
        <v>-331.73973535223553</v>
      </c>
      <c r="AC437" s="183">
        <f t="shared" si="68"/>
        <v>-310.67181694582945</v>
      </c>
      <c r="AD437" s="183">
        <f t="shared" si="68"/>
        <v>-310.67181694582945</v>
      </c>
      <c r="AE437" s="183">
        <f t="shared" si="68"/>
        <v>-238.82986162894196</v>
      </c>
      <c r="AF437" s="183">
        <f t="shared" si="68"/>
        <v>5.6134297210519447E-14</v>
      </c>
      <c r="AG437" s="183">
        <f t="shared" si="68"/>
        <v>5.6134297210519447E-14</v>
      </c>
      <c r="AH437" s="184">
        <f t="shared" si="68"/>
        <v>5.6134297210519447E-14</v>
      </c>
    </row>
    <row r="438" spans="1:40" ht="12.75" customHeight="1" outlineLevel="2" x14ac:dyDescent="0.2">
      <c r="B438" s="151"/>
      <c r="C438" s="152"/>
      <c r="D438" s="176"/>
      <c r="E438" s="154"/>
      <c r="F438" s="154"/>
      <c r="G438" s="154"/>
      <c r="H438" s="154"/>
      <c r="I438" s="154"/>
      <c r="J438" s="154"/>
      <c r="K438" s="188"/>
      <c r="L438" s="188"/>
      <c r="M438" s="188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90"/>
    </row>
    <row r="439" spans="1:40" ht="12.75" customHeight="1" outlineLevel="2" thickBot="1" x14ac:dyDescent="0.25">
      <c r="B439" s="151"/>
      <c r="C439" s="152"/>
      <c r="D439" s="158" t="s">
        <v>126</v>
      </c>
      <c r="E439" s="159"/>
      <c r="F439" s="159"/>
      <c r="G439" s="159"/>
      <c r="H439" s="159"/>
      <c r="I439" s="159"/>
      <c r="J439" s="159"/>
      <c r="K439" s="191">
        <f>SUM(K424,K430,K437)</f>
        <v>3445</v>
      </c>
      <c r="L439" s="191">
        <f>SUM(L424,L430,L437)</f>
        <v>7676</v>
      </c>
      <c r="M439" s="191">
        <f>SUM(M424,M430,M437)</f>
        <v>-1509</v>
      </c>
      <c r="N439" s="192">
        <f>SUM(N424,N430,N437)</f>
        <v>597</v>
      </c>
      <c r="O439" s="193">
        <f>SUM(O424,O430,O437)</f>
        <v>802.00404437952955</v>
      </c>
      <c r="P439" s="192">
        <f t="shared" ref="P439:AH439" si="69">SUM(P424,P430,P437)</f>
        <v>-55.446284387588889</v>
      </c>
      <c r="Q439" s="192">
        <f t="shared" si="69"/>
        <v>149.64892417405645</v>
      </c>
      <c r="R439" s="192">
        <f t="shared" si="69"/>
        <v>-861.00919196955772</v>
      </c>
      <c r="S439" s="192">
        <f t="shared" si="69"/>
        <v>-907.20200238547102</v>
      </c>
      <c r="T439" s="192">
        <f t="shared" si="69"/>
        <v>-1401.3416181968951</v>
      </c>
      <c r="U439" s="192">
        <f t="shared" si="69"/>
        <v>-1358.4516549012428</v>
      </c>
      <c r="V439" s="192">
        <f t="shared" si="69"/>
        <v>-1939.7955598551644</v>
      </c>
      <c r="W439" s="192">
        <f t="shared" si="69"/>
        <v>-3025.9563657293556</v>
      </c>
      <c r="X439" s="192">
        <f t="shared" si="69"/>
        <v>-9866.2894308127634</v>
      </c>
      <c r="Y439" s="192">
        <f t="shared" si="69"/>
        <v>-526.99754890973134</v>
      </c>
      <c r="Z439" s="192">
        <f t="shared" si="69"/>
        <v>5896.6768106585723</v>
      </c>
      <c r="AA439" s="192">
        <f t="shared" si="69"/>
        <v>5862.2405781606967</v>
      </c>
      <c r="AB439" s="192">
        <f t="shared" si="69"/>
        <v>5936.3025913270503</v>
      </c>
      <c r="AC439" s="192">
        <f t="shared" si="69"/>
        <v>5923.5269911672294</v>
      </c>
      <c r="AD439" s="192">
        <f t="shared" si="69"/>
        <v>5889.8904346802265</v>
      </c>
      <c r="AE439" s="192">
        <f t="shared" si="69"/>
        <v>5922.6953963629285</v>
      </c>
      <c r="AF439" s="192">
        <f t="shared" si="69"/>
        <v>6159.9286553063394</v>
      </c>
      <c r="AG439" s="192">
        <f t="shared" si="69"/>
        <v>6159.9286553063394</v>
      </c>
      <c r="AH439" s="194">
        <f t="shared" si="69"/>
        <v>6161.3119763607465</v>
      </c>
    </row>
    <row r="440" spans="1:40" ht="12.75" customHeight="1" outlineLevel="2" thickTop="1" x14ac:dyDescent="0.2">
      <c r="B440" s="151"/>
      <c r="C440" s="152"/>
      <c r="D440" s="153"/>
      <c r="E440" s="154"/>
      <c r="F440" s="154"/>
      <c r="G440" s="154"/>
      <c r="H440" s="154"/>
      <c r="I440" s="154"/>
      <c r="J440" s="154"/>
      <c r="K440" s="188"/>
      <c r="L440" s="188"/>
      <c r="M440" s="188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90"/>
    </row>
    <row r="441" spans="1:40" ht="10.199999999999999" outlineLevel="2" x14ac:dyDescent="0.2">
      <c r="B441" s="151"/>
      <c r="C441" s="152"/>
      <c r="D441" s="195" t="s">
        <v>127</v>
      </c>
      <c r="E441" s="154"/>
      <c r="F441" s="154"/>
      <c r="G441" s="154"/>
      <c r="H441" s="154"/>
      <c r="I441" s="154"/>
      <c r="J441" s="154"/>
      <c r="K441" s="196">
        <f>'[2]Hist&amp;Budget_WC'!AF$271</f>
        <v>-860</v>
      </c>
      <c r="L441" s="185">
        <f>K443</f>
        <v>2585</v>
      </c>
      <c r="M441" s="185">
        <f>L443</f>
        <v>10261</v>
      </c>
      <c r="N441" s="186">
        <f>'[2]Hist&amp;Budget_WC'!AI271</f>
        <v>8752</v>
      </c>
      <c r="O441" s="186">
        <f>N443</f>
        <v>9349</v>
      </c>
      <c r="P441" s="186">
        <f t="shared" ref="P441:AH441" si="70">O443</f>
        <v>10151.00404437953</v>
      </c>
      <c r="Q441" s="186">
        <f t="shared" si="70"/>
        <v>10095.557759991942</v>
      </c>
      <c r="R441" s="186">
        <f t="shared" si="70"/>
        <v>10245.206684165998</v>
      </c>
      <c r="S441" s="186">
        <f t="shared" si="70"/>
        <v>9384.1974921964411</v>
      </c>
      <c r="T441" s="186">
        <f t="shared" si="70"/>
        <v>8476.99548981097</v>
      </c>
      <c r="U441" s="186">
        <f t="shared" si="70"/>
        <v>7075.6538716140749</v>
      </c>
      <c r="V441" s="186">
        <f t="shared" si="70"/>
        <v>5717.2022167128325</v>
      </c>
      <c r="W441" s="186">
        <f t="shared" si="70"/>
        <v>3777.4066568576682</v>
      </c>
      <c r="X441" s="186">
        <f t="shared" si="70"/>
        <v>751.45029112831253</v>
      </c>
      <c r="Y441" s="186">
        <f t="shared" si="70"/>
        <v>-9114.8391396844509</v>
      </c>
      <c r="Z441" s="186">
        <f t="shared" si="70"/>
        <v>-9641.8366885941814</v>
      </c>
      <c r="AA441" s="186">
        <f t="shared" si="70"/>
        <v>-3745.1598779356091</v>
      </c>
      <c r="AB441" s="186">
        <f t="shared" si="70"/>
        <v>2117.0807002250876</v>
      </c>
      <c r="AC441" s="186">
        <f t="shared" si="70"/>
        <v>8053.383291552138</v>
      </c>
      <c r="AD441" s="186">
        <f t="shared" si="70"/>
        <v>13976.910282719367</v>
      </c>
      <c r="AE441" s="186">
        <f t="shared" si="70"/>
        <v>19866.800717399594</v>
      </c>
      <c r="AF441" s="186">
        <f t="shared" si="70"/>
        <v>25789.496113762521</v>
      </c>
      <c r="AG441" s="186">
        <f t="shared" si="70"/>
        <v>31949.424769068861</v>
      </c>
      <c r="AH441" s="187">
        <f t="shared" si="70"/>
        <v>38109.3534243752</v>
      </c>
    </row>
    <row r="442" spans="1:40" ht="12.75" customHeight="1" outlineLevel="2" x14ac:dyDescent="0.2">
      <c r="B442" s="151"/>
      <c r="C442" s="152"/>
      <c r="D442" s="195"/>
      <c r="E442" s="154"/>
      <c r="F442" s="154"/>
      <c r="G442" s="154"/>
      <c r="H442" s="154"/>
      <c r="I442" s="154"/>
      <c r="J442" s="154"/>
      <c r="K442" s="188"/>
      <c r="L442" s="188"/>
      <c r="M442" s="188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90"/>
    </row>
    <row r="443" spans="1:40" s="206" customFormat="1" ht="25.35" customHeight="1" outlineLevel="2" x14ac:dyDescent="0.2">
      <c r="A443" s="197"/>
      <c r="B443" s="198"/>
      <c r="C443" s="199"/>
      <c r="D443" s="200" t="s">
        <v>128</v>
      </c>
      <c r="E443" s="201"/>
      <c r="F443" s="201"/>
      <c r="G443" s="201"/>
      <c r="H443" s="201"/>
      <c r="I443" s="201"/>
      <c r="J443" s="201"/>
      <c r="K443" s="202">
        <f>SUM(K439,K441)</f>
        <v>2585</v>
      </c>
      <c r="L443" s="202">
        <f>SUM(L439,L441)</f>
        <v>10261</v>
      </c>
      <c r="M443" s="202">
        <f>SUM(M439,M441)</f>
        <v>8752</v>
      </c>
      <c r="N443" s="203">
        <f>SUM(N439,N441)</f>
        <v>9349</v>
      </c>
      <c r="O443" s="204">
        <f>SUM(O439,O441)</f>
        <v>10151.00404437953</v>
      </c>
      <c r="P443" s="203">
        <f t="shared" ref="P443:AH443" si="71">SUM(P439,P441)</f>
        <v>10095.557759991942</v>
      </c>
      <c r="Q443" s="203">
        <f t="shared" si="71"/>
        <v>10245.206684165998</v>
      </c>
      <c r="R443" s="203">
        <f t="shared" si="71"/>
        <v>9384.1974921964411</v>
      </c>
      <c r="S443" s="203">
        <f t="shared" si="71"/>
        <v>8476.99548981097</v>
      </c>
      <c r="T443" s="203">
        <f t="shared" si="71"/>
        <v>7075.6538716140749</v>
      </c>
      <c r="U443" s="203">
        <f t="shared" si="71"/>
        <v>5717.2022167128325</v>
      </c>
      <c r="V443" s="203">
        <f t="shared" si="71"/>
        <v>3777.4066568576682</v>
      </c>
      <c r="W443" s="203">
        <f t="shared" si="71"/>
        <v>751.45029112831253</v>
      </c>
      <c r="X443" s="203">
        <f t="shared" si="71"/>
        <v>-9114.8391396844509</v>
      </c>
      <c r="Y443" s="203">
        <f t="shared" si="71"/>
        <v>-9641.8366885941814</v>
      </c>
      <c r="Z443" s="203">
        <f t="shared" si="71"/>
        <v>-3745.1598779356091</v>
      </c>
      <c r="AA443" s="203">
        <f t="shared" si="71"/>
        <v>2117.0807002250876</v>
      </c>
      <c r="AB443" s="203">
        <f t="shared" si="71"/>
        <v>8053.383291552138</v>
      </c>
      <c r="AC443" s="203">
        <f t="shared" si="71"/>
        <v>13976.910282719367</v>
      </c>
      <c r="AD443" s="203">
        <f t="shared" si="71"/>
        <v>19866.800717399594</v>
      </c>
      <c r="AE443" s="203">
        <f t="shared" si="71"/>
        <v>25789.496113762521</v>
      </c>
      <c r="AF443" s="203">
        <f t="shared" si="71"/>
        <v>31949.424769068861</v>
      </c>
      <c r="AG443" s="203">
        <f t="shared" si="71"/>
        <v>38109.3534243752</v>
      </c>
      <c r="AH443" s="205">
        <f t="shared" si="71"/>
        <v>44270.665400735947</v>
      </c>
    </row>
    <row r="444" spans="1:40" ht="12.75" customHeight="1" outlineLevel="2" x14ac:dyDescent="0.2">
      <c r="B444" s="151"/>
      <c r="C444" s="152"/>
      <c r="D444" s="207" t="s">
        <v>129</v>
      </c>
      <c r="E444" s="154"/>
      <c r="F444" s="154"/>
      <c r="G444" s="154"/>
      <c r="H444" s="154"/>
      <c r="I444" s="154"/>
      <c r="J444" s="154"/>
      <c r="K444" s="196">
        <f t="shared" ref="K444:AH444" si="72">SUM(K366,K374)</f>
        <v>17046</v>
      </c>
      <c r="L444" s="185">
        <f t="shared" si="72"/>
        <v>18032</v>
      </c>
      <c r="M444" s="185">
        <f t="shared" si="72"/>
        <v>24211</v>
      </c>
      <c r="N444" s="186">
        <f t="shared" si="72"/>
        <v>0</v>
      </c>
      <c r="O444" s="186">
        <f t="shared" si="72"/>
        <v>0</v>
      </c>
      <c r="P444" s="186">
        <f t="shared" si="72"/>
        <v>0</v>
      </c>
      <c r="Q444" s="186">
        <f t="shared" si="72"/>
        <v>0</v>
      </c>
      <c r="R444" s="186">
        <f t="shared" si="72"/>
        <v>0</v>
      </c>
      <c r="S444" s="186">
        <f t="shared" si="72"/>
        <v>0</v>
      </c>
      <c r="T444" s="186">
        <f t="shared" si="72"/>
        <v>0</v>
      </c>
      <c r="U444" s="186">
        <f t="shared" si="72"/>
        <v>0</v>
      </c>
      <c r="V444" s="186">
        <f t="shared" si="72"/>
        <v>0</v>
      </c>
      <c r="W444" s="186">
        <f t="shared" si="72"/>
        <v>0</v>
      </c>
      <c r="X444" s="186">
        <f t="shared" si="72"/>
        <v>0</v>
      </c>
      <c r="Y444" s="186">
        <f t="shared" si="72"/>
        <v>0</v>
      </c>
      <c r="Z444" s="186">
        <f t="shared" si="72"/>
        <v>0</v>
      </c>
      <c r="AA444" s="186">
        <f t="shared" si="72"/>
        <v>0</v>
      </c>
      <c r="AB444" s="186">
        <f t="shared" si="72"/>
        <v>0</v>
      </c>
      <c r="AC444" s="186">
        <f t="shared" si="72"/>
        <v>0</v>
      </c>
      <c r="AD444" s="186">
        <f t="shared" si="72"/>
        <v>0</v>
      </c>
      <c r="AE444" s="186">
        <f t="shared" si="72"/>
        <v>0</v>
      </c>
      <c r="AF444" s="186">
        <f t="shared" si="72"/>
        <v>0</v>
      </c>
      <c r="AG444" s="186">
        <f t="shared" si="72"/>
        <v>0</v>
      </c>
      <c r="AH444" s="187">
        <f t="shared" si="72"/>
        <v>0</v>
      </c>
      <c r="AM444" s="53" cm="1">
        <f t="array" ref="AM444">IF(SUM(ABS(K444:AH444)),1,0)</f>
        <v>1</v>
      </c>
      <c r="AN444" s="53">
        <f>IF(OR(SUBTOTAL(102,AM444)=1,AM444=0),0,1)</f>
        <v>0</v>
      </c>
    </row>
    <row r="445" spans="1:40" ht="12.75" customHeight="1" outlineLevel="2" collapsed="1" x14ac:dyDescent="0.2">
      <c r="B445" s="151"/>
      <c r="C445" s="152"/>
      <c r="D445" s="195"/>
      <c r="E445" s="154"/>
      <c r="F445" s="154"/>
      <c r="G445" s="154"/>
      <c r="H445" s="154"/>
      <c r="I445" s="154"/>
      <c r="J445" s="154"/>
      <c r="K445" s="188"/>
      <c r="L445" s="188"/>
      <c r="M445" s="188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90"/>
    </row>
    <row r="446" spans="1:40" ht="29.4" customHeight="1" outlineLevel="2" thickBot="1" x14ac:dyDescent="0.25">
      <c r="B446" s="151"/>
      <c r="C446" s="152"/>
      <c r="D446" s="208" t="s">
        <v>130</v>
      </c>
      <c r="E446" s="209"/>
      <c r="F446" s="209"/>
      <c r="G446" s="209"/>
      <c r="H446" s="209"/>
      <c r="I446" s="209"/>
      <c r="J446" s="209"/>
      <c r="K446" s="210">
        <f>SUM(K443:K445)</f>
        <v>19631</v>
      </c>
      <c r="L446" s="210">
        <f t="shared" ref="L446:AH446" si="73">SUM(L443:L445)</f>
        <v>28293</v>
      </c>
      <c r="M446" s="210">
        <f t="shared" si="73"/>
        <v>32963</v>
      </c>
      <c r="N446" s="211">
        <f t="shared" si="73"/>
        <v>9349</v>
      </c>
      <c r="O446" s="212">
        <f t="shared" si="73"/>
        <v>10151.00404437953</v>
      </c>
      <c r="P446" s="211">
        <f t="shared" si="73"/>
        <v>10095.557759991942</v>
      </c>
      <c r="Q446" s="211">
        <f t="shared" si="73"/>
        <v>10245.206684165998</v>
      </c>
      <c r="R446" s="211">
        <f t="shared" si="73"/>
        <v>9384.1974921964411</v>
      </c>
      <c r="S446" s="211">
        <f t="shared" si="73"/>
        <v>8476.99548981097</v>
      </c>
      <c r="T446" s="211">
        <f t="shared" si="73"/>
        <v>7075.6538716140749</v>
      </c>
      <c r="U446" s="211">
        <f t="shared" si="73"/>
        <v>5717.2022167128325</v>
      </c>
      <c r="V446" s="211">
        <f t="shared" si="73"/>
        <v>3777.4066568576682</v>
      </c>
      <c r="W446" s="211">
        <f t="shared" si="73"/>
        <v>751.45029112831253</v>
      </c>
      <c r="X446" s="211">
        <f t="shared" si="73"/>
        <v>-9114.8391396844509</v>
      </c>
      <c r="Y446" s="211">
        <f t="shared" si="73"/>
        <v>-9641.8366885941814</v>
      </c>
      <c r="Z446" s="211">
        <f t="shared" si="73"/>
        <v>-3745.1598779356091</v>
      </c>
      <c r="AA446" s="211">
        <f t="shared" si="73"/>
        <v>2117.0807002250876</v>
      </c>
      <c r="AB446" s="211">
        <f t="shared" si="73"/>
        <v>8053.383291552138</v>
      </c>
      <c r="AC446" s="211">
        <f t="shared" si="73"/>
        <v>13976.910282719367</v>
      </c>
      <c r="AD446" s="211">
        <f t="shared" si="73"/>
        <v>19866.800717399594</v>
      </c>
      <c r="AE446" s="211">
        <f t="shared" si="73"/>
        <v>25789.496113762521</v>
      </c>
      <c r="AF446" s="211">
        <f t="shared" si="73"/>
        <v>31949.424769068861</v>
      </c>
      <c r="AG446" s="211">
        <f t="shared" si="73"/>
        <v>38109.3534243752</v>
      </c>
      <c r="AH446" s="213">
        <f t="shared" si="73"/>
        <v>44270.665400735947</v>
      </c>
    </row>
    <row r="447" spans="1:40" ht="12.75" customHeight="1" outlineLevel="2" x14ac:dyDescent="0.2">
      <c r="B447" s="151"/>
      <c r="C447" s="152"/>
    </row>
    <row r="448" spans="1:40" ht="12.75" customHeight="1" outlineLevel="4" x14ac:dyDescent="0.2">
      <c r="B448" s="151"/>
      <c r="C448" s="152"/>
      <c r="D448" s="141" t="s">
        <v>76</v>
      </c>
    </row>
    <row r="449" spans="1:40" s="38" customFormat="1" ht="10.199999999999999" outlineLevel="4" x14ac:dyDescent="0.2">
      <c r="A449" s="168"/>
      <c r="B449" s="108"/>
      <c r="C449" s="136"/>
      <c r="D449" s="37" t="s">
        <v>131</v>
      </c>
      <c r="E449" s="142">
        <f>SUM(K449:AH449)</f>
        <v>0</v>
      </c>
      <c r="F449" s="214"/>
      <c r="G449" s="25"/>
      <c r="H449" s="25"/>
      <c r="I449" s="25"/>
      <c r="J449" s="25"/>
      <c r="K449" s="143">
        <f t="shared" ref="K449:AH449" si="74">IF(ROUND(K443-SUM(K365,K373),0)&lt;&gt;0,1,0)</f>
        <v>0</v>
      </c>
      <c r="L449" s="143">
        <f t="shared" si="74"/>
        <v>0</v>
      </c>
      <c r="M449" s="143">
        <f t="shared" si="74"/>
        <v>0</v>
      </c>
      <c r="N449" s="143">
        <f t="shared" si="74"/>
        <v>0</v>
      </c>
      <c r="O449" s="143">
        <f t="shared" si="74"/>
        <v>0</v>
      </c>
      <c r="P449" s="143">
        <f t="shared" si="74"/>
        <v>0</v>
      </c>
      <c r="Q449" s="143">
        <f t="shared" si="74"/>
        <v>0</v>
      </c>
      <c r="R449" s="143">
        <f t="shared" si="74"/>
        <v>0</v>
      </c>
      <c r="S449" s="143">
        <f t="shared" si="74"/>
        <v>0</v>
      </c>
      <c r="T449" s="143">
        <f t="shared" si="74"/>
        <v>0</v>
      </c>
      <c r="U449" s="143">
        <f t="shared" si="74"/>
        <v>0</v>
      </c>
      <c r="V449" s="143">
        <f t="shared" si="74"/>
        <v>0</v>
      </c>
      <c r="W449" s="143">
        <f t="shared" si="74"/>
        <v>0</v>
      </c>
      <c r="X449" s="143">
        <f t="shared" si="74"/>
        <v>0</v>
      </c>
      <c r="Y449" s="143">
        <f t="shared" si="74"/>
        <v>0</v>
      </c>
      <c r="Z449" s="143">
        <f t="shared" si="74"/>
        <v>0</v>
      </c>
      <c r="AA449" s="143">
        <f t="shared" si="74"/>
        <v>0</v>
      </c>
      <c r="AB449" s="143">
        <f t="shared" si="74"/>
        <v>0</v>
      </c>
      <c r="AC449" s="143">
        <f t="shared" si="74"/>
        <v>0</v>
      </c>
      <c r="AD449" s="143">
        <f t="shared" si="74"/>
        <v>0</v>
      </c>
      <c r="AE449" s="143">
        <f t="shared" si="74"/>
        <v>0</v>
      </c>
      <c r="AF449" s="143">
        <f t="shared" si="74"/>
        <v>0</v>
      </c>
      <c r="AG449" s="143">
        <f t="shared" si="74"/>
        <v>0</v>
      </c>
      <c r="AH449" s="143">
        <f t="shared" si="74"/>
        <v>0</v>
      </c>
    </row>
    <row r="450" spans="1:40" ht="12.75" customHeight="1" outlineLevel="4" x14ac:dyDescent="0.2">
      <c r="B450" s="151"/>
      <c r="C450" s="152"/>
      <c r="D450" s="37" t="s">
        <v>151</v>
      </c>
      <c r="E450" s="142">
        <f>SUM(K450:AH450)</f>
        <v>0</v>
      </c>
      <c r="K450" s="143">
        <f>IF(ROUND(K439-'[2]Hist&amp;Budget_WC'!AF$269,0)&lt;&gt;0,1,0)</f>
        <v>0</v>
      </c>
      <c r="L450" s="143">
        <f>IF(ROUND(L439-'[2]Hist&amp;Budget_WC'!AG$269,0)&lt;&gt;0,1,0)</f>
        <v>0</v>
      </c>
      <c r="M450" s="143">
        <f>IF(ROUND(M439-'[2]Hist&amp;Budget_WC'!AH$269,0)&lt;&gt;0,1,0)</f>
        <v>0</v>
      </c>
      <c r="N450" s="143">
        <f>IF(ROUND(N439-'[2]Hist&amp;Budget_WC'!AI$269,0)&lt;&gt;0,1,0)</f>
        <v>0</v>
      </c>
      <c r="O450" s="143">
        <f>IF(ROUND(O439-[2]Calcs_Gen!O$251,0)&lt;&gt;0,1,0)</f>
        <v>0</v>
      </c>
      <c r="P450" s="143">
        <f>IF(ROUND(P439-[2]Calcs_Gen!P$251,0)&lt;&gt;0,1,0)</f>
        <v>0</v>
      </c>
      <c r="Q450" s="143">
        <f>IF(ROUND(Q439-[2]Calcs_Gen!Q$251,0)&lt;&gt;0,1,0)</f>
        <v>0</v>
      </c>
      <c r="R450" s="143">
        <f>IF(ROUND(R439-[2]Calcs_Gen!R$251,0)&lt;&gt;0,1,0)</f>
        <v>0</v>
      </c>
      <c r="S450" s="143">
        <f>IF(ROUND(S439-[2]Calcs_Gen!S$251,0)&lt;&gt;0,1,0)</f>
        <v>0</v>
      </c>
      <c r="T450" s="143">
        <f>IF(ROUND(T439-[2]Calcs_Gen!T$251,0)&lt;&gt;0,1,0)</f>
        <v>0</v>
      </c>
      <c r="U450" s="143">
        <f>IF(ROUND(U439-[2]Calcs_Gen!U$251,0)&lt;&gt;0,1,0)</f>
        <v>0</v>
      </c>
      <c r="V450" s="143">
        <f>IF(ROUND(V439-[2]Calcs_Gen!V$251,0)&lt;&gt;0,1,0)</f>
        <v>0</v>
      </c>
      <c r="W450" s="143">
        <f>IF(ROUND(W439-[2]Calcs_Gen!W$251,0)&lt;&gt;0,1,0)</f>
        <v>0</v>
      </c>
      <c r="X450" s="143">
        <f>IF(ROUND(X439-[2]Calcs_Gen!X$251,0)&lt;&gt;0,1,0)</f>
        <v>0</v>
      </c>
      <c r="Y450" s="143">
        <f>IF(ROUND(Y439-[2]Calcs_Gen!Y$251,0)&lt;&gt;0,1,0)</f>
        <v>0</v>
      </c>
      <c r="Z450" s="143">
        <f>IF(ROUND(Z439-[2]Calcs_Gen!Z$251,0)&lt;&gt;0,1,0)</f>
        <v>0</v>
      </c>
      <c r="AA450" s="143">
        <f>IF(ROUND(AA439-[2]Calcs_Gen!AA$251,0)&lt;&gt;0,1,0)</f>
        <v>0</v>
      </c>
      <c r="AB450" s="143">
        <f>IF(ROUND(AB439-[2]Calcs_Gen!AB$251,0)&lt;&gt;0,1,0)</f>
        <v>0</v>
      </c>
      <c r="AC450" s="143">
        <f>IF(ROUND(AC439-[2]Calcs_Gen!AC$251,0)&lt;&gt;0,1,0)</f>
        <v>0</v>
      </c>
      <c r="AD450" s="143">
        <f>IF(ROUND(AD439-[2]Calcs_Gen!AD$251,0)&lt;&gt;0,1,0)</f>
        <v>0</v>
      </c>
      <c r="AE450" s="143">
        <f>IF(ROUND(AE439-[2]Calcs_Gen!AE$251,0)&lt;&gt;0,1,0)</f>
        <v>0</v>
      </c>
      <c r="AF450" s="143">
        <f>IF(ROUND(AF439-[2]Calcs_Gen!AF$251,0)&lt;&gt;0,1,0)</f>
        <v>0</v>
      </c>
      <c r="AG450" s="143">
        <f>IF(ROUND(AG439-[2]Calcs_Gen!AG$251,0)&lt;&gt;0,1,0)</f>
        <v>0</v>
      </c>
      <c r="AH450" s="143">
        <f>IF(ROUND(AH439-[2]Calcs_Gen!AH$251,0)&lt;&gt;0,1,0)</f>
        <v>0</v>
      </c>
    </row>
    <row r="451" spans="1:40" ht="12.75" customHeight="1" outlineLevel="1" x14ac:dyDescent="0.2"/>
    <row r="452" spans="1:40" s="10" customFormat="1" ht="13.8" x14ac:dyDescent="0.2">
      <c r="A452" s="33">
        <f ca="1">MAX(MAX($A$2:A451),$A$2*[2]Tables_A!$F$52)+Sxn</f>
        <v>2305</v>
      </c>
      <c r="B452" s="55" t="str">
        <f>[2]Gen_WC!$D$50</f>
        <v>Water</v>
      </c>
      <c r="C452" s="7"/>
      <c r="D452" s="7"/>
      <c r="E452" s="8"/>
      <c r="F452" s="8"/>
      <c r="G452" s="8"/>
      <c r="H452" s="8"/>
      <c r="I452" s="8"/>
      <c r="J452" s="8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M452" s="26"/>
      <c r="AN452" s="26"/>
    </row>
    <row r="453" spans="1:40" ht="12.75" hidden="1" customHeight="1" outlineLevel="1" x14ac:dyDescent="0.25">
      <c r="D453" s="173"/>
      <c r="E453" s="154"/>
      <c r="F453" s="154"/>
      <c r="G453" s="154"/>
      <c r="H453" s="154"/>
      <c r="I453" s="26"/>
      <c r="J453" s="26"/>
      <c r="K453" s="26"/>
      <c r="L453" s="26"/>
      <c r="M453" s="26"/>
      <c r="N453" s="26"/>
      <c r="O453" s="234"/>
      <c r="P453" s="243"/>
      <c r="Q453" s="243"/>
      <c r="R453" s="243"/>
      <c r="S453" s="243"/>
      <c r="T453" s="243"/>
      <c r="U453" s="243"/>
      <c r="V453" s="243"/>
      <c r="W453" s="243"/>
      <c r="X453" s="243"/>
      <c r="Y453" s="243"/>
      <c r="Z453" s="243"/>
      <c r="AA453" s="243"/>
      <c r="AB453" s="243"/>
      <c r="AC453" s="243"/>
      <c r="AD453" s="243"/>
      <c r="AE453" s="243"/>
      <c r="AF453" s="243"/>
      <c r="AG453" s="243"/>
      <c r="AH453" s="243"/>
      <c r="AI453" s="243"/>
      <c r="AM453" s="38"/>
      <c r="AN453" s="38"/>
    </row>
    <row r="454" spans="1:40" s="38" customFormat="1" ht="12" hidden="1" outlineLevel="2" x14ac:dyDescent="0.2">
      <c r="A454" s="35"/>
      <c r="B454" s="40">
        <f ca="1">MAX($A$7:B453)+Sbsxn</f>
        <v>2305.0100000000002</v>
      </c>
      <c r="C454" s="41" t="str">
        <f>PLC</f>
        <v>Comprehensive Income Statement</v>
      </c>
      <c r="D454" s="56"/>
      <c r="E454" s="25"/>
      <c r="F454" s="25"/>
      <c r="G454" s="25"/>
      <c r="H454" s="25"/>
      <c r="I454" s="25"/>
      <c r="J454" s="25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</row>
    <row r="455" spans="1:40" s="38" customFormat="1" ht="12.6" hidden="1" outlineLevel="2" thickBot="1" x14ac:dyDescent="0.3">
      <c r="A455" s="35"/>
      <c r="B455" s="40"/>
      <c r="C455" s="54"/>
      <c r="D455" s="56"/>
      <c r="E455" s="25"/>
      <c r="F455" s="25"/>
      <c r="G455" s="25"/>
      <c r="H455" s="25"/>
      <c r="I455" s="25"/>
      <c r="J455" s="25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M455" s="80"/>
      <c r="AN455" s="80"/>
    </row>
    <row r="456" spans="1:40" s="80" customFormat="1" ht="13.35" hidden="1" customHeight="1" outlineLevel="2" x14ac:dyDescent="0.25">
      <c r="A456" s="76"/>
      <c r="B456" s="40"/>
      <c r="C456" s="54"/>
      <c r="D456" s="264" t="str">
        <f>MdlClient&amp;" Long Term Financial Plan "&amp;$E$39</f>
        <v>Federation Council Long Term Financial Plan 2023/24 - 2033/34</v>
      </c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265"/>
    </row>
    <row r="457" spans="1:40" s="80" customFormat="1" ht="13.35" hidden="1" customHeight="1" outlineLevel="2" thickBot="1" x14ac:dyDescent="0.3">
      <c r="A457" s="76"/>
      <c r="B457" s="40"/>
      <c r="C457" s="54"/>
      <c r="D457" s="81" t="str">
        <f>B452&amp;" - Income Statement Projections"</f>
        <v>Water - Income Statement Projections</v>
      </c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3"/>
    </row>
    <row r="458" spans="1:40" s="80" customFormat="1" ht="12.6" hidden="1" outlineLevel="2" thickBot="1" x14ac:dyDescent="0.3">
      <c r="A458" s="76"/>
      <c r="B458" s="40"/>
      <c r="C458" s="54"/>
      <c r="D458" s="84"/>
      <c r="E458" s="85"/>
      <c r="F458" s="85"/>
      <c r="G458" s="85"/>
      <c r="H458" s="85"/>
      <c r="I458" s="85"/>
      <c r="J458" s="85"/>
      <c r="K458" s="86" t="s">
        <v>45</v>
      </c>
      <c r="L458" s="86" t="s">
        <v>45</v>
      </c>
      <c r="M458" s="86" t="s">
        <v>45</v>
      </c>
      <c r="N458" s="87" t="s">
        <v>46</v>
      </c>
      <c r="O458" s="88" t="s">
        <v>47</v>
      </c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90"/>
    </row>
    <row r="459" spans="1:40" s="80" customFormat="1" ht="12" hidden="1" outlineLevel="2" x14ac:dyDescent="0.25">
      <c r="A459" s="76"/>
      <c r="B459" s="40"/>
      <c r="C459" s="54"/>
      <c r="D459" s="266" t="s">
        <v>48</v>
      </c>
      <c r="E459" s="92"/>
      <c r="F459" s="92"/>
      <c r="G459" s="92"/>
      <c r="H459" s="92"/>
      <c r="I459" s="92"/>
      <c r="J459" s="267"/>
      <c r="K459" s="269">
        <f>YEAR(K$29)</f>
        <v>2021</v>
      </c>
      <c r="L459" s="269">
        <f t="shared" ref="L459:AH459" si="75">YEAR(L$29)</f>
        <v>2022</v>
      </c>
      <c r="M459" s="269">
        <f t="shared" si="75"/>
        <v>2023</v>
      </c>
      <c r="N459" s="270">
        <f t="shared" si="75"/>
        <v>2024</v>
      </c>
      <c r="O459" s="271">
        <f t="shared" si="75"/>
        <v>2025</v>
      </c>
      <c r="P459" s="272">
        <f t="shared" si="75"/>
        <v>2026</v>
      </c>
      <c r="Q459" s="272">
        <f t="shared" si="75"/>
        <v>2027</v>
      </c>
      <c r="R459" s="272">
        <f t="shared" si="75"/>
        <v>2028</v>
      </c>
      <c r="S459" s="272">
        <f t="shared" si="75"/>
        <v>2029</v>
      </c>
      <c r="T459" s="272">
        <f t="shared" si="75"/>
        <v>2030</v>
      </c>
      <c r="U459" s="272">
        <f t="shared" si="75"/>
        <v>2031</v>
      </c>
      <c r="V459" s="272">
        <f t="shared" si="75"/>
        <v>2032</v>
      </c>
      <c r="W459" s="272">
        <f t="shared" si="75"/>
        <v>2033</v>
      </c>
      <c r="X459" s="272">
        <f t="shared" si="75"/>
        <v>2034</v>
      </c>
      <c r="Y459" s="272">
        <f t="shared" si="75"/>
        <v>2035</v>
      </c>
      <c r="Z459" s="272">
        <f t="shared" si="75"/>
        <v>2036</v>
      </c>
      <c r="AA459" s="272">
        <f t="shared" si="75"/>
        <v>2037</v>
      </c>
      <c r="AB459" s="272">
        <f t="shared" si="75"/>
        <v>2038</v>
      </c>
      <c r="AC459" s="272">
        <f t="shared" si="75"/>
        <v>2039</v>
      </c>
      <c r="AD459" s="272">
        <f t="shared" si="75"/>
        <v>2040</v>
      </c>
      <c r="AE459" s="272">
        <f t="shared" si="75"/>
        <v>2041</v>
      </c>
      <c r="AF459" s="272">
        <f t="shared" si="75"/>
        <v>2042</v>
      </c>
      <c r="AG459" s="272">
        <f t="shared" si="75"/>
        <v>2043</v>
      </c>
      <c r="AH459" s="273">
        <f t="shared" si="75"/>
        <v>2044</v>
      </c>
    </row>
    <row r="460" spans="1:40" s="80" customFormat="1" ht="12.6" hidden="1" outlineLevel="2" thickBot="1" x14ac:dyDescent="0.3">
      <c r="A460" s="76"/>
      <c r="B460" s="40"/>
      <c r="C460" s="54"/>
      <c r="D460" s="145"/>
      <c r="E460" s="101"/>
      <c r="F460" s="101"/>
      <c r="G460" s="101"/>
      <c r="H460" s="101"/>
      <c r="I460" s="101"/>
      <c r="J460" s="102"/>
      <c r="K460" s="103" t="s">
        <v>49</v>
      </c>
      <c r="L460" s="103" t="str">
        <f>$K$62</f>
        <v>$000s</v>
      </c>
      <c r="M460" s="103" t="str">
        <f t="shared" ref="M460:AH460" si="76">$K$62</f>
        <v>$000s</v>
      </c>
      <c r="N460" s="104" t="str">
        <f t="shared" si="76"/>
        <v>$000s</v>
      </c>
      <c r="O460" s="105" t="str">
        <f t="shared" si="76"/>
        <v>$000s</v>
      </c>
      <c r="P460" s="106" t="str">
        <f t="shared" si="76"/>
        <v>$000s</v>
      </c>
      <c r="Q460" s="106" t="str">
        <f t="shared" si="76"/>
        <v>$000s</v>
      </c>
      <c r="R460" s="106" t="str">
        <f t="shared" si="76"/>
        <v>$000s</v>
      </c>
      <c r="S460" s="106" t="str">
        <f t="shared" si="76"/>
        <v>$000s</v>
      </c>
      <c r="T460" s="106" t="str">
        <f t="shared" si="76"/>
        <v>$000s</v>
      </c>
      <c r="U460" s="106" t="str">
        <f t="shared" si="76"/>
        <v>$000s</v>
      </c>
      <c r="V460" s="106" t="str">
        <f t="shared" si="76"/>
        <v>$000s</v>
      </c>
      <c r="W460" s="106" t="str">
        <f t="shared" si="76"/>
        <v>$000s</v>
      </c>
      <c r="X460" s="106" t="str">
        <f t="shared" si="76"/>
        <v>$000s</v>
      </c>
      <c r="Y460" s="106" t="str">
        <f t="shared" si="76"/>
        <v>$000s</v>
      </c>
      <c r="Z460" s="106" t="str">
        <f t="shared" si="76"/>
        <v>$000s</v>
      </c>
      <c r="AA460" s="106" t="str">
        <f t="shared" si="76"/>
        <v>$000s</v>
      </c>
      <c r="AB460" s="106" t="str">
        <f t="shared" si="76"/>
        <v>$000s</v>
      </c>
      <c r="AC460" s="106" t="str">
        <f t="shared" si="76"/>
        <v>$000s</v>
      </c>
      <c r="AD460" s="106" t="str">
        <f t="shared" si="76"/>
        <v>$000s</v>
      </c>
      <c r="AE460" s="106" t="str">
        <f t="shared" si="76"/>
        <v>$000s</v>
      </c>
      <c r="AF460" s="106" t="str">
        <f t="shared" si="76"/>
        <v>$000s</v>
      </c>
      <c r="AG460" s="106" t="str">
        <f t="shared" si="76"/>
        <v>$000s</v>
      </c>
      <c r="AH460" s="107" t="str">
        <f t="shared" si="76"/>
        <v>$000s</v>
      </c>
      <c r="AM460" s="38"/>
      <c r="AN460" s="38"/>
    </row>
    <row r="461" spans="1:40" s="38" customFormat="1" ht="10.199999999999999" hidden="1" outlineLevel="2" x14ac:dyDescent="0.2">
      <c r="A461" s="35"/>
      <c r="B461" s="108"/>
      <c r="C461" s="109"/>
      <c r="D461" s="110"/>
      <c r="E461" s="25"/>
      <c r="F461" s="25"/>
      <c r="G461" s="25"/>
      <c r="H461" s="25"/>
      <c r="I461" s="25"/>
      <c r="J461" s="25"/>
      <c r="K461" s="111"/>
      <c r="L461" s="112"/>
      <c r="M461" s="112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113"/>
      <c r="AM461" s="53"/>
      <c r="AN461" s="53"/>
    </row>
    <row r="462" spans="1:40" s="38" customFormat="1" ht="10.199999999999999" hidden="1" outlineLevel="2" x14ac:dyDescent="0.2">
      <c r="A462" s="35"/>
      <c r="B462" s="108"/>
      <c r="C462" s="109"/>
      <c r="D462" s="114" t="s">
        <v>50</v>
      </c>
      <c r="E462" s="25"/>
      <c r="F462" s="25"/>
      <c r="G462" s="25"/>
      <c r="H462" s="25"/>
      <c r="I462" s="25"/>
      <c r="J462" s="25"/>
      <c r="K462" s="111"/>
      <c r="L462" s="112"/>
      <c r="M462" s="112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113"/>
      <c r="AM462" s="53"/>
      <c r="AN462" s="53"/>
    </row>
    <row r="463" spans="1:40" s="38" customFormat="1" ht="10.199999999999999" hidden="1" outlineLevel="2" x14ac:dyDescent="0.2">
      <c r="A463" s="35"/>
      <c r="B463" s="108"/>
      <c r="C463" s="109"/>
      <c r="D463" s="115" t="s">
        <v>51</v>
      </c>
      <c r="E463" s="25"/>
      <c r="F463" s="25"/>
      <c r="G463" s="25"/>
      <c r="H463" s="25"/>
      <c r="I463" s="25"/>
      <c r="J463" s="25"/>
      <c r="K463" s="116">
        <f>'[2]Hist&amp;Budget_WC'!AZ$43</f>
        <v>694</v>
      </c>
      <c r="L463" s="116">
        <f>'[2]Hist&amp;Budget_WC'!BA$43</f>
        <v>1209</v>
      </c>
      <c r="M463" s="116">
        <f>'[2]Hist&amp;Budget_WC'!BB$43</f>
        <v>1439</v>
      </c>
      <c r="N463" s="117">
        <f>[2]Calcs_Wat!N$34</f>
        <v>1457</v>
      </c>
      <c r="O463" s="117">
        <f>[2]Calcs_Wat!O$34</f>
        <v>1563</v>
      </c>
      <c r="P463" s="117">
        <f>[2]Calcs_Wat!P$34</f>
        <v>1648</v>
      </c>
      <c r="Q463" s="117">
        <f>[2]Calcs_Wat!Q$34</f>
        <v>1737</v>
      </c>
      <c r="R463" s="117">
        <f>[2]Calcs_Wat!R$34</f>
        <v>1831</v>
      </c>
      <c r="S463" s="117">
        <f>[2]Calcs_Wat!S$34</f>
        <v>1930</v>
      </c>
      <c r="T463" s="117">
        <f>[2]Calcs_Wat!T$34</f>
        <v>2033</v>
      </c>
      <c r="U463" s="117">
        <f>[2]Calcs_Wat!U$34</f>
        <v>2142</v>
      </c>
      <c r="V463" s="117">
        <f>[2]Calcs_Wat!V$34</f>
        <v>2256</v>
      </c>
      <c r="W463" s="117">
        <f>[2]Calcs_Wat!W$34</f>
        <v>2376</v>
      </c>
      <c r="X463" s="117">
        <f>[2]Calcs_Wat!X$34</f>
        <v>2502</v>
      </c>
      <c r="Y463" s="117">
        <f>[2]Calcs_Wat!Y$34</f>
        <v>2502</v>
      </c>
      <c r="Z463" s="117">
        <f>[2]Calcs_Wat!Z$34</f>
        <v>2502</v>
      </c>
      <c r="AA463" s="117">
        <f>[2]Calcs_Wat!AA$34</f>
        <v>2502</v>
      </c>
      <c r="AB463" s="117">
        <f>[2]Calcs_Wat!AB$34</f>
        <v>2502</v>
      </c>
      <c r="AC463" s="117">
        <f>[2]Calcs_Wat!AC$34</f>
        <v>2502</v>
      </c>
      <c r="AD463" s="117">
        <f>[2]Calcs_Wat!AD$34</f>
        <v>2502</v>
      </c>
      <c r="AE463" s="117">
        <f>[2]Calcs_Wat!AE$34</f>
        <v>2502</v>
      </c>
      <c r="AF463" s="117">
        <f>[2]Calcs_Wat!AF$34</f>
        <v>2502</v>
      </c>
      <c r="AG463" s="117">
        <f>[2]Calcs_Wat!AG$34</f>
        <v>2502</v>
      </c>
      <c r="AH463" s="118">
        <f>[2]Calcs_Wat!AH$34</f>
        <v>2502</v>
      </c>
      <c r="AM463" s="53" cm="1">
        <f t="array" ref="AM463">IF(SUM(ABS(K463:AH463)),1,0)</f>
        <v>1</v>
      </c>
      <c r="AN463" s="53">
        <f>IF(OR(SUBTOTAL(102,AM463)=1,AM463=0),0,1)</f>
        <v>1</v>
      </c>
    </row>
    <row r="464" spans="1:40" s="38" customFormat="1" ht="10.199999999999999" hidden="1" outlineLevel="2" x14ac:dyDescent="0.2">
      <c r="A464" s="35"/>
      <c r="B464" s="108"/>
      <c r="C464" s="109"/>
      <c r="D464" s="115" t="s">
        <v>52</v>
      </c>
      <c r="E464" s="25"/>
      <c r="F464" s="25"/>
      <c r="G464" s="25"/>
      <c r="H464" s="25"/>
      <c r="I464" s="25"/>
      <c r="J464" s="25"/>
      <c r="K464" s="116">
        <f>SUM('[2]Hist&amp;Budget_WC'!AZ$44:AZ$46)</f>
        <v>4223</v>
      </c>
      <c r="L464" s="116">
        <f>SUM('[2]Hist&amp;Budget_WC'!BA$44:BA$46)</f>
        <v>4353</v>
      </c>
      <c r="M464" s="116">
        <f>SUM('[2]Hist&amp;Budget_WC'!BB$44:BB$46)</f>
        <v>3330</v>
      </c>
      <c r="N464" s="117">
        <f>SUM([2]Calcs_Wat!N$35:N$37)</f>
        <v>4820</v>
      </c>
      <c r="O464" s="117">
        <f>SUM([2]Calcs_Wat!O$35:O$37)</f>
        <v>5230</v>
      </c>
      <c r="P464" s="117">
        <f>SUM([2]Calcs_Wat!P$35:P$37)</f>
        <v>5506</v>
      </c>
      <c r="Q464" s="117">
        <f>SUM([2]Calcs_Wat!Q$35:Q$37)</f>
        <v>5775</v>
      </c>
      <c r="R464" s="117">
        <f>SUM([2]Calcs_Wat!R$35:R$37)</f>
        <v>6052</v>
      </c>
      <c r="S464" s="117">
        <f>SUM([2]Calcs_Wat!S$35:S$37)</f>
        <v>6348</v>
      </c>
      <c r="T464" s="117">
        <f>SUM([2]Calcs_Wat!T$35:T$37)</f>
        <v>6659</v>
      </c>
      <c r="U464" s="117">
        <f>SUM([2]Calcs_Wat!U$35:U$37)</f>
        <v>6986</v>
      </c>
      <c r="V464" s="117">
        <f>SUM([2]Calcs_Wat!V$35:V$37)</f>
        <v>7329</v>
      </c>
      <c r="W464" s="117">
        <f>SUM([2]Calcs_Wat!W$35:W$37)</f>
        <v>7689</v>
      </c>
      <c r="X464" s="117">
        <f>SUM([2]Calcs_Wat!X$35:X$37)</f>
        <v>8067</v>
      </c>
      <c r="Y464" s="117">
        <f>SUM([2]Calcs_Wat!Y$35:Y$37)</f>
        <v>8067</v>
      </c>
      <c r="Z464" s="117">
        <f>SUM([2]Calcs_Wat!Z$35:Z$37)</f>
        <v>8067</v>
      </c>
      <c r="AA464" s="117">
        <f>SUM([2]Calcs_Wat!AA$35:AA$37)</f>
        <v>8067</v>
      </c>
      <c r="AB464" s="117">
        <f>SUM([2]Calcs_Wat!AB$35:AB$37)</f>
        <v>8067</v>
      </c>
      <c r="AC464" s="117">
        <f>SUM([2]Calcs_Wat!AC$35:AC$37)</f>
        <v>8067</v>
      </c>
      <c r="AD464" s="117">
        <f>SUM([2]Calcs_Wat!AD$35:AD$37)</f>
        <v>8067</v>
      </c>
      <c r="AE464" s="117">
        <f>SUM([2]Calcs_Wat!AE$35:AE$37)</f>
        <v>8067</v>
      </c>
      <c r="AF464" s="117">
        <f>SUM([2]Calcs_Wat!AF$35:AF$37)</f>
        <v>8067</v>
      </c>
      <c r="AG464" s="117">
        <f>SUM([2]Calcs_Wat!AG$35:AG$37)</f>
        <v>8067</v>
      </c>
      <c r="AH464" s="118">
        <f>SUM([2]Calcs_Wat!AH$35:AH$37)</f>
        <v>8067</v>
      </c>
      <c r="AM464" s="53" cm="1">
        <f t="array" ref="AM464">IF(SUM(ABS(K464:AH464)),1,0)</f>
        <v>1</v>
      </c>
      <c r="AN464" s="53">
        <f t="shared" ref="AN464:AN472" si="77">IF(OR(SUBTOTAL(102,AM464)=1,AM464=0),0,1)</f>
        <v>1</v>
      </c>
    </row>
    <row r="465" spans="1:40" s="38" customFormat="1" ht="10.199999999999999" hidden="1" outlineLevel="2" x14ac:dyDescent="0.2">
      <c r="A465" s="35"/>
      <c r="B465" s="108"/>
      <c r="C465" s="109"/>
      <c r="D465" s="115" t="s">
        <v>53</v>
      </c>
      <c r="E465" s="25"/>
      <c r="F465" s="25"/>
      <c r="G465" s="25"/>
      <c r="H465" s="25"/>
      <c r="I465" s="25"/>
      <c r="J465" s="25"/>
      <c r="K465" s="116">
        <f>'[2]Hist&amp;Budget_WC'!AZ$66</f>
        <v>52</v>
      </c>
      <c r="L465" s="116">
        <f>'[2]Hist&amp;Budget_WC'!BA$66</f>
        <v>87</v>
      </c>
      <c r="M465" s="116">
        <f>'[2]Hist&amp;Budget_WC'!BB$66</f>
        <v>310</v>
      </c>
      <c r="N465" s="117">
        <f>[2]Calcs_Wat!N$57</f>
        <v>85</v>
      </c>
      <c r="O465" s="117">
        <f>[2]Calcs_Wat!O$57</f>
        <v>570</v>
      </c>
      <c r="P465" s="117">
        <f>[2]Calcs_Wat!P$57</f>
        <v>318</v>
      </c>
      <c r="Q465" s="117">
        <f>[2]Calcs_Wat!Q$57</f>
        <v>334</v>
      </c>
      <c r="R465" s="117">
        <f>[2]Calcs_Wat!R$57</f>
        <v>372</v>
      </c>
      <c r="S465" s="117">
        <f>[2]Calcs_Wat!S$57</f>
        <v>383</v>
      </c>
      <c r="T465" s="117">
        <f>[2]Calcs_Wat!T$57</f>
        <v>404</v>
      </c>
      <c r="U465" s="117">
        <f>[2]Calcs_Wat!U$57</f>
        <v>373</v>
      </c>
      <c r="V465" s="117">
        <f>[2]Calcs_Wat!V$57</f>
        <v>332</v>
      </c>
      <c r="W465" s="117">
        <f>[2]Calcs_Wat!W$57</f>
        <v>295</v>
      </c>
      <c r="X465" s="117">
        <f>[2]Calcs_Wat!X$57</f>
        <v>298</v>
      </c>
      <c r="Y465" s="117">
        <f>[2]Calcs_Wat!Y$57</f>
        <v>298</v>
      </c>
      <c r="Z465" s="117">
        <f>[2]Calcs_Wat!Z$57</f>
        <v>298</v>
      </c>
      <c r="AA465" s="117">
        <f>[2]Calcs_Wat!AA$57</f>
        <v>298</v>
      </c>
      <c r="AB465" s="117">
        <f>[2]Calcs_Wat!AB$57</f>
        <v>298</v>
      </c>
      <c r="AC465" s="117">
        <f>[2]Calcs_Wat!AC$57</f>
        <v>298</v>
      </c>
      <c r="AD465" s="117">
        <f>[2]Calcs_Wat!AD$57</f>
        <v>298</v>
      </c>
      <c r="AE465" s="117">
        <f>[2]Calcs_Wat!AE$57</f>
        <v>298</v>
      </c>
      <c r="AF465" s="117">
        <f>[2]Calcs_Wat!AF$57</f>
        <v>298</v>
      </c>
      <c r="AG465" s="117">
        <f>[2]Calcs_Wat!AG$57</f>
        <v>298</v>
      </c>
      <c r="AH465" s="118">
        <f>[2]Calcs_Wat!AH$57</f>
        <v>298</v>
      </c>
      <c r="AM465" s="53" cm="1">
        <f t="array" ref="AM465">IF(SUM(ABS(K465:AH465)),1,0)</f>
        <v>1</v>
      </c>
      <c r="AN465" s="53">
        <f t="shared" si="77"/>
        <v>1</v>
      </c>
    </row>
    <row r="466" spans="1:40" s="38" customFormat="1" ht="10.199999999999999" hidden="1" outlineLevel="2" x14ac:dyDescent="0.2">
      <c r="A466" s="35"/>
      <c r="B466" s="108"/>
      <c r="C466" s="109"/>
      <c r="D466" s="115" t="s">
        <v>54</v>
      </c>
      <c r="E466" s="25"/>
      <c r="F466" s="25"/>
      <c r="G466" s="25"/>
      <c r="H466" s="25"/>
      <c r="I466" s="25"/>
      <c r="J466" s="25"/>
      <c r="K466" s="116">
        <f>SUM('[2]Hist&amp;Budget_WC'!AZ$55:AZ$61,'[2]Hist&amp;Budget_WC'!AZ$67)</f>
        <v>55</v>
      </c>
      <c r="L466" s="116">
        <f>SUM('[2]Hist&amp;Budget_WC'!BA$55:BA$61,'[2]Hist&amp;Budget_WC'!BA$67)</f>
        <v>62</v>
      </c>
      <c r="M466" s="116">
        <f>SUM('[2]Hist&amp;Budget_WC'!BB$55:BB$61,'[2]Hist&amp;Budget_WC'!BB$67)</f>
        <v>52</v>
      </c>
      <c r="N466" s="117">
        <f>SUM([2]Calcs_Wat!N$46:N$52,[2]Calcs_Wat!N$58)</f>
        <v>69</v>
      </c>
      <c r="O466" s="117">
        <f>SUM([2]Calcs_Wat!O$46:O$52,[2]Calcs_Wat!O$58)</f>
        <v>70</v>
      </c>
      <c r="P466" s="117">
        <f>SUM([2]Calcs_Wat!P$46:P$52,[2]Calcs_Wat!P$58)</f>
        <v>72</v>
      </c>
      <c r="Q466" s="117">
        <f>SUM([2]Calcs_Wat!Q$46:Q$52,[2]Calcs_Wat!Q$58)</f>
        <v>75</v>
      </c>
      <c r="R466" s="117">
        <f>SUM([2]Calcs_Wat!R$46:R$52,[2]Calcs_Wat!R$58)</f>
        <v>78</v>
      </c>
      <c r="S466" s="117">
        <f>SUM([2]Calcs_Wat!S$46:S$52,[2]Calcs_Wat!S$58)</f>
        <v>80</v>
      </c>
      <c r="T466" s="117">
        <f>SUM([2]Calcs_Wat!T$46:T$52,[2]Calcs_Wat!T$58)</f>
        <v>83</v>
      </c>
      <c r="U466" s="117">
        <f>SUM([2]Calcs_Wat!U$46:U$52,[2]Calcs_Wat!U$58)</f>
        <v>86</v>
      </c>
      <c r="V466" s="117">
        <f>SUM([2]Calcs_Wat!V$46:V$52,[2]Calcs_Wat!V$58)</f>
        <v>89</v>
      </c>
      <c r="W466" s="117">
        <f>SUM([2]Calcs_Wat!W$46:W$52,[2]Calcs_Wat!W$58)</f>
        <v>92</v>
      </c>
      <c r="X466" s="117">
        <f>SUM([2]Calcs_Wat!X$46:X$52,[2]Calcs_Wat!X$58)</f>
        <v>95</v>
      </c>
      <c r="Y466" s="117">
        <f>SUM([2]Calcs_Wat!Y$46:Y$52,[2]Calcs_Wat!Y$58)</f>
        <v>95</v>
      </c>
      <c r="Z466" s="117">
        <f>SUM([2]Calcs_Wat!Z$46:Z$52,[2]Calcs_Wat!Z$58)</f>
        <v>95</v>
      </c>
      <c r="AA466" s="117">
        <f>SUM([2]Calcs_Wat!AA$46:AA$52,[2]Calcs_Wat!AA$58)</f>
        <v>95</v>
      </c>
      <c r="AB466" s="117">
        <f>SUM([2]Calcs_Wat!AB$46:AB$52,[2]Calcs_Wat!AB$58)</f>
        <v>95</v>
      </c>
      <c r="AC466" s="117">
        <f>SUM([2]Calcs_Wat!AC$46:AC$52,[2]Calcs_Wat!AC$58)</f>
        <v>95</v>
      </c>
      <c r="AD466" s="117">
        <f>SUM([2]Calcs_Wat!AD$46:AD$52,[2]Calcs_Wat!AD$58)</f>
        <v>95</v>
      </c>
      <c r="AE466" s="117">
        <f>SUM([2]Calcs_Wat!AE$46:AE$52,[2]Calcs_Wat!AE$58)</f>
        <v>95</v>
      </c>
      <c r="AF466" s="117">
        <f>SUM([2]Calcs_Wat!AF$46:AF$52,[2]Calcs_Wat!AF$58)</f>
        <v>95</v>
      </c>
      <c r="AG466" s="117">
        <f>SUM([2]Calcs_Wat!AG$46:AG$52,[2]Calcs_Wat!AG$58)</f>
        <v>95</v>
      </c>
      <c r="AH466" s="118">
        <f>SUM([2]Calcs_Wat!AH$46:AH$52,[2]Calcs_Wat!AH$58)</f>
        <v>95</v>
      </c>
      <c r="AM466" s="53" cm="1">
        <f t="array" ref="AM466">IF(SUM(ABS(K466:AH466)),1,0)</f>
        <v>1</v>
      </c>
      <c r="AN466" s="53">
        <f t="shared" si="77"/>
        <v>1</v>
      </c>
    </row>
    <row r="467" spans="1:40" s="38" customFormat="1" ht="10.199999999999999" hidden="1" outlineLevel="2" x14ac:dyDescent="0.2">
      <c r="A467" s="35"/>
      <c r="B467" s="108"/>
      <c r="C467" s="109"/>
      <c r="D467" s="115" t="s">
        <v>55</v>
      </c>
      <c r="E467" s="25"/>
      <c r="F467" s="25"/>
      <c r="G467" s="25"/>
      <c r="H467" s="25"/>
      <c r="I467" s="25"/>
      <c r="J467" s="25"/>
      <c r="K467" s="116">
        <f>SUM('[2]Hist&amp;Budget_WC'!AZ$47:AZ$48,'[2]Hist&amp;Budget_WC'!AZ$53:AZ$54)</f>
        <v>65</v>
      </c>
      <c r="L467" s="116">
        <f>SUM('[2]Hist&amp;Budget_WC'!BA$47:BA$48,'[2]Hist&amp;Budget_WC'!BA$53:BA$54)</f>
        <v>789</v>
      </c>
      <c r="M467" s="116">
        <f>SUM('[2]Hist&amp;Budget_WC'!BB$47:BB$48,'[2]Hist&amp;Budget_WC'!BB$53:BB$54)</f>
        <v>521</v>
      </c>
      <c r="N467" s="117">
        <f>SUM([2]Calcs_Wat!N$38:N$39,[2]Calcs_Wat!N$44:N$45)</f>
        <v>66</v>
      </c>
      <c r="O467" s="117">
        <f>SUM([2]Calcs_Wat!O$38:O$39,[2]Calcs_Wat!O$44:O$45)</f>
        <v>67</v>
      </c>
      <c r="P467" s="117">
        <f>SUM([2]Calcs_Wat!P$38:P$39,[2]Calcs_Wat!P$44:P$45)</f>
        <v>67</v>
      </c>
      <c r="Q467" s="117">
        <f>SUM([2]Calcs_Wat!Q$38:Q$39,[2]Calcs_Wat!Q$44:Q$45)</f>
        <v>67</v>
      </c>
      <c r="R467" s="117">
        <f>SUM([2]Calcs_Wat!R$38:R$39,[2]Calcs_Wat!R$44:R$45)</f>
        <v>67</v>
      </c>
      <c r="S467" s="117">
        <f>SUM([2]Calcs_Wat!S$38:S$39,[2]Calcs_Wat!S$44:S$45)</f>
        <v>67</v>
      </c>
      <c r="T467" s="117">
        <f>SUM([2]Calcs_Wat!T$38:T$39,[2]Calcs_Wat!T$44:T$45)</f>
        <v>67</v>
      </c>
      <c r="U467" s="117">
        <f>SUM([2]Calcs_Wat!U$38:U$39,[2]Calcs_Wat!U$44:U$45)</f>
        <v>67</v>
      </c>
      <c r="V467" s="117">
        <f>SUM([2]Calcs_Wat!V$38:V$39,[2]Calcs_Wat!V$44:V$45)</f>
        <v>67</v>
      </c>
      <c r="W467" s="117">
        <f>SUM([2]Calcs_Wat!W$38:W$39,[2]Calcs_Wat!W$44:W$45)</f>
        <v>67</v>
      </c>
      <c r="X467" s="117">
        <f>SUM([2]Calcs_Wat!X$38:X$39,[2]Calcs_Wat!X$44:X$45)</f>
        <v>67</v>
      </c>
      <c r="Y467" s="117">
        <f>SUM([2]Calcs_Wat!Y$38:Y$39,[2]Calcs_Wat!Y$44:Y$45)</f>
        <v>67</v>
      </c>
      <c r="Z467" s="117">
        <f>SUM([2]Calcs_Wat!Z$38:Z$39,[2]Calcs_Wat!Z$44:Z$45)</f>
        <v>67</v>
      </c>
      <c r="AA467" s="117">
        <f>SUM([2]Calcs_Wat!AA$38:AA$39,[2]Calcs_Wat!AA$44:AA$45)</f>
        <v>67</v>
      </c>
      <c r="AB467" s="117">
        <f>SUM([2]Calcs_Wat!AB$38:AB$39,[2]Calcs_Wat!AB$44:AB$45)</f>
        <v>67</v>
      </c>
      <c r="AC467" s="117">
        <f>SUM([2]Calcs_Wat!AC$38:AC$39,[2]Calcs_Wat!AC$44:AC$45)</f>
        <v>67</v>
      </c>
      <c r="AD467" s="117">
        <f>SUM([2]Calcs_Wat!AD$38:AD$39,[2]Calcs_Wat!AD$44:AD$45)</f>
        <v>67</v>
      </c>
      <c r="AE467" s="117">
        <f>SUM([2]Calcs_Wat!AE$38:AE$39,[2]Calcs_Wat!AE$44:AE$45)</f>
        <v>67</v>
      </c>
      <c r="AF467" s="117">
        <f>SUM([2]Calcs_Wat!AF$38:AF$39,[2]Calcs_Wat!AF$44:AF$45)</f>
        <v>67</v>
      </c>
      <c r="AG467" s="117">
        <f>SUM([2]Calcs_Wat!AG$38:AG$39,[2]Calcs_Wat!AG$44:AG$45)</f>
        <v>67</v>
      </c>
      <c r="AH467" s="118">
        <f>SUM([2]Calcs_Wat!AH$38:AH$39,[2]Calcs_Wat!AH$44:AH$45)</f>
        <v>67</v>
      </c>
      <c r="AM467" s="53" cm="1">
        <f t="array" ref="AM467">IF(SUM(ABS(K467:AH467)),1,0)</f>
        <v>1</v>
      </c>
      <c r="AN467" s="53">
        <f t="shared" si="77"/>
        <v>1</v>
      </c>
    </row>
    <row r="468" spans="1:40" s="38" customFormat="1" ht="10.199999999999999" hidden="1" outlineLevel="2" x14ac:dyDescent="0.2">
      <c r="A468" s="35"/>
      <c r="B468" s="108"/>
      <c r="C468" s="109"/>
      <c r="D468" s="115" t="s">
        <v>56</v>
      </c>
      <c r="E468" s="25"/>
      <c r="F468" s="25"/>
      <c r="G468" s="25"/>
      <c r="H468" s="25"/>
      <c r="I468" s="25"/>
      <c r="J468" s="25"/>
      <c r="K468" s="116">
        <f>SUM('[2]Hist&amp;Budget_WC'!AZ$49:AZ$50,'[2]Hist&amp;Budget_WC'!AZ$52)</f>
        <v>48</v>
      </c>
      <c r="L468" s="116">
        <f>SUM('[2]Hist&amp;Budget_WC'!BA$49:BA$50,'[2]Hist&amp;Budget_WC'!BA$52)</f>
        <v>974</v>
      </c>
      <c r="M468" s="116">
        <f>SUM('[2]Hist&amp;Budget_WC'!BB$49:BB$50,'[2]Hist&amp;Budget_WC'!BB$52)</f>
        <v>158</v>
      </c>
      <c r="N468" s="117">
        <f>SUM([2]Calcs_Wat!N$40:N$41,[2]Calcs_Wat!N$43)</f>
        <v>497</v>
      </c>
      <c r="O468" s="117">
        <f>SUM([2]Calcs_Wat!O$40:O$41,[2]Calcs_Wat!O$43)</f>
        <v>293.7</v>
      </c>
      <c r="P468" s="117">
        <f>SUM([2]Calcs_Wat!P$40:P$41,[2]Calcs_Wat!P$43)</f>
        <v>34</v>
      </c>
      <c r="Q468" s="117">
        <f>SUM([2]Calcs_Wat!Q$40:Q$41,[2]Calcs_Wat!Q$43)</f>
        <v>35</v>
      </c>
      <c r="R468" s="117">
        <f>SUM([2]Calcs_Wat!R$40:R$41,[2]Calcs_Wat!R$43)</f>
        <v>36</v>
      </c>
      <c r="S468" s="117">
        <f>SUM([2]Calcs_Wat!S$40:S$41,[2]Calcs_Wat!S$43)</f>
        <v>1176</v>
      </c>
      <c r="T468" s="117">
        <f>SUM([2]Calcs_Wat!T$40:T$41,[2]Calcs_Wat!T$43)</f>
        <v>1537</v>
      </c>
      <c r="U468" s="117">
        <f>SUM([2]Calcs_Wat!U$40:U$41,[2]Calcs_Wat!U$43)</f>
        <v>4538</v>
      </c>
      <c r="V468" s="117">
        <f>SUM([2]Calcs_Wat!V$40:V$41,[2]Calcs_Wat!V$43)</f>
        <v>5739</v>
      </c>
      <c r="W468" s="117">
        <f>SUM([2]Calcs_Wat!W$40:W$41,[2]Calcs_Wat!W$43)</f>
        <v>5739</v>
      </c>
      <c r="X468" s="117">
        <f>SUM([2]Calcs_Wat!X$40:X$41,[2]Calcs_Wat!X$43)</f>
        <v>4990</v>
      </c>
      <c r="Y468" s="117">
        <f>SUM([2]Calcs_Wat!Y$40:Y$41,[2]Calcs_Wat!Y$43)</f>
        <v>40</v>
      </c>
      <c r="Z468" s="117">
        <f>SUM([2]Calcs_Wat!Z$40:Z$41,[2]Calcs_Wat!Z$43)</f>
        <v>40</v>
      </c>
      <c r="AA468" s="117">
        <f>SUM([2]Calcs_Wat!AA$40:AA$41,[2]Calcs_Wat!AA$43)</f>
        <v>40</v>
      </c>
      <c r="AB468" s="117">
        <f>SUM([2]Calcs_Wat!AB$40:AB$41,[2]Calcs_Wat!AB$43)</f>
        <v>40</v>
      </c>
      <c r="AC468" s="117">
        <f>SUM([2]Calcs_Wat!AC$40:AC$41,[2]Calcs_Wat!AC$43)</f>
        <v>40</v>
      </c>
      <c r="AD468" s="117">
        <f>SUM([2]Calcs_Wat!AD$40:AD$41,[2]Calcs_Wat!AD$43)</f>
        <v>40</v>
      </c>
      <c r="AE468" s="117">
        <f>SUM([2]Calcs_Wat!AE$40:AE$41,[2]Calcs_Wat!AE$43)</f>
        <v>40</v>
      </c>
      <c r="AF468" s="117">
        <f>SUM([2]Calcs_Wat!AF$40:AF$41,[2]Calcs_Wat!AF$43)</f>
        <v>40</v>
      </c>
      <c r="AG468" s="117">
        <f>SUM([2]Calcs_Wat!AG$40:AG$41,[2]Calcs_Wat!AG$43)</f>
        <v>40</v>
      </c>
      <c r="AH468" s="118">
        <f>SUM([2]Calcs_Wat!AH$40:AH$41,[2]Calcs_Wat!AH$43)</f>
        <v>40</v>
      </c>
      <c r="AM468" s="53" cm="1">
        <f t="array" ref="AM468">IF(SUM(ABS(K468:AH468)),1,0)</f>
        <v>1</v>
      </c>
      <c r="AN468" s="53">
        <f t="shared" si="77"/>
        <v>1</v>
      </c>
    </row>
    <row r="469" spans="1:40" s="38" customFormat="1" ht="10.199999999999999" hidden="1" outlineLevel="2" x14ac:dyDescent="0.2">
      <c r="A469" s="35"/>
      <c r="B469" s="108"/>
      <c r="C469" s="109"/>
      <c r="D469" s="115" t="s">
        <v>57</v>
      </c>
      <c r="E469" s="25"/>
      <c r="F469" s="25"/>
      <c r="G469" s="25"/>
      <c r="H469" s="25"/>
      <c r="I469" s="25"/>
      <c r="J469" s="25"/>
      <c r="K469" s="116">
        <f>'[2]Hist&amp;Budget_WC'!AZ$51</f>
        <v>0</v>
      </c>
      <c r="L469" s="116">
        <f>'[2]Hist&amp;Budget_WC'!BA$51</f>
        <v>0</v>
      </c>
      <c r="M469" s="116">
        <f>'[2]Hist&amp;Budget_WC'!BB$51</f>
        <v>0</v>
      </c>
      <c r="N469" s="117">
        <f>[2]Calcs_Wat!N$42</f>
        <v>0</v>
      </c>
      <c r="O469" s="117">
        <f>[2]Calcs_Wat!O$42</f>
        <v>0</v>
      </c>
      <c r="P469" s="117">
        <f>[2]Calcs_Wat!P$42</f>
        <v>0</v>
      </c>
      <c r="Q469" s="117">
        <f>[2]Calcs_Wat!Q$42</f>
        <v>0</v>
      </c>
      <c r="R469" s="117">
        <f>[2]Calcs_Wat!R$42</f>
        <v>0</v>
      </c>
      <c r="S469" s="117">
        <f>[2]Calcs_Wat!S$42</f>
        <v>0</v>
      </c>
      <c r="T469" s="117">
        <f>[2]Calcs_Wat!T$42</f>
        <v>0</v>
      </c>
      <c r="U469" s="117">
        <f>[2]Calcs_Wat!U$42</f>
        <v>0</v>
      </c>
      <c r="V469" s="117">
        <f>[2]Calcs_Wat!V$42</f>
        <v>0</v>
      </c>
      <c r="W469" s="117">
        <f>[2]Calcs_Wat!W$42</f>
        <v>0</v>
      </c>
      <c r="X469" s="117">
        <f>[2]Calcs_Wat!X$42</f>
        <v>0</v>
      </c>
      <c r="Y469" s="117">
        <f>[2]Calcs_Wat!Y$42</f>
        <v>0</v>
      </c>
      <c r="Z469" s="117">
        <f>[2]Calcs_Wat!Z$42</f>
        <v>0</v>
      </c>
      <c r="AA469" s="117">
        <f>[2]Calcs_Wat!AA$42</f>
        <v>0</v>
      </c>
      <c r="AB469" s="117">
        <f>[2]Calcs_Wat!AB$42</f>
        <v>0</v>
      </c>
      <c r="AC469" s="117">
        <f>[2]Calcs_Wat!AC$42</f>
        <v>0</v>
      </c>
      <c r="AD469" s="117">
        <f>[2]Calcs_Wat!AD$42</f>
        <v>0</v>
      </c>
      <c r="AE469" s="117">
        <f>[2]Calcs_Wat!AE$42</f>
        <v>0</v>
      </c>
      <c r="AF469" s="117">
        <f>[2]Calcs_Wat!AF$42</f>
        <v>0</v>
      </c>
      <c r="AG469" s="117">
        <f>[2]Calcs_Wat!AG$42</f>
        <v>0</v>
      </c>
      <c r="AH469" s="118">
        <f>[2]Calcs_Wat!AH$42</f>
        <v>0</v>
      </c>
      <c r="AM469" s="53" cm="1">
        <f t="array" ref="AM469">IF(SUM(ABS(K469:AH469)),1,0)</f>
        <v>0</v>
      </c>
      <c r="AN469" s="53">
        <f t="shared" si="77"/>
        <v>0</v>
      </c>
    </row>
    <row r="470" spans="1:40" s="38" customFormat="1" ht="10.199999999999999" hidden="1" outlineLevel="2" x14ac:dyDescent="0.2">
      <c r="A470" s="35"/>
      <c r="B470" s="108"/>
      <c r="C470" s="109"/>
      <c r="D470" s="115" t="s">
        <v>58</v>
      </c>
      <c r="E470" s="25"/>
      <c r="F470" s="25"/>
      <c r="G470" s="25"/>
      <c r="H470" s="25"/>
      <c r="I470" s="25"/>
      <c r="J470" s="25"/>
      <c r="K470" s="116">
        <f>MAX(0,'[2]Hist&amp;Budget_WC'!AZ$104)+MAX(0,'[2]Hist&amp;Budget_WC'!AZ$105)+MAX(0,'[2]Hist&amp;Budget_WC'!AZ$108)+MAX(0,'[2]Hist&amp;Budget_WC'!AZ$109)+MAX(0,'[2]Hist&amp;Budget_WC'!AZ$110)</f>
        <v>0</v>
      </c>
      <c r="L470" s="116">
        <f>MAX(0,'[2]Hist&amp;Budget_WC'!BA$104)+MAX(0,'[2]Hist&amp;Budget_WC'!BA$105)+MAX(0,'[2]Hist&amp;Budget_WC'!BA$108)+MAX(0,'[2]Hist&amp;Budget_WC'!BA$109)+MAX(0,'[2]Hist&amp;Budget_WC'!BA$110)</f>
        <v>184</v>
      </c>
      <c r="M470" s="116">
        <f>MAX(0,'[2]Hist&amp;Budget_WC'!BB$104)+MAX(0,'[2]Hist&amp;Budget_WC'!BB$105)+MAX(0,'[2]Hist&amp;Budget_WC'!BB$108)+MAX(0,'[2]Hist&amp;Budget_WC'!BB$109)+MAX(0,'[2]Hist&amp;Budget_WC'!BB$110)</f>
        <v>0</v>
      </c>
      <c r="N470" s="117">
        <f>MAX(0,[2]Calcs_Wat!N$94)+MAX(0,[2]Calcs_Wat!N$95)+MAX(0,[2]Calcs_Wat!N$98)+MAX(0,[2]Calcs_Wat!N$99)+MAX(0,[2]Calcs_Wat!N$100)</f>
        <v>0</v>
      </c>
      <c r="O470" s="117">
        <f>MAX(0,[2]Calcs_Wat!O$94)+MAX(0,[2]Calcs_Wat!O$95)+MAX(0,[2]Calcs_Wat!O$98)+MAX(0,[2]Calcs_Wat!O$99)+MAX(0,[2]Calcs_Wat!O$100)</f>
        <v>0</v>
      </c>
      <c r="P470" s="117">
        <f>MAX(0,[2]Calcs_Wat!P$94)+MAX(0,[2]Calcs_Wat!P$95)+MAX(0,[2]Calcs_Wat!P$98)+MAX(0,[2]Calcs_Wat!P$99)+MAX(0,[2]Calcs_Wat!P$100)</f>
        <v>0</v>
      </c>
      <c r="Q470" s="117">
        <f>MAX(0,[2]Calcs_Wat!Q$94)+MAX(0,[2]Calcs_Wat!Q$95)+MAX(0,[2]Calcs_Wat!Q$98)+MAX(0,[2]Calcs_Wat!Q$99)+MAX(0,[2]Calcs_Wat!Q$100)</f>
        <v>0</v>
      </c>
      <c r="R470" s="117">
        <f>MAX(0,[2]Calcs_Wat!R$94)+MAX(0,[2]Calcs_Wat!R$95)+MAX(0,[2]Calcs_Wat!R$98)+MAX(0,[2]Calcs_Wat!R$99)+MAX(0,[2]Calcs_Wat!R$100)</f>
        <v>0</v>
      </c>
      <c r="S470" s="117">
        <f>MAX(0,[2]Calcs_Wat!S$94)+MAX(0,[2]Calcs_Wat!S$95)+MAX(0,[2]Calcs_Wat!S$98)+MAX(0,[2]Calcs_Wat!S$99)+MAX(0,[2]Calcs_Wat!S$100)</f>
        <v>0</v>
      </c>
      <c r="T470" s="117">
        <f>MAX(0,[2]Calcs_Wat!T$94)+MAX(0,[2]Calcs_Wat!T$95)+MAX(0,[2]Calcs_Wat!T$98)+MAX(0,[2]Calcs_Wat!T$99)+MAX(0,[2]Calcs_Wat!T$100)</f>
        <v>0</v>
      </c>
      <c r="U470" s="117">
        <f>MAX(0,[2]Calcs_Wat!U$94)+MAX(0,[2]Calcs_Wat!U$95)+MAX(0,[2]Calcs_Wat!U$98)+MAX(0,[2]Calcs_Wat!U$99)+MAX(0,[2]Calcs_Wat!U$100)</f>
        <v>0</v>
      </c>
      <c r="V470" s="117">
        <f>MAX(0,[2]Calcs_Wat!V$94)+MAX(0,[2]Calcs_Wat!V$95)+MAX(0,[2]Calcs_Wat!V$98)+MAX(0,[2]Calcs_Wat!V$99)+MAX(0,[2]Calcs_Wat!V$100)</f>
        <v>0</v>
      </c>
      <c r="W470" s="117">
        <f>MAX(0,[2]Calcs_Wat!W$94)+MAX(0,[2]Calcs_Wat!W$95)+MAX(0,[2]Calcs_Wat!W$98)+MAX(0,[2]Calcs_Wat!W$99)+MAX(0,[2]Calcs_Wat!W$100)</f>
        <v>0</v>
      </c>
      <c r="X470" s="117">
        <f>MAX(0,[2]Calcs_Wat!X$94)+MAX(0,[2]Calcs_Wat!X$95)+MAX(0,[2]Calcs_Wat!X$98)+MAX(0,[2]Calcs_Wat!X$99)+MAX(0,[2]Calcs_Wat!X$100)</f>
        <v>0</v>
      </c>
      <c r="Y470" s="117">
        <f>MAX(0,[2]Calcs_Wat!Y$94)+MAX(0,[2]Calcs_Wat!Y$95)+MAX(0,[2]Calcs_Wat!Y$98)+MAX(0,[2]Calcs_Wat!Y$99)+MAX(0,[2]Calcs_Wat!Y$100)</f>
        <v>0</v>
      </c>
      <c r="Z470" s="117">
        <f>MAX(0,[2]Calcs_Wat!Z$94)+MAX(0,[2]Calcs_Wat!Z$95)+MAX(0,[2]Calcs_Wat!Z$98)+MAX(0,[2]Calcs_Wat!Z$99)+MAX(0,[2]Calcs_Wat!Z$100)</f>
        <v>0</v>
      </c>
      <c r="AA470" s="117">
        <f>MAX(0,[2]Calcs_Wat!AA$94)+MAX(0,[2]Calcs_Wat!AA$95)+MAX(0,[2]Calcs_Wat!AA$98)+MAX(0,[2]Calcs_Wat!AA$99)+MAX(0,[2]Calcs_Wat!AA$100)</f>
        <v>0</v>
      </c>
      <c r="AB470" s="117">
        <f>MAX(0,[2]Calcs_Wat!AB$94)+MAX(0,[2]Calcs_Wat!AB$95)+MAX(0,[2]Calcs_Wat!AB$98)+MAX(0,[2]Calcs_Wat!AB$99)+MAX(0,[2]Calcs_Wat!AB$100)</f>
        <v>0</v>
      </c>
      <c r="AC470" s="117">
        <f>MAX(0,[2]Calcs_Wat!AC$94)+MAX(0,[2]Calcs_Wat!AC$95)+MAX(0,[2]Calcs_Wat!AC$98)+MAX(0,[2]Calcs_Wat!AC$99)+MAX(0,[2]Calcs_Wat!AC$100)</f>
        <v>0</v>
      </c>
      <c r="AD470" s="117">
        <f>MAX(0,[2]Calcs_Wat!AD$94)+MAX(0,[2]Calcs_Wat!AD$95)+MAX(0,[2]Calcs_Wat!AD$98)+MAX(0,[2]Calcs_Wat!AD$99)+MAX(0,[2]Calcs_Wat!AD$100)</f>
        <v>0</v>
      </c>
      <c r="AE470" s="117">
        <f>MAX(0,[2]Calcs_Wat!AE$94)+MAX(0,[2]Calcs_Wat!AE$95)+MAX(0,[2]Calcs_Wat!AE$98)+MAX(0,[2]Calcs_Wat!AE$99)+MAX(0,[2]Calcs_Wat!AE$100)</f>
        <v>0</v>
      </c>
      <c r="AF470" s="117">
        <f>MAX(0,[2]Calcs_Wat!AF$94)+MAX(0,[2]Calcs_Wat!AF$95)+MAX(0,[2]Calcs_Wat!AF$98)+MAX(0,[2]Calcs_Wat!AF$99)+MAX(0,[2]Calcs_Wat!AF$100)</f>
        <v>0</v>
      </c>
      <c r="AG470" s="117">
        <f>MAX(0,[2]Calcs_Wat!AG$94)+MAX(0,[2]Calcs_Wat!AG$95)+MAX(0,[2]Calcs_Wat!AG$98)+MAX(0,[2]Calcs_Wat!AG$99)+MAX(0,[2]Calcs_Wat!AG$100)</f>
        <v>0</v>
      </c>
      <c r="AH470" s="118">
        <f>MAX(0,[2]Calcs_Wat!AH$94)+MAX(0,[2]Calcs_Wat!AH$95)+MAX(0,[2]Calcs_Wat!AH$98)+MAX(0,[2]Calcs_Wat!AH$99)+MAX(0,[2]Calcs_Wat!AH$100)</f>
        <v>0</v>
      </c>
      <c r="AM470" s="53" cm="1">
        <f t="array" ref="AM470">IF(SUM(ABS(K470:AH470)),1,0)</f>
        <v>1</v>
      </c>
      <c r="AN470" s="53">
        <f t="shared" si="77"/>
        <v>1</v>
      </c>
    </row>
    <row r="471" spans="1:40" s="38" customFormat="1" ht="10.199999999999999" hidden="1" outlineLevel="2" x14ac:dyDescent="0.2">
      <c r="A471" s="35"/>
      <c r="B471" s="108"/>
      <c r="C471" s="109"/>
      <c r="D471" s="115" t="s">
        <v>59</v>
      </c>
      <c r="E471" s="25"/>
      <c r="F471" s="25"/>
      <c r="G471" s="25"/>
      <c r="H471" s="25"/>
      <c r="I471" s="25"/>
      <c r="J471" s="25"/>
      <c r="K471" s="116">
        <f>'[2]Hist&amp;Budget_WC'!AZ$106</f>
        <v>0</v>
      </c>
      <c r="L471" s="116">
        <f>'[2]Hist&amp;Budget_WC'!BA$106</f>
        <v>0</v>
      </c>
      <c r="M471" s="116">
        <f>'[2]Hist&amp;Budget_WC'!BB$106</f>
        <v>0</v>
      </c>
      <c r="N471" s="117">
        <f>[2]Calcs_Wat!N$96</f>
        <v>0</v>
      </c>
      <c r="O471" s="117">
        <f>[2]Calcs_Wat!O$96</f>
        <v>0</v>
      </c>
      <c r="P471" s="117">
        <f>[2]Calcs_Wat!P$96</f>
        <v>0</v>
      </c>
      <c r="Q471" s="117">
        <f>[2]Calcs_Wat!Q$96</f>
        <v>0</v>
      </c>
      <c r="R471" s="117">
        <f>[2]Calcs_Wat!R$96</f>
        <v>0</v>
      </c>
      <c r="S471" s="117">
        <f>[2]Calcs_Wat!S$96</f>
        <v>0</v>
      </c>
      <c r="T471" s="117">
        <f>[2]Calcs_Wat!T$96</f>
        <v>0</v>
      </c>
      <c r="U471" s="117">
        <f>[2]Calcs_Wat!U$96</f>
        <v>0</v>
      </c>
      <c r="V471" s="117">
        <f>[2]Calcs_Wat!V$96</f>
        <v>0</v>
      </c>
      <c r="W471" s="117">
        <f>[2]Calcs_Wat!W$96</f>
        <v>0</v>
      </c>
      <c r="X471" s="117">
        <f>[2]Calcs_Wat!X$96</f>
        <v>0</v>
      </c>
      <c r="Y471" s="117">
        <f>[2]Calcs_Wat!Y$96</f>
        <v>0</v>
      </c>
      <c r="Z471" s="117">
        <f>[2]Calcs_Wat!Z$96</f>
        <v>0</v>
      </c>
      <c r="AA471" s="117">
        <f>[2]Calcs_Wat!AA$96</f>
        <v>0</v>
      </c>
      <c r="AB471" s="117">
        <f>[2]Calcs_Wat!AB$96</f>
        <v>0</v>
      </c>
      <c r="AC471" s="117">
        <f>[2]Calcs_Wat!AC$96</f>
        <v>0</v>
      </c>
      <c r="AD471" s="117">
        <f>[2]Calcs_Wat!AD$96</f>
        <v>0</v>
      </c>
      <c r="AE471" s="117">
        <f>[2]Calcs_Wat!AE$96</f>
        <v>0</v>
      </c>
      <c r="AF471" s="117">
        <f>[2]Calcs_Wat!AF$96</f>
        <v>0</v>
      </c>
      <c r="AG471" s="117">
        <f>[2]Calcs_Wat!AG$96</f>
        <v>0</v>
      </c>
      <c r="AH471" s="118">
        <f>[2]Calcs_Wat!AH$96</f>
        <v>0</v>
      </c>
      <c r="AM471" s="53" cm="1">
        <f t="array" ref="AM471">IF(SUM(ABS(K471:AH471)),1,0)</f>
        <v>0</v>
      </c>
      <c r="AN471" s="53">
        <f t="shared" si="77"/>
        <v>0</v>
      </c>
    </row>
    <row r="472" spans="1:40" s="38" customFormat="1" ht="10.199999999999999" hidden="1" outlineLevel="2" x14ac:dyDescent="0.2">
      <c r="A472" s="35"/>
      <c r="B472" s="108"/>
      <c r="C472" s="109"/>
      <c r="D472" s="115" t="s">
        <v>60</v>
      </c>
      <c r="E472" s="25"/>
      <c r="F472" s="25"/>
      <c r="G472" s="25"/>
      <c r="H472" s="25"/>
      <c r="I472" s="25"/>
      <c r="J472" s="25"/>
      <c r="K472" s="116">
        <f>MAX(0,'[2]Hist&amp;Budget_WC'!AZ$111)</f>
        <v>0</v>
      </c>
      <c r="L472" s="116">
        <f>MAX(0,'[2]Hist&amp;Budget_WC'!BA$111)</f>
        <v>0</v>
      </c>
      <c r="M472" s="116">
        <f>MAX(0,'[2]Hist&amp;Budget_WC'!BB$111)</f>
        <v>0</v>
      </c>
      <c r="N472" s="117">
        <f>MAX(0,[2]Calcs_Wat!N$101)</f>
        <v>0</v>
      </c>
      <c r="O472" s="117">
        <f>MAX(0,[2]Calcs_Wat!O$101)</f>
        <v>0</v>
      </c>
      <c r="P472" s="117">
        <f>MAX(0,[2]Calcs_Wat!P$101)</f>
        <v>0</v>
      </c>
      <c r="Q472" s="117">
        <f>MAX(0,[2]Calcs_Wat!Q$101)</f>
        <v>0</v>
      </c>
      <c r="R472" s="117">
        <f>MAX(0,[2]Calcs_Wat!R$101)</f>
        <v>0</v>
      </c>
      <c r="S472" s="117">
        <f>MAX(0,[2]Calcs_Wat!S$101)</f>
        <v>0</v>
      </c>
      <c r="T472" s="117">
        <f>MAX(0,[2]Calcs_Wat!T$101)</f>
        <v>0</v>
      </c>
      <c r="U472" s="117">
        <f>MAX(0,[2]Calcs_Wat!U$101)</f>
        <v>0</v>
      </c>
      <c r="V472" s="117">
        <f>MAX(0,[2]Calcs_Wat!V$101)</f>
        <v>0</v>
      </c>
      <c r="W472" s="117">
        <f>MAX(0,[2]Calcs_Wat!W$101)</f>
        <v>0</v>
      </c>
      <c r="X472" s="117">
        <f>MAX(0,[2]Calcs_Wat!X$101)</f>
        <v>0</v>
      </c>
      <c r="Y472" s="117">
        <f>MAX(0,[2]Calcs_Wat!Y$101)</f>
        <v>0</v>
      </c>
      <c r="Z472" s="117">
        <f>MAX(0,[2]Calcs_Wat!Z$101)</f>
        <v>0</v>
      </c>
      <c r="AA472" s="117">
        <f>MAX(0,[2]Calcs_Wat!AA$101)</f>
        <v>0</v>
      </c>
      <c r="AB472" s="117">
        <f>MAX(0,[2]Calcs_Wat!AB$101)</f>
        <v>0</v>
      </c>
      <c r="AC472" s="117">
        <f>MAX(0,[2]Calcs_Wat!AC$101)</f>
        <v>0</v>
      </c>
      <c r="AD472" s="117">
        <f>MAX(0,[2]Calcs_Wat!AD$101)</f>
        <v>0</v>
      </c>
      <c r="AE472" s="117">
        <f>MAX(0,[2]Calcs_Wat!AE$101)</f>
        <v>0</v>
      </c>
      <c r="AF472" s="117">
        <f>MAX(0,[2]Calcs_Wat!AF$101)</f>
        <v>0</v>
      </c>
      <c r="AG472" s="117">
        <f>MAX(0,[2]Calcs_Wat!AG$101)</f>
        <v>0</v>
      </c>
      <c r="AH472" s="118">
        <f>MAX(0,[2]Calcs_Wat!AH$101)</f>
        <v>0</v>
      </c>
      <c r="AM472" s="53" cm="1">
        <f t="array" ref="AM472">IF(SUM(ABS(K472:AH472)),1,0)</f>
        <v>0</v>
      </c>
      <c r="AN472" s="53">
        <f t="shared" si="77"/>
        <v>0</v>
      </c>
    </row>
    <row r="473" spans="1:40" s="38" customFormat="1" ht="10.199999999999999" hidden="1" outlineLevel="2" collapsed="1" x14ac:dyDescent="0.2">
      <c r="A473" s="35"/>
      <c r="B473" s="108"/>
      <c r="C473" s="109"/>
      <c r="D473" s="119" t="s">
        <v>61</v>
      </c>
      <c r="E473" s="120"/>
      <c r="F473" s="120"/>
      <c r="G473" s="120"/>
      <c r="H473" s="120"/>
      <c r="I473" s="120"/>
      <c r="J473" s="120"/>
      <c r="K473" s="121">
        <f t="shared" ref="K473:AH473" si="78">SUM(K463:K472)</f>
        <v>5137</v>
      </c>
      <c r="L473" s="121">
        <f t="shared" si="78"/>
        <v>7658</v>
      </c>
      <c r="M473" s="121">
        <f t="shared" si="78"/>
        <v>5810</v>
      </c>
      <c r="N473" s="122">
        <f t="shared" si="78"/>
        <v>6994</v>
      </c>
      <c r="O473" s="122">
        <f t="shared" si="78"/>
        <v>7793.7</v>
      </c>
      <c r="P473" s="122">
        <f t="shared" si="78"/>
        <v>7645</v>
      </c>
      <c r="Q473" s="122">
        <f t="shared" si="78"/>
        <v>8023</v>
      </c>
      <c r="R473" s="122">
        <f t="shared" si="78"/>
        <v>8436</v>
      </c>
      <c r="S473" s="122">
        <f t="shared" si="78"/>
        <v>9984</v>
      </c>
      <c r="T473" s="122">
        <f t="shared" si="78"/>
        <v>10783</v>
      </c>
      <c r="U473" s="122">
        <f t="shared" si="78"/>
        <v>14192</v>
      </c>
      <c r="V473" s="122">
        <f t="shared" si="78"/>
        <v>15812</v>
      </c>
      <c r="W473" s="122">
        <f t="shared" si="78"/>
        <v>16258</v>
      </c>
      <c r="X473" s="122">
        <f t="shared" si="78"/>
        <v>16019</v>
      </c>
      <c r="Y473" s="122">
        <f t="shared" si="78"/>
        <v>11069</v>
      </c>
      <c r="Z473" s="122">
        <f t="shared" si="78"/>
        <v>11069</v>
      </c>
      <c r="AA473" s="122">
        <f t="shared" si="78"/>
        <v>11069</v>
      </c>
      <c r="AB473" s="122">
        <f t="shared" si="78"/>
        <v>11069</v>
      </c>
      <c r="AC473" s="122">
        <f t="shared" si="78"/>
        <v>11069</v>
      </c>
      <c r="AD473" s="122">
        <f t="shared" si="78"/>
        <v>11069</v>
      </c>
      <c r="AE473" s="122">
        <f t="shared" si="78"/>
        <v>11069</v>
      </c>
      <c r="AF473" s="122">
        <f t="shared" si="78"/>
        <v>11069</v>
      </c>
      <c r="AG473" s="122">
        <f t="shared" si="78"/>
        <v>11069</v>
      </c>
      <c r="AH473" s="123">
        <f t="shared" si="78"/>
        <v>11069</v>
      </c>
    </row>
    <row r="474" spans="1:40" s="38" customFormat="1" ht="10.199999999999999" hidden="1" outlineLevel="2" x14ac:dyDescent="0.2">
      <c r="A474" s="35"/>
      <c r="B474" s="108"/>
      <c r="C474" s="109"/>
      <c r="D474" s="110"/>
      <c r="E474" s="25"/>
      <c r="F474" s="25"/>
      <c r="G474" s="25"/>
      <c r="H474" s="25"/>
      <c r="I474" s="25"/>
      <c r="J474" s="25"/>
      <c r="K474" s="111"/>
      <c r="L474" s="111"/>
      <c r="M474" s="111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113"/>
    </row>
    <row r="475" spans="1:40" s="38" customFormat="1" ht="10.199999999999999" hidden="1" outlineLevel="2" x14ac:dyDescent="0.2">
      <c r="A475" s="35"/>
      <c r="B475" s="108"/>
      <c r="C475" s="109"/>
      <c r="D475" s="114" t="s">
        <v>62</v>
      </c>
      <c r="E475" s="25"/>
      <c r="F475" s="25"/>
      <c r="G475" s="25"/>
      <c r="H475" s="25"/>
      <c r="I475" s="25"/>
      <c r="J475" s="25"/>
      <c r="K475" s="111"/>
      <c r="L475" s="111"/>
      <c r="M475" s="111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113"/>
    </row>
    <row r="476" spans="1:40" s="38" customFormat="1" ht="10.199999999999999" hidden="1" outlineLevel="2" x14ac:dyDescent="0.2">
      <c r="A476" s="35"/>
      <c r="B476" s="108"/>
      <c r="C476" s="109"/>
      <c r="D476" s="115" t="s">
        <v>63</v>
      </c>
      <c r="E476" s="25"/>
      <c r="F476" s="25"/>
      <c r="G476" s="25"/>
      <c r="H476" s="25"/>
      <c r="I476" s="25"/>
      <c r="J476" s="25"/>
      <c r="K476" s="116">
        <f>-SUM('[2]Hist&amp;Budget_WC'!AZ$74:AZ$75)</f>
        <v>2245</v>
      </c>
      <c r="L476" s="116">
        <f>-SUM('[2]Hist&amp;Budget_WC'!BA$74:BA$75)</f>
        <v>2373</v>
      </c>
      <c r="M476" s="116">
        <f>-SUM('[2]Hist&amp;Budget_WC'!BB$74:BB$75)</f>
        <v>2446</v>
      </c>
      <c r="N476" s="117">
        <f>-SUM([2]Calcs_Wat!N$65:N$66)</f>
        <v>2945</v>
      </c>
      <c r="O476" s="117">
        <f>-SUM([2]Calcs_Wat!O$65:O$66)</f>
        <v>2622</v>
      </c>
      <c r="P476" s="117">
        <f>-SUM([2]Calcs_Wat!P$65:P$66)</f>
        <v>2597</v>
      </c>
      <c r="Q476" s="117">
        <f>-SUM([2]Calcs_Wat!Q$65:Q$66)</f>
        <v>2660</v>
      </c>
      <c r="R476" s="117">
        <f>-SUM([2]Calcs_Wat!R$65:R$66)</f>
        <v>2740</v>
      </c>
      <c r="S476" s="117">
        <f>-SUM([2]Calcs_Wat!S$65:S$66)</f>
        <v>2822</v>
      </c>
      <c r="T476" s="117">
        <f>-SUM([2]Calcs_Wat!T$65:T$66)</f>
        <v>2908</v>
      </c>
      <c r="U476" s="117">
        <f>-SUM([2]Calcs_Wat!U$65:U$66)</f>
        <v>2997</v>
      </c>
      <c r="V476" s="117">
        <f>-SUM([2]Calcs_Wat!V$65:V$66)</f>
        <v>3089</v>
      </c>
      <c r="W476" s="117">
        <f>-SUM([2]Calcs_Wat!W$65:W$66)</f>
        <v>3185</v>
      </c>
      <c r="X476" s="117">
        <f>-SUM([2]Calcs_Wat!X$65:X$66)</f>
        <v>3283</v>
      </c>
      <c r="Y476" s="117">
        <f>-SUM([2]Calcs_Wat!Y$65:Y$66)</f>
        <v>3283</v>
      </c>
      <c r="Z476" s="117">
        <f>-SUM([2]Calcs_Wat!Z$65:Z$66)</f>
        <v>3283</v>
      </c>
      <c r="AA476" s="117">
        <f>-SUM([2]Calcs_Wat!AA$65:AA$66)</f>
        <v>3283</v>
      </c>
      <c r="AB476" s="117">
        <f>-SUM([2]Calcs_Wat!AB$65:AB$66)</f>
        <v>3283</v>
      </c>
      <c r="AC476" s="117">
        <f>-SUM([2]Calcs_Wat!AC$65:AC$66)</f>
        <v>3283</v>
      </c>
      <c r="AD476" s="117">
        <f>-SUM([2]Calcs_Wat!AD$65:AD$66)</f>
        <v>3283</v>
      </c>
      <c r="AE476" s="117">
        <f>-SUM([2]Calcs_Wat!AE$65:AE$66)</f>
        <v>3283</v>
      </c>
      <c r="AF476" s="117">
        <f>-SUM([2]Calcs_Wat!AF$65:AF$66)</f>
        <v>3283</v>
      </c>
      <c r="AG476" s="117">
        <f>-SUM([2]Calcs_Wat!AG$65:AG$66)</f>
        <v>3283</v>
      </c>
      <c r="AH476" s="118">
        <f>-SUM([2]Calcs_Wat!AH$65:AH$66)</f>
        <v>3283</v>
      </c>
      <c r="AM476" s="53" cm="1">
        <f t="array" ref="AM476">IF(SUM(ABS(K476:AH476)),1,0)</f>
        <v>1</v>
      </c>
      <c r="AN476" s="53">
        <f t="shared" ref="AN476:AN482" si="79">IF(OR(SUBTOTAL(102,AM476)=1,AM476=0),0,1)</f>
        <v>1</v>
      </c>
    </row>
    <row r="477" spans="1:40" s="38" customFormat="1" ht="10.199999999999999" hidden="1" outlineLevel="2" x14ac:dyDescent="0.2">
      <c r="A477" s="35"/>
      <c r="B477" s="108"/>
      <c r="C477" s="109"/>
      <c r="D477" s="115" t="s">
        <v>64</v>
      </c>
      <c r="E477" s="25"/>
      <c r="F477" s="25"/>
      <c r="G477" s="25"/>
      <c r="H477" s="25"/>
      <c r="I477" s="25"/>
      <c r="J477" s="25"/>
      <c r="K477" s="116">
        <f>-SUM('[2]Hist&amp;Budget_WC'!AZ$77,'[2]Hist&amp;Budget_WC'!AZ$86,'[2]Hist&amp;Budget_WC'!AZ$87)</f>
        <v>0</v>
      </c>
      <c r="L477" s="116">
        <f>-SUM('[2]Hist&amp;Budget_WC'!BA$77,'[2]Hist&amp;Budget_WC'!BA$86,'[2]Hist&amp;Budget_WC'!BA$87)</f>
        <v>0</v>
      </c>
      <c r="M477" s="116">
        <f>-SUM('[2]Hist&amp;Budget_WC'!BB$77,'[2]Hist&amp;Budget_WC'!BB$86,'[2]Hist&amp;Budget_WC'!BB$87)</f>
        <v>0</v>
      </c>
      <c r="N477" s="117">
        <f>-SUM([2]Calcs_Wat!N$68,[2]Calcs_Wat!N$77,,[2]Calcs_Wat!N$78)</f>
        <v>161</v>
      </c>
      <c r="O477" s="117">
        <f>-SUM([2]Calcs_Wat!O$68,[2]Calcs_Wat!O$77,,[2]Calcs_Wat!O$78)</f>
        <v>184.95624878896163</v>
      </c>
      <c r="P477" s="117">
        <f>-SUM([2]Calcs_Wat!P$68,[2]Calcs_Wat!P$77,,[2]Calcs_Wat!P$78)</f>
        <v>168.72795428010073</v>
      </c>
      <c r="Q477" s="117">
        <f>-SUM([2]Calcs_Wat!Q$68,[2]Calcs_Wat!Q$77,,[2]Calcs_Wat!Q$78)</f>
        <v>151.62516873733679</v>
      </c>
      <c r="R477" s="117">
        <f>-SUM([2]Calcs_Wat!R$68,[2]Calcs_Wat!R$77,,[2]Calcs_Wat!R$78)</f>
        <v>133.60076862788219</v>
      </c>
      <c r="S477" s="117">
        <f>-SUM([2]Calcs_Wat!S$68,[2]Calcs_Wat!S$77,,[2]Calcs_Wat!S$78)</f>
        <v>114.60509108205909</v>
      </c>
      <c r="T477" s="117">
        <f>-SUM([2]Calcs_Wat!T$68,[2]Calcs_Wat!T$77,,[2]Calcs_Wat!T$78)</f>
        <v>94.585797056533494</v>
      </c>
      <c r="U477" s="117">
        <f>-SUM([2]Calcs_Wat!U$68,[2]Calcs_Wat!U$77,,[2]Calcs_Wat!U$78)</f>
        <v>73.487727123851997</v>
      </c>
      <c r="V477" s="117">
        <f>-SUM([2]Calcs_Wat!V$68,[2]Calcs_Wat!V$77,,[2]Calcs_Wat!V$78)</f>
        <v>51.252749490936509</v>
      </c>
      <c r="W477" s="117">
        <f>-SUM([2]Calcs_Wat!W$68,[2]Calcs_Wat!W$77,,[2]Calcs_Wat!W$78)</f>
        <v>27.819599827780721</v>
      </c>
      <c r="X477" s="117">
        <f>-SUM([2]Calcs_Wat!X$68,[2]Calcs_Wat!X$77,,[2]Calcs_Wat!X$78)</f>
        <v>4.9071700187855392</v>
      </c>
      <c r="Y477" s="117">
        <f>-SUM([2]Calcs_Wat!Y$68,[2]Calcs_Wat!Y$77,,[2]Calcs_Wat!Y$78)</f>
        <v>0</v>
      </c>
      <c r="Z477" s="117">
        <f>-SUM([2]Calcs_Wat!Z$68,[2]Calcs_Wat!Z$77,,[2]Calcs_Wat!Z$78)</f>
        <v>0</v>
      </c>
      <c r="AA477" s="117">
        <f>-SUM([2]Calcs_Wat!AA$68,[2]Calcs_Wat!AA$77,,[2]Calcs_Wat!AA$78)</f>
        <v>0</v>
      </c>
      <c r="AB477" s="117">
        <f>-SUM([2]Calcs_Wat!AB$68,[2]Calcs_Wat!AB$77,,[2]Calcs_Wat!AB$78)</f>
        <v>0</v>
      </c>
      <c r="AC477" s="117">
        <f>-SUM([2]Calcs_Wat!AC$68,[2]Calcs_Wat!AC$77,,[2]Calcs_Wat!AC$78)</f>
        <v>0</v>
      </c>
      <c r="AD477" s="117">
        <f>-SUM([2]Calcs_Wat!AD$68,[2]Calcs_Wat!AD$77,,[2]Calcs_Wat!AD$78)</f>
        <v>0</v>
      </c>
      <c r="AE477" s="117">
        <f>-SUM([2]Calcs_Wat!AE$68,[2]Calcs_Wat!AE$77,,[2]Calcs_Wat!AE$78)</f>
        <v>0</v>
      </c>
      <c r="AF477" s="117">
        <f>-SUM([2]Calcs_Wat!AF$68,[2]Calcs_Wat!AF$77,,[2]Calcs_Wat!AF$78)</f>
        <v>0</v>
      </c>
      <c r="AG477" s="117">
        <f>-SUM([2]Calcs_Wat!AG$68,[2]Calcs_Wat!AG$77,,[2]Calcs_Wat!AG$78)</f>
        <v>0</v>
      </c>
      <c r="AH477" s="118">
        <f>-SUM([2]Calcs_Wat!AH$68,[2]Calcs_Wat!AH$77,,[2]Calcs_Wat!AH$78)</f>
        <v>0</v>
      </c>
      <c r="AM477" s="53" cm="1">
        <f t="array" ref="AM477">IF(SUM(ABS(K477:AH477)),1,0)</f>
        <v>1</v>
      </c>
      <c r="AN477" s="53">
        <f t="shared" si="79"/>
        <v>1</v>
      </c>
    </row>
    <row r="478" spans="1:40" s="38" customFormat="1" ht="10.199999999999999" hidden="1" outlineLevel="2" x14ac:dyDescent="0.2">
      <c r="A478" s="35"/>
      <c r="B478" s="108"/>
      <c r="C478" s="109"/>
      <c r="D478" s="115" t="s">
        <v>65</v>
      </c>
      <c r="E478" s="25"/>
      <c r="F478" s="25"/>
      <c r="G478" s="25"/>
      <c r="H478" s="25"/>
      <c r="I478" s="25"/>
      <c r="J478" s="25"/>
      <c r="K478" s="116">
        <f>-SUM('[2]Hist&amp;Budget_WC'!AZ$76,'[2]Hist&amp;Budget_WC'!AZ$89)</f>
        <v>905</v>
      </c>
      <c r="L478" s="116">
        <f>-SUM('[2]Hist&amp;Budget_WC'!BA$76,'[2]Hist&amp;Budget_WC'!BA$89)</f>
        <v>1146</v>
      </c>
      <c r="M478" s="116">
        <f>-SUM('[2]Hist&amp;Budget_WC'!BB$76,'[2]Hist&amp;Budget_WC'!BB$89)</f>
        <v>1248</v>
      </c>
      <c r="N478" s="117">
        <f>-SUM([2]Calcs_Wat!N$67,[2]Calcs_Wat!N$80)</f>
        <v>2689</v>
      </c>
      <c r="O478" s="117">
        <f>-SUM([2]Calcs_Wat!O$67,[2]Calcs_Wat!O$80)</f>
        <v>2541</v>
      </c>
      <c r="P478" s="117">
        <f>-SUM([2]Calcs_Wat!P$67,[2]Calcs_Wat!P$80)</f>
        <v>2604</v>
      </c>
      <c r="Q478" s="117">
        <f>-SUM([2]Calcs_Wat!Q$67,[2]Calcs_Wat!Q$80)</f>
        <v>2668</v>
      </c>
      <c r="R478" s="117">
        <f>-SUM([2]Calcs_Wat!R$67,[2]Calcs_Wat!R$80)</f>
        <v>2735</v>
      </c>
      <c r="S478" s="117">
        <f>-SUM([2]Calcs_Wat!S$67,[2]Calcs_Wat!S$80)</f>
        <v>2805</v>
      </c>
      <c r="T478" s="117">
        <f>-SUM([2]Calcs_Wat!T$67,[2]Calcs_Wat!T$80)</f>
        <v>2877</v>
      </c>
      <c r="U478" s="117">
        <f>-SUM([2]Calcs_Wat!U$67,[2]Calcs_Wat!U$80)</f>
        <v>2952</v>
      </c>
      <c r="V478" s="117">
        <f>-SUM([2]Calcs_Wat!V$67,[2]Calcs_Wat!V$80)</f>
        <v>3028</v>
      </c>
      <c r="W478" s="117">
        <f>-SUM([2]Calcs_Wat!W$67,[2]Calcs_Wat!W$80)</f>
        <v>3108</v>
      </c>
      <c r="X478" s="117">
        <f>-SUM([2]Calcs_Wat!X$67,[2]Calcs_Wat!X$80)</f>
        <v>3190</v>
      </c>
      <c r="Y478" s="117">
        <f>-SUM([2]Calcs_Wat!Y$67,[2]Calcs_Wat!Y$80)</f>
        <v>3190</v>
      </c>
      <c r="Z478" s="117">
        <f>-SUM([2]Calcs_Wat!Z$67,[2]Calcs_Wat!Z$80)</f>
        <v>3190</v>
      </c>
      <c r="AA478" s="117">
        <f>-SUM([2]Calcs_Wat!AA$67,[2]Calcs_Wat!AA$80)</f>
        <v>3190</v>
      </c>
      <c r="AB478" s="117">
        <f>-SUM([2]Calcs_Wat!AB$67,[2]Calcs_Wat!AB$80)</f>
        <v>3190</v>
      </c>
      <c r="AC478" s="117">
        <f>-SUM([2]Calcs_Wat!AC$67,[2]Calcs_Wat!AC$80)</f>
        <v>3190</v>
      </c>
      <c r="AD478" s="117">
        <f>-SUM([2]Calcs_Wat!AD$67,[2]Calcs_Wat!AD$80)</f>
        <v>3190</v>
      </c>
      <c r="AE478" s="117">
        <f>-SUM([2]Calcs_Wat!AE$67,[2]Calcs_Wat!AE$80)</f>
        <v>3190</v>
      </c>
      <c r="AF478" s="117">
        <f>-SUM([2]Calcs_Wat!AF$67,[2]Calcs_Wat!AF$80)</f>
        <v>3190</v>
      </c>
      <c r="AG478" s="117">
        <f>-SUM([2]Calcs_Wat!AG$67,[2]Calcs_Wat!AG$80)</f>
        <v>3190</v>
      </c>
      <c r="AH478" s="118">
        <f>-SUM([2]Calcs_Wat!AH$67,[2]Calcs_Wat!AH$80)</f>
        <v>3190</v>
      </c>
      <c r="AM478" s="53" cm="1">
        <f t="array" ref="AM478">IF(SUM(ABS(K478:AH478)),1,0)</f>
        <v>1</v>
      </c>
      <c r="AN478" s="53">
        <f t="shared" si="79"/>
        <v>1</v>
      </c>
    </row>
    <row r="479" spans="1:40" s="38" customFormat="1" ht="10.199999999999999" hidden="1" outlineLevel="2" x14ac:dyDescent="0.2">
      <c r="A479" s="35"/>
      <c r="B479" s="108"/>
      <c r="C479" s="109"/>
      <c r="D479" s="115" t="s">
        <v>66</v>
      </c>
      <c r="E479" s="25"/>
      <c r="F479" s="25"/>
      <c r="G479" s="25"/>
      <c r="H479" s="25"/>
      <c r="I479" s="25"/>
      <c r="J479" s="25"/>
      <c r="K479" s="116">
        <f>-SUM('[2]Hist&amp;Budget_WC'!AZ$79:AZ$81)</f>
        <v>1112</v>
      </c>
      <c r="L479" s="116">
        <f>-SUM('[2]Hist&amp;Budget_WC'!BA$79:BA$81)</f>
        <v>1140</v>
      </c>
      <c r="M479" s="116">
        <f>-SUM('[2]Hist&amp;Budget_WC'!BB$79:BB$81)</f>
        <v>1551</v>
      </c>
      <c r="N479" s="117">
        <f>-SUM([2]Calcs_Wat!N$70:N$72)</f>
        <v>1707</v>
      </c>
      <c r="O479" s="117">
        <f>-SUM([2]Calcs_Wat!O$70:O$72)</f>
        <v>1736.9</v>
      </c>
      <c r="P479" s="117">
        <f>-SUM([2]Calcs_Wat!P$70:P$72)</f>
        <v>1771.9333333333334</v>
      </c>
      <c r="Q479" s="117">
        <f>-SUM([2]Calcs_Wat!Q$70:Q$72)</f>
        <v>1797.6666666666667</v>
      </c>
      <c r="R479" s="117">
        <f>-SUM([2]Calcs_Wat!R$70:R$72)</f>
        <v>1828.0666666666666</v>
      </c>
      <c r="S479" s="117">
        <f>-SUM([2]Calcs_Wat!S$70:S$72)</f>
        <v>1929.1333333333332</v>
      </c>
      <c r="T479" s="117">
        <f>-SUM([2]Calcs_Wat!T$70:T$72)</f>
        <v>2042.9</v>
      </c>
      <c r="U479" s="117">
        <f>-SUM([2]Calcs_Wat!U$70:U$72)</f>
        <v>2312.5</v>
      </c>
      <c r="V479" s="117">
        <f>-SUM([2]Calcs_Wat!V$70:V$72)</f>
        <v>2647.4333333333334</v>
      </c>
      <c r="W479" s="117">
        <f>-SUM([2]Calcs_Wat!W$70:W$72)</f>
        <v>2990.7333333333336</v>
      </c>
      <c r="X479" s="117">
        <f>-SUM([2]Calcs_Wat!X$70:X$72)</f>
        <v>3288.0333333333333</v>
      </c>
      <c r="Y479" s="117">
        <f>-SUM([2]Calcs_Wat!Y$70:Y$72)</f>
        <v>2314.2033262208088</v>
      </c>
      <c r="Z479" s="117">
        <f>-SUM([2]Calcs_Wat!Z$70:Z$72)</f>
        <v>2314.2033262208088</v>
      </c>
      <c r="AA479" s="117">
        <f>-SUM([2]Calcs_Wat!AA$70:AA$72)</f>
        <v>2314.2033262208088</v>
      </c>
      <c r="AB479" s="117">
        <f>-SUM([2]Calcs_Wat!AB$70:AB$72)</f>
        <v>2314.2033262208088</v>
      </c>
      <c r="AC479" s="117">
        <f>-SUM([2]Calcs_Wat!AC$70:AC$72)</f>
        <v>2314.2033262208088</v>
      </c>
      <c r="AD479" s="117">
        <f>-SUM([2]Calcs_Wat!AD$70:AD$72)</f>
        <v>2314.2033262208088</v>
      </c>
      <c r="AE479" s="117">
        <f>-SUM([2]Calcs_Wat!AE$70:AE$72)</f>
        <v>2314.2033262208088</v>
      </c>
      <c r="AF479" s="117">
        <f>-SUM([2]Calcs_Wat!AF$70:AF$72)</f>
        <v>2314.2033262208088</v>
      </c>
      <c r="AG479" s="117">
        <f>-SUM([2]Calcs_Wat!AG$70:AG$72)</f>
        <v>2314.2033262208088</v>
      </c>
      <c r="AH479" s="118">
        <f>-SUM([2]Calcs_Wat!AH$70:AH$72)</f>
        <v>2314.2033262208088</v>
      </c>
      <c r="AM479" s="53" cm="1">
        <f t="array" ref="AM479">IF(SUM(ABS(K479:AH479)),1,0)</f>
        <v>1</v>
      </c>
      <c r="AN479" s="53">
        <f t="shared" si="79"/>
        <v>1</v>
      </c>
    </row>
    <row r="480" spans="1:40" s="38" customFormat="1" ht="10.199999999999999" hidden="1" outlineLevel="2" x14ac:dyDescent="0.2">
      <c r="A480" s="35"/>
      <c r="B480" s="108"/>
      <c r="C480" s="109"/>
      <c r="D480" s="115" t="s">
        <v>67</v>
      </c>
      <c r="E480" s="25"/>
      <c r="F480" s="25"/>
      <c r="G480" s="25"/>
      <c r="H480" s="25"/>
      <c r="I480" s="25"/>
      <c r="J480" s="25"/>
      <c r="K480" s="116">
        <f>-(MIN(0,'[2]Hist&amp;Budget_WC'!AZ$104)+MIN(0,'[2]Hist&amp;Budget_WC'!AZ$105)+MIN(0,'[2]Hist&amp;Budget_WC'!AZ$108)+MIN(0,'[2]Hist&amp;Budget_WC'!AZ$109)+MIN(0,'[2]Hist&amp;Budget_WC'!AZ$110))</f>
        <v>91</v>
      </c>
      <c r="L480" s="116">
        <f>-(MIN(0,'[2]Hist&amp;Budget_WC'!BA$104)+MIN(0,'[2]Hist&amp;Budget_WC'!BA$105)+MIN(0,'[2]Hist&amp;Budget_WC'!BA$108)+MIN(0,'[2]Hist&amp;Budget_WC'!BA$109)+MIN(0,'[2]Hist&amp;Budget_WC'!BA$110))</f>
        <v>0</v>
      </c>
      <c r="M480" s="116">
        <f>-(MIN(0,'[2]Hist&amp;Budget_WC'!BB$104)+MIN(0,'[2]Hist&amp;Budget_WC'!BB$105)+MIN(0,'[2]Hist&amp;Budget_WC'!BB$108)+MIN(0,'[2]Hist&amp;Budget_WC'!BB$109)+MIN(0,'[2]Hist&amp;Budget_WC'!BB$110))</f>
        <v>174</v>
      </c>
      <c r="N480" s="117">
        <f>-(MIN(0,[2]Calcs_Wat!N$94)+MIN(0,[2]Calcs_Wat!N$95)+MIN(0,[2]Calcs_Wat!N$98)+MIN(0,[2]Calcs_Wat!N$99)+MIN(0,[2]Calcs_Wat!N$100))</f>
        <v>0</v>
      </c>
      <c r="O480" s="117">
        <f>-(MIN(0,[2]Calcs_Wat!O$94)+MIN(0,[2]Calcs_Wat!O$95)+MIN(0,[2]Calcs_Wat!O$98)+MIN(0,[2]Calcs_Wat!O$99)+MIN(0,[2]Calcs_Wat!O$100))</f>
        <v>0</v>
      </c>
      <c r="P480" s="117">
        <f>-(MIN(0,[2]Calcs_Wat!P$94)+MIN(0,[2]Calcs_Wat!P$95)+MIN(0,[2]Calcs_Wat!P$98)+MIN(0,[2]Calcs_Wat!P$99)+MIN(0,[2]Calcs_Wat!P$100))</f>
        <v>0</v>
      </c>
      <c r="Q480" s="117">
        <f>-(MIN(0,[2]Calcs_Wat!Q$94)+MIN(0,[2]Calcs_Wat!Q$95)+MIN(0,[2]Calcs_Wat!Q$98)+MIN(0,[2]Calcs_Wat!Q$99)+MIN(0,[2]Calcs_Wat!Q$100))</f>
        <v>0</v>
      </c>
      <c r="R480" s="117">
        <f>-(MIN(0,[2]Calcs_Wat!R$94)+MIN(0,[2]Calcs_Wat!R$95)+MIN(0,[2]Calcs_Wat!R$98)+MIN(0,[2]Calcs_Wat!R$99)+MIN(0,[2]Calcs_Wat!R$100))</f>
        <v>0</v>
      </c>
      <c r="S480" s="117">
        <f>-(MIN(0,[2]Calcs_Wat!S$94)+MIN(0,[2]Calcs_Wat!S$95)+MIN(0,[2]Calcs_Wat!S$98)+MIN(0,[2]Calcs_Wat!S$99)+MIN(0,[2]Calcs_Wat!S$100))</f>
        <v>0</v>
      </c>
      <c r="T480" s="117">
        <f>-(MIN(0,[2]Calcs_Wat!T$94)+MIN(0,[2]Calcs_Wat!T$95)+MIN(0,[2]Calcs_Wat!T$98)+MIN(0,[2]Calcs_Wat!T$99)+MIN(0,[2]Calcs_Wat!T$100))</f>
        <v>0</v>
      </c>
      <c r="U480" s="117">
        <f>-(MIN(0,[2]Calcs_Wat!U$94)+MIN(0,[2]Calcs_Wat!U$95)+MIN(0,[2]Calcs_Wat!U$98)+MIN(0,[2]Calcs_Wat!U$99)+MIN(0,[2]Calcs_Wat!U$100))</f>
        <v>0</v>
      </c>
      <c r="V480" s="117">
        <f>-(MIN(0,[2]Calcs_Wat!V$94)+MIN(0,[2]Calcs_Wat!V$95)+MIN(0,[2]Calcs_Wat!V$98)+MIN(0,[2]Calcs_Wat!V$99)+MIN(0,[2]Calcs_Wat!V$100))</f>
        <v>0</v>
      </c>
      <c r="W480" s="117">
        <f>-(MIN(0,[2]Calcs_Wat!W$94)+MIN(0,[2]Calcs_Wat!W$95)+MIN(0,[2]Calcs_Wat!W$98)+MIN(0,[2]Calcs_Wat!W$99)+MIN(0,[2]Calcs_Wat!W$100))</f>
        <v>0</v>
      </c>
      <c r="X480" s="117">
        <f>-(MIN(0,[2]Calcs_Wat!X$94)+MIN(0,[2]Calcs_Wat!X$95)+MIN(0,[2]Calcs_Wat!X$98)+MIN(0,[2]Calcs_Wat!X$99)+MIN(0,[2]Calcs_Wat!X$100))</f>
        <v>0</v>
      </c>
      <c r="Y480" s="117">
        <f>-(MIN(0,[2]Calcs_Wat!Y$94)+MIN(0,[2]Calcs_Wat!Y$95)+MIN(0,[2]Calcs_Wat!Y$98)+MIN(0,[2]Calcs_Wat!Y$99)+MIN(0,[2]Calcs_Wat!Y$100))</f>
        <v>0</v>
      </c>
      <c r="Z480" s="117">
        <f>-(MIN(0,[2]Calcs_Wat!Z$94)+MIN(0,[2]Calcs_Wat!Z$95)+MIN(0,[2]Calcs_Wat!Z$98)+MIN(0,[2]Calcs_Wat!Z$99)+MIN(0,[2]Calcs_Wat!Z$100))</f>
        <v>0</v>
      </c>
      <c r="AA480" s="117">
        <f>-(MIN(0,[2]Calcs_Wat!AA$94)+MIN(0,[2]Calcs_Wat!AA$95)+MIN(0,[2]Calcs_Wat!AA$98)+MIN(0,[2]Calcs_Wat!AA$99)+MIN(0,[2]Calcs_Wat!AA$100))</f>
        <v>0</v>
      </c>
      <c r="AB480" s="117">
        <f>-(MIN(0,[2]Calcs_Wat!AB$94)+MIN(0,[2]Calcs_Wat!AB$95)+MIN(0,[2]Calcs_Wat!AB$98)+MIN(0,[2]Calcs_Wat!AB$99)+MIN(0,[2]Calcs_Wat!AB$100))</f>
        <v>0</v>
      </c>
      <c r="AC480" s="117">
        <f>-(MIN(0,[2]Calcs_Wat!AC$94)+MIN(0,[2]Calcs_Wat!AC$95)+MIN(0,[2]Calcs_Wat!AC$98)+MIN(0,[2]Calcs_Wat!AC$99)+MIN(0,[2]Calcs_Wat!AC$100))</f>
        <v>0</v>
      </c>
      <c r="AD480" s="117">
        <f>-(MIN(0,[2]Calcs_Wat!AD$94)+MIN(0,[2]Calcs_Wat!AD$95)+MIN(0,[2]Calcs_Wat!AD$98)+MIN(0,[2]Calcs_Wat!AD$99)+MIN(0,[2]Calcs_Wat!AD$100))</f>
        <v>0</v>
      </c>
      <c r="AE480" s="117">
        <f>-(MIN(0,[2]Calcs_Wat!AE$94)+MIN(0,[2]Calcs_Wat!AE$95)+MIN(0,[2]Calcs_Wat!AE$98)+MIN(0,[2]Calcs_Wat!AE$99)+MIN(0,[2]Calcs_Wat!AE$100))</f>
        <v>0</v>
      </c>
      <c r="AF480" s="117">
        <f>-(MIN(0,[2]Calcs_Wat!AF$94)+MIN(0,[2]Calcs_Wat!AF$95)+MIN(0,[2]Calcs_Wat!AF$98)+MIN(0,[2]Calcs_Wat!AF$99)+MIN(0,[2]Calcs_Wat!AF$100))</f>
        <v>0</v>
      </c>
      <c r="AG480" s="117">
        <f>-(MIN(0,[2]Calcs_Wat!AG$94)+MIN(0,[2]Calcs_Wat!AG$95)+MIN(0,[2]Calcs_Wat!AG$98)+MIN(0,[2]Calcs_Wat!AG$99)+MIN(0,[2]Calcs_Wat!AG$100))</f>
        <v>0</v>
      </c>
      <c r="AH480" s="118">
        <f>-(MIN(0,[2]Calcs_Wat!AH$94)+MIN(0,[2]Calcs_Wat!AH$95)+MIN(0,[2]Calcs_Wat!AH$98)+MIN(0,[2]Calcs_Wat!AH$99)+MIN(0,[2]Calcs_Wat!AH$100))</f>
        <v>0</v>
      </c>
      <c r="AM480" s="53" cm="1">
        <f t="array" ref="AM480">IF(SUM(ABS(K480:AH480)),1,0)</f>
        <v>1</v>
      </c>
      <c r="AN480" s="53">
        <f t="shared" si="79"/>
        <v>1</v>
      </c>
    </row>
    <row r="481" spans="1:40" s="38" customFormat="1" ht="10.199999999999999" hidden="1" outlineLevel="2" x14ac:dyDescent="0.2">
      <c r="A481" s="35"/>
      <c r="B481" s="108"/>
      <c r="C481" s="109"/>
      <c r="D481" s="115" t="s">
        <v>68</v>
      </c>
      <c r="E481" s="25"/>
      <c r="F481" s="25"/>
      <c r="G481" s="25"/>
      <c r="H481" s="25"/>
      <c r="I481" s="25"/>
      <c r="J481" s="25"/>
      <c r="K481" s="116">
        <f>-MIN(0,'[2]Hist&amp;Budget_WC'!AZ$111)</f>
        <v>0</v>
      </c>
      <c r="L481" s="116">
        <f>-MIN(0,'[2]Hist&amp;Budget_WC'!BA$111)</f>
        <v>0</v>
      </c>
      <c r="M481" s="116">
        <f>-MIN(0,'[2]Hist&amp;Budget_WC'!BB$111)</f>
        <v>0</v>
      </c>
      <c r="N481" s="117">
        <f>-MIN(0,[2]Calcs_Wat!N$101)</f>
        <v>0</v>
      </c>
      <c r="O481" s="117">
        <f>-MIN(0,[2]Calcs_Wat!O$101)</f>
        <v>0</v>
      </c>
      <c r="P481" s="117">
        <f>-MIN(0,[2]Calcs_Wat!P$101)</f>
        <v>0</v>
      </c>
      <c r="Q481" s="117">
        <f>-MIN(0,[2]Calcs_Wat!Q$101)</f>
        <v>0</v>
      </c>
      <c r="R481" s="117">
        <f>-MIN(0,[2]Calcs_Wat!R$101)</f>
        <v>0</v>
      </c>
      <c r="S481" s="117">
        <f>-MIN(0,[2]Calcs_Wat!S$101)</f>
        <v>0</v>
      </c>
      <c r="T481" s="117">
        <f>-MIN(0,[2]Calcs_Wat!T$101)</f>
        <v>0</v>
      </c>
      <c r="U481" s="117">
        <f>-MIN(0,[2]Calcs_Wat!U$101)</f>
        <v>0</v>
      </c>
      <c r="V481" s="117">
        <f>-MIN(0,[2]Calcs_Wat!V$101)</f>
        <v>0</v>
      </c>
      <c r="W481" s="117">
        <f>-MIN(0,[2]Calcs_Wat!W$101)</f>
        <v>0</v>
      </c>
      <c r="X481" s="117">
        <f>-MIN(0,[2]Calcs_Wat!X$101)</f>
        <v>0</v>
      </c>
      <c r="Y481" s="117">
        <f>-MIN(0,[2]Calcs_Wat!Y$101)</f>
        <v>0</v>
      </c>
      <c r="Z481" s="117">
        <f>-MIN(0,[2]Calcs_Wat!Z$101)</f>
        <v>0</v>
      </c>
      <c r="AA481" s="117">
        <f>-MIN(0,[2]Calcs_Wat!AA$101)</f>
        <v>0</v>
      </c>
      <c r="AB481" s="117">
        <f>-MIN(0,[2]Calcs_Wat!AB$101)</f>
        <v>0</v>
      </c>
      <c r="AC481" s="117">
        <f>-MIN(0,[2]Calcs_Wat!AC$101)</f>
        <v>0</v>
      </c>
      <c r="AD481" s="117">
        <f>-MIN(0,[2]Calcs_Wat!AD$101)</f>
        <v>0</v>
      </c>
      <c r="AE481" s="117">
        <f>-MIN(0,[2]Calcs_Wat!AE$101)</f>
        <v>0</v>
      </c>
      <c r="AF481" s="117">
        <f>-MIN(0,[2]Calcs_Wat!AF$101)</f>
        <v>0</v>
      </c>
      <c r="AG481" s="117">
        <f>-MIN(0,[2]Calcs_Wat!AG$101)</f>
        <v>0</v>
      </c>
      <c r="AH481" s="118">
        <f>-MIN(0,[2]Calcs_Wat!AH$101)</f>
        <v>0</v>
      </c>
      <c r="AM481" s="53" cm="1">
        <f t="array" ref="AM481">IF(SUM(ABS(K481:AH481)),1,0)</f>
        <v>0</v>
      </c>
      <c r="AN481" s="53">
        <f t="shared" si="79"/>
        <v>0</v>
      </c>
    </row>
    <row r="482" spans="1:40" s="38" customFormat="1" ht="10.199999999999999" hidden="1" outlineLevel="2" x14ac:dyDescent="0.2">
      <c r="A482" s="35"/>
      <c r="B482" s="108"/>
      <c r="C482" s="109"/>
      <c r="D482" s="115" t="s">
        <v>69</v>
      </c>
      <c r="E482" s="25"/>
      <c r="F482" s="25"/>
      <c r="G482" s="25"/>
      <c r="H482" s="25"/>
      <c r="I482" s="25"/>
      <c r="J482" s="25"/>
      <c r="K482" s="116">
        <f>-SUM('[2]Hist&amp;Budget_WC'!AZ$78,'[2]Hist&amp;Budget_WC'!AZ$82:AZ$85,'[2]Hist&amp;Budget_WC'!AZ$88,'[2]Hist&amp;Budget_WC'!AZ$90:AZ$96,'[2]Hist&amp;Budget_WC'!AZ$107,'[2]Hist&amp;Budget_WC'!AZ$112:AZ$117)</f>
        <v>345</v>
      </c>
      <c r="L482" s="116">
        <f>-SUM('[2]Hist&amp;Budget_WC'!BA$78,'[2]Hist&amp;Budget_WC'!BA$82:BA$85,'[2]Hist&amp;Budget_WC'!BA$88,'[2]Hist&amp;Budget_WC'!BA$90:BA$96,'[2]Hist&amp;Budget_WC'!BA$107,'[2]Hist&amp;Budget_WC'!BA$112:BA$117)</f>
        <v>249</v>
      </c>
      <c r="M482" s="116">
        <f>-SUM('[2]Hist&amp;Budget_WC'!BB$78,'[2]Hist&amp;Budget_WC'!BB$82:BB$85,'[2]Hist&amp;Budget_WC'!BB$88,'[2]Hist&amp;Budget_WC'!BB$90:BB$96,'[2]Hist&amp;Budget_WC'!BB$107,'[2]Hist&amp;Budget_WC'!BB$112:BB$117)</f>
        <v>0</v>
      </c>
      <c r="N482" s="117">
        <f>-SUM([2]Calcs_Wat!N$69,[2]Calcs_Wat!N$73:N$76,[2]Calcs_Wat!N$79,[2]Calcs_Wat!N$81:N$87,[2]Calcs_Wat!N$97,[2]Calcs_Wat!N$102:N$107)</f>
        <v>0</v>
      </c>
      <c r="O482" s="117">
        <f>-SUM([2]Calcs_Wat!O$69,[2]Calcs_Wat!O$73:O$76,[2]Calcs_Wat!O$79,[2]Calcs_Wat!O$81:O$87,[2]Calcs_Wat!O$97,[2]Calcs_Wat!O$102:O$107)</f>
        <v>0</v>
      </c>
      <c r="P482" s="117">
        <f>-SUM([2]Calcs_Wat!P$69,[2]Calcs_Wat!P$73:P$76,[2]Calcs_Wat!P$79,[2]Calcs_Wat!P$81:P$87,[2]Calcs_Wat!P$97,[2]Calcs_Wat!P$102:P$107)</f>
        <v>0</v>
      </c>
      <c r="Q482" s="117">
        <f>-SUM([2]Calcs_Wat!Q$69,[2]Calcs_Wat!Q$73:Q$76,[2]Calcs_Wat!Q$79,[2]Calcs_Wat!Q$81:Q$87,[2]Calcs_Wat!Q$97,[2]Calcs_Wat!Q$102:Q$107)</f>
        <v>0</v>
      </c>
      <c r="R482" s="117">
        <f>-SUM([2]Calcs_Wat!R$69,[2]Calcs_Wat!R$73:R$76,[2]Calcs_Wat!R$79,[2]Calcs_Wat!R$81:R$87,[2]Calcs_Wat!R$97,[2]Calcs_Wat!R$102:R$107)</f>
        <v>0</v>
      </c>
      <c r="S482" s="117">
        <f>-SUM([2]Calcs_Wat!S$69,[2]Calcs_Wat!S$73:S$76,[2]Calcs_Wat!S$79,[2]Calcs_Wat!S$81:S$87,[2]Calcs_Wat!S$97,[2]Calcs_Wat!S$102:S$107)</f>
        <v>0</v>
      </c>
      <c r="T482" s="117">
        <f>-SUM([2]Calcs_Wat!T$69,[2]Calcs_Wat!T$73:T$76,[2]Calcs_Wat!T$79,[2]Calcs_Wat!T$81:T$87,[2]Calcs_Wat!T$97,[2]Calcs_Wat!T$102:T$107)</f>
        <v>0</v>
      </c>
      <c r="U482" s="117">
        <f>-SUM([2]Calcs_Wat!U$69,[2]Calcs_Wat!U$73:U$76,[2]Calcs_Wat!U$79,[2]Calcs_Wat!U$81:U$87,[2]Calcs_Wat!U$97,[2]Calcs_Wat!U$102:U$107)</f>
        <v>0</v>
      </c>
      <c r="V482" s="117">
        <f>-SUM([2]Calcs_Wat!V$69,[2]Calcs_Wat!V$73:V$76,[2]Calcs_Wat!V$79,[2]Calcs_Wat!V$81:V$87,[2]Calcs_Wat!V$97,[2]Calcs_Wat!V$102:V$107)</f>
        <v>0</v>
      </c>
      <c r="W482" s="117">
        <f>-SUM([2]Calcs_Wat!W$69,[2]Calcs_Wat!W$73:W$76,[2]Calcs_Wat!W$79,[2]Calcs_Wat!W$81:W$87,[2]Calcs_Wat!W$97,[2]Calcs_Wat!W$102:W$107)</f>
        <v>0</v>
      </c>
      <c r="X482" s="117">
        <f>-SUM([2]Calcs_Wat!X$69,[2]Calcs_Wat!X$73:X$76,[2]Calcs_Wat!X$79,[2]Calcs_Wat!X$81:X$87,[2]Calcs_Wat!X$97,[2]Calcs_Wat!X$102:X$107)</f>
        <v>0</v>
      </c>
      <c r="Y482" s="117">
        <f>-SUM([2]Calcs_Wat!Y$69,[2]Calcs_Wat!Y$73:Y$76,[2]Calcs_Wat!Y$79,[2]Calcs_Wat!Y$81:Y$87,[2]Calcs_Wat!Y$97,[2]Calcs_Wat!Y$102:Y$107)</f>
        <v>0</v>
      </c>
      <c r="Z482" s="117">
        <f>-SUM([2]Calcs_Wat!Z$69,[2]Calcs_Wat!Z$73:Z$76,[2]Calcs_Wat!Z$79,[2]Calcs_Wat!Z$81:Z$87,[2]Calcs_Wat!Z$97,[2]Calcs_Wat!Z$102:Z$107)</f>
        <v>0</v>
      </c>
      <c r="AA482" s="117">
        <f>-SUM([2]Calcs_Wat!AA$69,[2]Calcs_Wat!AA$73:AA$76,[2]Calcs_Wat!AA$79,[2]Calcs_Wat!AA$81:AA$87,[2]Calcs_Wat!AA$97,[2]Calcs_Wat!AA$102:AA$107)</f>
        <v>0</v>
      </c>
      <c r="AB482" s="117">
        <f>-SUM([2]Calcs_Wat!AB$69,[2]Calcs_Wat!AB$73:AB$76,[2]Calcs_Wat!AB$79,[2]Calcs_Wat!AB$81:AB$87,[2]Calcs_Wat!AB$97,[2]Calcs_Wat!AB$102:AB$107)</f>
        <v>0</v>
      </c>
      <c r="AC482" s="117">
        <f>-SUM([2]Calcs_Wat!AC$69,[2]Calcs_Wat!AC$73:AC$76,[2]Calcs_Wat!AC$79,[2]Calcs_Wat!AC$81:AC$87,[2]Calcs_Wat!AC$97,[2]Calcs_Wat!AC$102:AC$107)</f>
        <v>0</v>
      </c>
      <c r="AD482" s="117">
        <f>-SUM([2]Calcs_Wat!AD$69,[2]Calcs_Wat!AD$73:AD$76,[2]Calcs_Wat!AD$79,[2]Calcs_Wat!AD$81:AD$87,[2]Calcs_Wat!AD$97,[2]Calcs_Wat!AD$102:AD$107)</f>
        <v>0</v>
      </c>
      <c r="AE482" s="117">
        <f>-SUM([2]Calcs_Wat!AE$69,[2]Calcs_Wat!AE$73:AE$76,[2]Calcs_Wat!AE$79,[2]Calcs_Wat!AE$81:AE$87,[2]Calcs_Wat!AE$97,[2]Calcs_Wat!AE$102:AE$107)</f>
        <v>0</v>
      </c>
      <c r="AF482" s="117">
        <f>-SUM([2]Calcs_Wat!AF$69,[2]Calcs_Wat!AF$73:AF$76,[2]Calcs_Wat!AF$79,[2]Calcs_Wat!AF$81:AF$87,[2]Calcs_Wat!AF$97,[2]Calcs_Wat!AF$102:AF$107)</f>
        <v>0</v>
      </c>
      <c r="AG482" s="117">
        <f>-SUM([2]Calcs_Wat!AG$69,[2]Calcs_Wat!AG$73:AG$76,[2]Calcs_Wat!AG$79,[2]Calcs_Wat!AG$81:AG$87,[2]Calcs_Wat!AG$97,[2]Calcs_Wat!AG$102:AG$107)</f>
        <v>0</v>
      </c>
      <c r="AH482" s="118">
        <f>-SUM([2]Calcs_Wat!AH$69,[2]Calcs_Wat!AH$73:AH$76,[2]Calcs_Wat!AH$79,[2]Calcs_Wat!AH$81:AH$87,[2]Calcs_Wat!AH$97,[2]Calcs_Wat!AH$102:AH$107)</f>
        <v>0</v>
      </c>
      <c r="AM482" s="53" cm="1">
        <f t="array" ref="AM482">IF(SUM(ABS(K482:AH482)),1,0)</f>
        <v>1</v>
      </c>
      <c r="AN482" s="53">
        <f t="shared" si="79"/>
        <v>1</v>
      </c>
    </row>
    <row r="483" spans="1:40" s="38" customFormat="1" ht="10.199999999999999" hidden="1" outlineLevel="2" collapsed="1" x14ac:dyDescent="0.2">
      <c r="A483" s="35"/>
      <c r="B483" s="108"/>
      <c r="C483" s="109"/>
      <c r="D483" s="119" t="s">
        <v>70</v>
      </c>
      <c r="E483" s="120"/>
      <c r="F483" s="120"/>
      <c r="G483" s="120"/>
      <c r="H483" s="120"/>
      <c r="I483" s="120"/>
      <c r="J483" s="120"/>
      <c r="K483" s="121">
        <f t="shared" ref="K483:AH483" si="80">SUM(K476:K482)</f>
        <v>4698</v>
      </c>
      <c r="L483" s="121">
        <f t="shared" si="80"/>
        <v>4908</v>
      </c>
      <c r="M483" s="121">
        <f t="shared" si="80"/>
        <v>5419</v>
      </c>
      <c r="N483" s="122">
        <f t="shared" si="80"/>
        <v>7502</v>
      </c>
      <c r="O483" s="122">
        <f t="shared" si="80"/>
        <v>7084.8562487889612</v>
      </c>
      <c r="P483" s="122">
        <f t="shared" si="80"/>
        <v>7141.6612876134341</v>
      </c>
      <c r="Q483" s="122">
        <f t="shared" si="80"/>
        <v>7277.2918354040039</v>
      </c>
      <c r="R483" s="122">
        <f t="shared" si="80"/>
        <v>7436.6674352945493</v>
      </c>
      <c r="S483" s="122">
        <f t="shared" si="80"/>
        <v>7670.7384244153927</v>
      </c>
      <c r="T483" s="122">
        <f t="shared" si="80"/>
        <v>7922.4857970565336</v>
      </c>
      <c r="U483" s="122">
        <f t="shared" si="80"/>
        <v>8334.9877271238511</v>
      </c>
      <c r="V483" s="122">
        <f t="shared" si="80"/>
        <v>8815.6860828242698</v>
      </c>
      <c r="W483" s="122">
        <f t="shared" si="80"/>
        <v>9311.5529331611142</v>
      </c>
      <c r="X483" s="122">
        <f t="shared" si="80"/>
        <v>9765.940503352118</v>
      </c>
      <c r="Y483" s="122">
        <f t="shared" si="80"/>
        <v>8787.2033262208097</v>
      </c>
      <c r="Z483" s="122">
        <f t="shared" si="80"/>
        <v>8787.2033262208097</v>
      </c>
      <c r="AA483" s="122">
        <f t="shared" si="80"/>
        <v>8787.2033262208097</v>
      </c>
      <c r="AB483" s="122">
        <f t="shared" si="80"/>
        <v>8787.2033262208097</v>
      </c>
      <c r="AC483" s="122">
        <f t="shared" si="80"/>
        <v>8787.2033262208097</v>
      </c>
      <c r="AD483" s="122">
        <f t="shared" si="80"/>
        <v>8787.2033262208097</v>
      </c>
      <c r="AE483" s="122">
        <f t="shared" si="80"/>
        <v>8787.2033262208097</v>
      </c>
      <c r="AF483" s="122">
        <f t="shared" si="80"/>
        <v>8787.2033262208097</v>
      </c>
      <c r="AG483" s="122">
        <f t="shared" si="80"/>
        <v>8787.2033262208097</v>
      </c>
      <c r="AH483" s="123">
        <f t="shared" si="80"/>
        <v>8787.2033262208097</v>
      </c>
    </row>
    <row r="484" spans="1:40" s="38" customFormat="1" ht="10.199999999999999" hidden="1" outlineLevel="2" x14ac:dyDescent="0.2">
      <c r="A484" s="35"/>
      <c r="B484" s="108"/>
      <c r="C484" s="109"/>
      <c r="D484" s="115"/>
      <c r="E484" s="25"/>
      <c r="F484" s="25"/>
      <c r="G484" s="25"/>
      <c r="H484" s="25"/>
      <c r="I484" s="25"/>
      <c r="J484" s="25"/>
      <c r="K484" s="116"/>
      <c r="L484" s="116"/>
      <c r="M484" s="116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D484" s="117"/>
      <c r="AE484" s="117"/>
      <c r="AF484" s="117"/>
      <c r="AG484" s="117"/>
      <c r="AH484" s="118"/>
    </row>
    <row r="485" spans="1:40" s="38" customFormat="1" ht="10.8" hidden="1" outlineLevel="2" thickBot="1" x14ac:dyDescent="0.25">
      <c r="A485" s="35"/>
      <c r="B485" s="108"/>
      <c r="C485" s="109"/>
      <c r="D485" s="125" t="s">
        <v>71</v>
      </c>
      <c r="E485" s="126"/>
      <c r="F485" s="126"/>
      <c r="G485" s="126"/>
      <c r="H485" s="126"/>
      <c r="I485" s="126"/>
      <c r="J485" s="126"/>
      <c r="K485" s="127">
        <f t="shared" ref="K485:AH485" si="81">K473-K483</f>
        <v>439</v>
      </c>
      <c r="L485" s="127">
        <f t="shared" si="81"/>
        <v>2750</v>
      </c>
      <c r="M485" s="127">
        <f t="shared" si="81"/>
        <v>391</v>
      </c>
      <c r="N485" s="128">
        <f t="shared" si="81"/>
        <v>-508</v>
      </c>
      <c r="O485" s="128">
        <f t="shared" si="81"/>
        <v>708.84375121103858</v>
      </c>
      <c r="P485" s="128">
        <f t="shared" si="81"/>
        <v>503.33871238656593</v>
      </c>
      <c r="Q485" s="128">
        <f t="shared" si="81"/>
        <v>745.7081645959961</v>
      </c>
      <c r="R485" s="128">
        <f t="shared" si="81"/>
        <v>999.33256470545075</v>
      </c>
      <c r="S485" s="128">
        <f t="shared" si="81"/>
        <v>2313.2615755846073</v>
      </c>
      <c r="T485" s="128">
        <f t="shared" si="81"/>
        <v>2860.5142029434664</v>
      </c>
      <c r="U485" s="128">
        <f t="shared" si="81"/>
        <v>5857.0122728761489</v>
      </c>
      <c r="V485" s="128">
        <f t="shared" si="81"/>
        <v>6996.3139171757302</v>
      </c>
      <c r="W485" s="128">
        <f t="shared" si="81"/>
        <v>6946.4470668388858</v>
      </c>
      <c r="X485" s="128">
        <f t="shared" si="81"/>
        <v>6253.059496647882</v>
      </c>
      <c r="Y485" s="128">
        <f t="shared" si="81"/>
        <v>2281.7966737791903</v>
      </c>
      <c r="Z485" s="128">
        <f t="shared" si="81"/>
        <v>2281.7966737791903</v>
      </c>
      <c r="AA485" s="128">
        <f t="shared" si="81"/>
        <v>2281.7966737791903</v>
      </c>
      <c r="AB485" s="128">
        <f t="shared" si="81"/>
        <v>2281.7966737791903</v>
      </c>
      <c r="AC485" s="128">
        <f t="shared" si="81"/>
        <v>2281.7966737791903</v>
      </c>
      <c r="AD485" s="128">
        <f t="shared" si="81"/>
        <v>2281.7966737791903</v>
      </c>
      <c r="AE485" s="128">
        <f t="shared" si="81"/>
        <v>2281.7966737791903</v>
      </c>
      <c r="AF485" s="128">
        <f t="shared" si="81"/>
        <v>2281.7966737791903</v>
      </c>
      <c r="AG485" s="128">
        <f t="shared" si="81"/>
        <v>2281.7966737791903</v>
      </c>
      <c r="AH485" s="129">
        <f t="shared" si="81"/>
        <v>2281.7966737791903</v>
      </c>
    </row>
    <row r="486" spans="1:40" s="38" customFormat="1" ht="10.8" hidden="1" outlineLevel="2" thickTop="1" x14ac:dyDescent="0.2">
      <c r="A486" s="35"/>
      <c r="B486" s="108"/>
      <c r="C486" s="109"/>
      <c r="D486" s="130"/>
      <c r="E486" s="25"/>
      <c r="F486" s="25"/>
      <c r="G486" s="25"/>
      <c r="H486" s="25"/>
      <c r="I486" s="25"/>
      <c r="J486" s="25"/>
      <c r="K486" s="116"/>
      <c r="L486" s="116"/>
      <c r="M486" s="116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D486" s="117"/>
      <c r="AE486" s="117"/>
      <c r="AF486" s="117"/>
      <c r="AG486" s="117"/>
      <c r="AH486" s="118"/>
    </row>
    <row r="487" spans="1:40" s="38" customFormat="1" ht="21" hidden="1" outlineLevel="2" thickBot="1" x14ac:dyDescent="0.25">
      <c r="A487" s="35"/>
      <c r="B487" s="108"/>
      <c r="C487" s="109"/>
      <c r="D487" s="131" t="s">
        <v>72</v>
      </c>
      <c r="E487" s="132"/>
      <c r="F487" s="132"/>
      <c r="G487" s="132"/>
      <c r="H487" s="132"/>
      <c r="I487" s="132"/>
      <c r="J487" s="132"/>
      <c r="K487" s="133">
        <f t="shared" ref="K487:AH487" si="82">K485-SUM(K468:K469)</f>
        <v>391</v>
      </c>
      <c r="L487" s="133">
        <f t="shared" si="82"/>
        <v>1776</v>
      </c>
      <c r="M487" s="133">
        <f t="shared" si="82"/>
        <v>233</v>
      </c>
      <c r="N487" s="134">
        <f t="shared" si="82"/>
        <v>-1005</v>
      </c>
      <c r="O487" s="134">
        <f t="shared" si="82"/>
        <v>415.14375121103859</v>
      </c>
      <c r="P487" s="134">
        <f t="shared" si="82"/>
        <v>469.33871238656593</v>
      </c>
      <c r="Q487" s="134">
        <f t="shared" si="82"/>
        <v>710.7081645959961</v>
      </c>
      <c r="R487" s="134">
        <f t="shared" si="82"/>
        <v>963.33256470545075</v>
      </c>
      <c r="S487" s="134">
        <f t="shared" si="82"/>
        <v>1137.2615755846073</v>
      </c>
      <c r="T487" s="134">
        <f t="shared" si="82"/>
        <v>1323.5142029434664</v>
      </c>
      <c r="U487" s="134">
        <f t="shared" si="82"/>
        <v>1319.0122728761489</v>
      </c>
      <c r="V487" s="134">
        <f t="shared" si="82"/>
        <v>1257.3139171757302</v>
      </c>
      <c r="W487" s="134">
        <f t="shared" si="82"/>
        <v>1207.4470668388858</v>
      </c>
      <c r="X487" s="134">
        <f t="shared" si="82"/>
        <v>1263.059496647882</v>
      </c>
      <c r="Y487" s="134">
        <f t="shared" si="82"/>
        <v>2241.7966737791903</v>
      </c>
      <c r="Z487" s="134">
        <f t="shared" si="82"/>
        <v>2241.7966737791903</v>
      </c>
      <c r="AA487" s="134">
        <f t="shared" si="82"/>
        <v>2241.7966737791903</v>
      </c>
      <c r="AB487" s="134">
        <f t="shared" si="82"/>
        <v>2241.7966737791903</v>
      </c>
      <c r="AC487" s="134">
        <f t="shared" si="82"/>
        <v>2241.7966737791903</v>
      </c>
      <c r="AD487" s="134">
        <f t="shared" si="82"/>
        <v>2241.7966737791903</v>
      </c>
      <c r="AE487" s="134">
        <f t="shared" si="82"/>
        <v>2241.7966737791903</v>
      </c>
      <c r="AF487" s="134">
        <f t="shared" si="82"/>
        <v>2241.7966737791903</v>
      </c>
      <c r="AG487" s="134">
        <f t="shared" si="82"/>
        <v>2241.7966737791903</v>
      </c>
      <c r="AH487" s="135">
        <f t="shared" si="82"/>
        <v>2241.7966737791903</v>
      </c>
    </row>
    <row r="488" spans="1:40" s="38" customFormat="1" ht="10.199999999999999" hidden="1" outlineLevel="2" x14ac:dyDescent="0.2">
      <c r="A488" s="35"/>
      <c r="B488" s="108"/>
      <c r="C488" s="136"/>
      <c r="D488" s="56"/>
      <c r="E488" s="25"/>
      <c r="F488" s="25"/>
      <c r="G488" s="25"/>
      <c r="H488" s="25"/>
      <c r="I488" s="25"/>
      <c r="J488" s="25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</row>
    <row r="489" spans="1:40" s="38" customFormat="1" ht="10.199999999999999" hidden="1" outlineLevel="2" x14ac:dyDescent="0.2">
      <c r="A489" s="137"/>
      <c r="B489" s="108"/>
      <c r="C489" s="109"/>
      <c r="D489" s="138" t="s">
        <v>75</v>
      </c>
      <c r="E489" s="25"/>
      <c r="F489" s="25"/>
      <c r="G489" s="25"/>
      <c r="H489" s="25"/>
      <c r="I489" s="25"/>
      <c r="J489" s="25"/>
      <c r="K489" s="25"/>
      <c r="L489" s="117">
        <f>SUM([2]Calcs_Wat!L$1291:L$1293)</f>
        <v>2840</v>
      </c>
      <c r="M489" s="117">
        <f>SUM([2]Calcs_Wat!M$1291:M$1293)</f>
        <v>4858</v>
      </c>
      <c r="N489" s="117">
        <f>SUM([2]Calcs_Wat!N$1291:N$1293)</f>
        <v>-77</v>
      </c>
      <c r="O489" s="117">
        <f>SUM([2]Calcs_Wat!O$1291:O$1293)</f>
        <v>0</v>
      </c>
      <c r="P489" s="117">
        <f>SUM([2]Calcs_Wat!P$1291:P$1293)</f>
        <v>0</v>
      </c>
      <c r="Q489" s="117">
        <f>SUM([2]Calcs_Wat!Q$1291:Q$1293)</f>
        <v>0</v>
      </c>
      <c r="R489" s="117">
        <f>SUM([2]Calcs_Wat!R$1291:R$1293)</f>
        <v>0</v>
      </c>
      <c r="S489" s="117">
        <f>SUM([2]Calcs_Wat!S$1291:S$1293)</f>
        <v>0</v>
      </c>
      <c r="T489" s="117">
        <f>SUM([2]Calcs_Wat!T$1291:T$1293)</f>
        <v>0</v>
      </c>
      <c r="U489" s="117">
        <f>SUM([2]Calcs_Wat!U$1291:U$1293)</f>
        <v>0</v>
      </c>
      <c r="V489" s="117">
        <f>SUM([2]Calcs_Wat!V$1291:V$1293)</f>
        <v>0</v>
      </c>
      <c r="W489" s="117">
        <f>SUM([2]Calcs_Wat!W$1291:W$1293)</f>
        <v>0</v>
      </c>
      <c r="X489" s="117">
        <f>SUM([2]Calcs_Wat!X$1291:X$1293)</f>
        <v>0</v>
      </c>
      <c r="Y489" s="117">
        <f>SUM([2]Calcs_Wat!Y$1291:Y$1293)</f>
        <v>0</v>
      </c>
      <c r="Z489" s="117">
        <f>SUM([2]Calcs_Wat!Z$1291:Z$1293)</f>
        <v>0</v>
      </c>
      <c r="AA489" s="117">
        <f>SUM([2]Calcs_Wat!AA$1291:AA$1293)</f>
        <v>0</v>
      </c>
      <c r="AB489" s="117">
        <f>SUM([2]Calcs_Wat!AB$1291:AB$1293)</f>
        <v>0</v>
      </c>
      <c r="AC489" s="117">
        <f>SUM([2]Calcs_Wat!AC$1291:AC$1293)</f>
        <v>0</v>
      </c>
      <c r="AD489" s="117">
        <f>SUM([2]Calcs_Wat!AD$1291:AD$1293)</f>
        <v>0</v>
      </c>
      <c r="AE489" s="117">
        <f>SUM([2]Calcs_Wat!AE$1291:AE$1293)</f>
        <v>0</v>
      </c>
      <c r="AF489" s="117">
        <f>SUM([2]Calcs_Wat!AF$1291:AF$1293)</f>
        <v>0</v>
      </c>
      <c r="AG489" s="117">
        <f>SUM([2]Calcs_Wat!AG$1291:AG$1293)</f>
        <v>0</v>
      </c>
      <c r="AH489" s="117">
        <f>SUM([2]Calcs_Wat!AH$1291:AH$1293)</f>
        <v>0</v>
      </c>
    </row>
    <row r="490" spans="1:40" s="38" customFormat="1" ht="12" hidden="1" outlineLevel="2" x14ac:dyDescent="0.25">
      <c r="A490" s="35"/>
      <c r="B490" s="40"/>
      <c r="C490" s="41"/>
      <c r="D490" s="144"/>
      <c r="E490" s="85"/>
      <c r="F490" s="85"/>
      <c r="G490" s="85"/>
      <c r="H490" s="85"/>
      <c r="I490" s="85"/>
      <c r="J490" s="85"/>
      <c r="K490" s="8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</row>
    <row r="491" spans="1:40" s="38" customFormat="1" ht="10.199999999999999" hidden="1" outlineLevel="3" x14ac:dyDescent="0.2">
      <c r="A491" s="35"/>
      <c r="B491" s="108"/>
      <c r="C491" s="136"/>
      <c r="D491" s="141" t="s">
        <v>76</v>
      </c>
      <c r="E491" s="142">
        <f>SUM(K491:AH491)</f>
        <v>0</v>
      </c>
      <c r="F491" s="25"/>
      <c r="G491" s="25"/>
      <c r="H491" s="25"/>
      <c r="I491" s="25"/>
      <c r="J491" s="25"/>
      <c r="K491" s="143">
        <f>IF(ROUND(K485-'[2]Hist&amp;Budget_WC'!AZ$121,0)&lt;&gt;0,1,0)</f>
        <v>0</v>
      </c>
      <c r="L491" s="143">
        <f>IF(ROUND(L485-'[2]Hist&amp;Budget_WC'!BA$121,0)&lt;&gt;0,1,0)</f>
        <v>0</v>
      </c>
      <c r="M491" s="143">
        <f>IF(ROUND(M485-'[2]Hist&amp;Budget_WC'!BB$121,0)&lt;&gt;0,1,0)</f>
        <v>0</v>
      </c>
      <c r="N491" s="143">
        <f>IF(ROUND(N485-[2]Calcs_Wat!N$111,0)&lt;&gt;0,1,0)</f>
        <v>0</v>
      </c>
      <c r="O491" s="143">
        <f>IF(ROUND(O485-[2]Calcs_Wat!O$111,0)&lt;&gt;0,1,0)</f>
        <v>0</v>
      </c>
      <c r="P491" s="143">
        <f>IF(ROUND(P485-[2]Calcs_Wat!P$111,0)&lt;&gt;0,1,0)</f>
        <v>0</v>
      </c>
      <c r="Q491" s="143">
        <f>IF(ROUND(Q485-[2]Calcs_Wat!Q$111,0)&lt;&gt;0,1,0)</f>
        <v>0</v>
      </c>
      <c r="R491" s="143">
        <f>IF(ROUND(R485-[2]Calcs_Wat!R$111,0)&lt;&gt;0,1,0)</f>
        <v>0</v>
      </c>
      <c r="S491" s="143">
        <f>IF(ROUND(S485-[2]Calcs_Wat!S$111,0)&lt;&gt;0,1,0)</f>
        <v>0</v>
      </c>
      <c r="T491" s="143">
        <f>IF(ROUND(T485-[2]Calcs_Wat!T$111,0)&lt;&gt;0,1,0)</f>
        <v>0</v>
      </c>
      <c r="U491" s="143">
        <f>IF(ROUND(U485-[2]Calcs_Wat!U$111,0)&lt;&gt;0,1,0)</f>
        <v>0</v>
      </c>
      <c r="V491" s="143">
        <f>IF(ROUND(V485-[2]Calcs_Wat!V$111,0)&lt;&gt;0,1,0)</f>
        <v>0</v>
      </c>
      <c r="W491" s="143">
        <f>IF(ROUND(W485-[2]Calcs_Wat!W$111,0)&lt;&gt;0,1,0)</f>
        <v>0</v>
      </c>
      <c r="X491" s="143">
        <f>IF(ROUND(X485-[2]Calcs_Wat!X$111,0)&lt;&gt;0,1,0)</f>
        <v>0</v>
      </c>
      <c r="Y491" s="143">
        <f>IF(ROUND(Y485-[2]Calcs_Wat!Y$111,0)&lt;&gt;0,1,0)</f>
        <v>0</v>
      </c>
      <c r="Z491" s="143">
        <f>IF(ROUND(Z485-[2]Calcs_Wat!Z$111,0)&lt;&gt;0,1,0)</f>
        <v>0</v>
      </c>
      <c r="AA491" s="143">
        <f>IF(ROUND(AA485-[2]Calcs_Wat!AA$111,0)&lt;&gt;0,1,0)</f>
        <v>0</v>
      </c>
      <c r="AB491" s="143">
        <f>IF(ROUND(AB485-[2]Calcs_Wat!AB$111,0)&lt;&gt;0,1,0)</f>
        <v>0</v>
      </c>
      <c r="AC491" s="143">
        <f>IF(ROUND(AC485-[2]Calcs_Wat!AC$111,0)&lt;&gt;0,1,0)</f>
        <v>0</v>
      </c>
      <c r="AD491" s="143">
        <f>IF(ROUND(AD485-[2]Calcs_Wat!AD$111,0)&lt;&gt;0,1,0)</f>
        <v>0</v>
      </c>
      <c r="AE491" s="143">
        <f>IF(ROUND(AE485-[2]Calcs_Wat!AE$111,0)&lt;&gt;0,1,0)</f>
        <v>0</v>
      </c>
      <c r="AF491" s="143">
        <f>IF(ROUND(AF485-[2]Calcs_Wat!AF$111,0)&lt;&gt;0,1,0)</f>
        <v>0</v>
      </c>
      <c r="AG491" s="143">
        <f>IF(ROUND(AG485-[2]Calcs_Wat!AG$111,0)&lt;&gt;0,1,0)</f>
        <v>0</v>
      </c>
      <c r="AH491" s="143">
        <f>IF(ROUND(AH485-[2]Calcs_Wat!AH$111,0)&lt;&gt;0,1,0)</f>
        <v>0</v>
      </c>
    </row>
    <row r="492" spans="1:40" s="38" customFormat="1" ht="12" hidden="1" outlineLevel="2" collapsed="1" x14ac:dyDescent="0.25">
      <c r="A492" s="35"/>
      <c r="B492" s="40"/>
      <c r="C492" s="41"/>
      <c r="D492" s="144"/>
      <c r="E492" s="85"/>
      <c r="F492" s="85"/>
      <c r="G492" s="85"/>
      <c r="H492" s="85"/>
      <c r="I492" s="85"/>
      <c r="J492" s="85"/>
      <c r="K492" s="8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</row>
    <row r="493" spans="1:40" s="38" customFormat="1" ht="12" hidden="1" outlineLevel="1" x14ac:dyDescent="0.25">
      <c r="A493" s="35"/>
      <c r="B493" s="40"/>
      <c r="C493" s="41"/>
      <c r="D493" s="139"/>
      <c r="E493" s="85"/>
      <c r="F493" s="85"/>
      <c r="G493" s="85"/>
      <c r="H493" s="85"/>
      <c r="I493" s="85"/>
      <c r="J493" s="85"/>
      <c r="K493" s="8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</row>
    <row r="494" spans="1:40" s="38" customFormat="1" ht="12" hidden="1" outlineLevel="2" x14ac:dyDescent="0.2">
      <c r="A494" s="35"/>
      <c r="B494" s="40">
        <f ca="1">MAX($A$7:B493)+Sbsxn</f>
        <v>2305.0200000000004</v>
      </c>
      <c r="C494" s="41" t="str">
        <f>BSC</f>
        <v>Balance Sheet</v>
      </c>
      <c r="D494" s="56"/>
      <c r="E494" s="25"/>
      <c r="F494" s="25"/>
      <c r="G494" s="25"/>
      <c r="H494" s="25"/>
      <c r="I494" s="25"/>
      <c r="J494" s="25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</row>
    <row r="495" spans="1:40" s="38" customFormat="1" ht="12.6" hidden="1" outlineLevel="2" thickBot="1" x14ac:dyDescent="0.3">
      <c r="A495" s="35"/>
      <c r="B495" s="40"/>
      <c r="C495" s="54"/>
      <c r="D495" s="56"/>
      <c r="E495" s="25"/>
      <c r="F495" s="25"/>
      <c r="G495" s="25"/>
      <c r="H495" s="25"/>
      <c r="I495" s="25"/>
      <c r="J495" s="25"/>
      <c r="L495" s="57"/>
      <c r="M495" s="57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</row>
    <row r="496" spans="1:40" s="80" customFormat="1" ht="13.35" hidden="1" customHeight="1" outlineLevel="2" x14ac:dyDescent="0.25">
      <c r="A496" s="76"/>
      <c r="B496" s="40"/>
      <c r="C496" s="54"/>
      <c r="D496" s="264" t="str">
        <f>MdlClient&amp;" Long Term Financial Plan "&amp;$E$39</f>
        <v>Federation Council Long Term Financial Plan 2023/24 - 2033/34</v>
      </c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265"/>
      <c r="AM496" s="38"/>
      <c r="AN496" s="38"/>
    </row>
    <row r="497" spans="1:40" s="80" customFormat="1" ht="13.35" hidden="1" customHeight="1" outlineLevel="2" thickBot="1" x14ac:dyDescent="0.3">
      <c r="A497" s="76"/>
      <c r="B497" s="40"/>
      <c r="C497" s="54"/>
      <c r="D497" s="81" t="str">
        <f>B452&amp;" - Balance Sheet Projections"</f>
        <v>Water - Balance Sheet Projections</v>
      </c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3"/>
      <c r="AM497" s="38"/>
      <c r="AN497" s="38"/>
    </row>
    <row r="498" spans="1:40" s="80" customFormat="1" ht="12.6" hidden="1" outlineLevel="2" thickBot="1" x14ac:dyDescent="0.3">
      <c r="A498" s="76"/>
      <c r="B498" s="40"/>
      <c r="C498" s="54"/>
      <c r="D498" s="84"/>
      <c r="E498" s="85"/>
      <c r="F498" s="85"/>
      <c r="G498" s="85"/>
      <c r="H498" s="85"/>
      <c r="I498" s="85"/>
      <c r="J498" s="85"/>
      <c r="K498" s="86" t="s">
        <v>45</v>
      </c>
      <c r="L498" s="86" t="s">
        <v>45</v>
      </c>
      <c r="M498" s="86" t="s">
        <v>45</v>
      </c>
      <c r="N498" s="87" t="s">
        <v>46</v>
      </c>
      <c r="O498" s="88" t="s">
        <v>47</v>
      </c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90"/>
    </row>
    <row r="499" spans="1:40" s="80" customFormat="1" ht="12" hidden="1" outlineLevel="2" x14ac:dyDescent="0.25">
      <c r="A499" s="76"/>
      <c r="B499" s="40"/>
      <c r="C499" s="54"/>
      <c r="D499" s="266" t="s">
        <v>48</v>
      </c>
      <c r="E499" s="92"/>
      <c r="F499" s="92"/>
      <c r="G499" s="92"/>
      <c r="H499" s="92"/>
      <c r="I499" s="92"/>
      <c r="J499" s="267"/>
      <c r="K499" s="269">
        <f>YEAR(K$29)</f>
        <v>2021</v>
      </c>
      <c r="L499" s="269">
        <f t="shared" ref="L499:AH499" si="83">YEAR(L$29)</f>
        <v>2022</v>
      </c>
      <c r="M499" s="269">
        <f t="shared" si="83"/>
        <v>2023</v>
      </c>
      <c r="N499" s="270">
        <f t="shared" si="83"/>
        <v>2024</v>
      </c>
      <c r="O499" s="271">
        <f t="shared" si="83"/>
        <v>2025</v>
      </c>
      <c r="P499" s="272">
        <f t="shared" si="83"/>
        <v>2026</v>
      </c>
      <c r="Q499" s="272">
        <f t="shared" si="83"/>
        <v>2027</v>
      </c>
      <c r="R499" s="272">
        <f t="shared" si="83"/>
        <v>2028</v>
      </c>
      <c r="S499" s="272">
        <f t="shared" si="83"/>
        <v>2029</v>
      </c>
      <c r="T499" s="272">
        <f t="shared" si="83"/>
        <v>2030</v>
      </c>
      <c r="U499" s="272">
        <f t="shared" si="83"/>
        <v>2031</v>
      </c>
      <c r="V499" s="272">
        <f t="shared" si="83"/>
        <v>2032</v>
      </c>
      <c r="W499" s="272">
        <f t="shared" si="83"/>
        <v>2033</v>
      </c>
      <c r="X499" s="272">
        <f t="shared" si="83"/>
        <v>2034</v>
      </c>
      <c r="Y499" s="272">
        <f t="shared" si="83"/>
        <v>2035</v>
      </c>
      <c r="Z499" s="272">
        <f t="shared" si="83"/>
        <v>2036</v>
      </c>
      <c r="AA499" s="272">
        <f t="shared" si="83"/>
        <v>2037</v>
      </c>
      <c r="AB499" s="272">
        <f t="shared" si="83"/>
        <v>2038</v>
      </c>
      <c r="AC499" s="272">
        <f t="shared" si="83"/>
        <v>2039</v>
      </c>
      <c r="AD499" s="272">
        <f t="shared" si="83"/>
        <v>2040</v>
      </c>
      <c r="AE499" s="272">
        <f t="shared" si="83"/>
        <v>2041</v>
      </c>
      <c r="AF499" s="272">
        <f t="shared" si="83"/>
        <v>2042</v>
      </c>
      <c r="AG499" s="272">
        <f t="shared" si="83"/>
        <v>2043</v>
      </c>
      <c r="AH499" s="273">
        <f t="shared" si="83"/>
        <v>2044</v>
      </c>
    </row>
    <row r="500" spans="1:40" s="80" customFormat="1" ht="12.6" hidden="1" outlineLevel="2" thickBot="1" x14ac:dyDescent="0.3">
      <c r="A500" s="76"/>
      <c r="B500" s="40"/>
      <c r="C500" s="54"/>
      <c r="D500" s="145"/>
      <c r="E500" s="101"/>
      <c r="F500" s="101"/>
      <c r="G500" s="101"/>
      <c r="H500" s="101"/>
      <c r="I500" s="101"/>
      <c r="J500" s="102"/>
      <c r="K500" s="103" t="s">
        <v>49</v>
      </c>
      <c r="L500" s="103" t="str">
        <f>$K$62</f>
        <v>$000s</v>
      </c>
      <c r="M500" s="103" t="str">
        <f t="shared" ref="M500:AH500" si="84">$K$62</f>
        <v>$000s</v>
      </c>
      <c r="N500" s="104" t="str">
        <f t="shared" si="84"/>
        <v>$000s</v>
      </c>
      <c r="O500" s="105" t="str">
        <f t="shared" si="84"/>
        <v>$000s</v>
      </c>
      <c r="P500" s="106" t="str">
        <f t="shared" si="84"/>
        <v>$000s</v>
      </c>
      <c r="Q500" s="106" t="str">
        <f t="shared" si="84"/>
        <v>$000s</v>
      </c>
      <c r="R500" s="106" t="str">
        <f t="shared" si="84"/>
        <v>$000s</v>
      </c>
      <c r="S500" s="106" t="str">
        <f t="shared" si="84"/>
        <v>$000s</v>
      </c>
      <c r="T500" s="106" t="str">
        <f t="shared" si="84"/>
        <v>$000s</v>
      </c>
      <c r="U500" s="106" t="str">
        <f t="shared" si="84"/>
        <v>$000s</v>
      </c>
      <c r="V500" s="106" t="str">
        <f t="shared" si="84"/>
        <v>$000s</v>
      </c>
      <c r="W500" s="106" t="str">
        <f t="shared" si="84"/>
        <v>$000s</v>
      </c>
      <c r="X500" s="106" t="str">
        <f t="shared" si="84"/>
        <v>$000s</v>
      </c>
      <c r="Y500" s="106" t="str">
        <f t="shared" si="84"/>
        <v>$000s</v>
      </c>
      <c r="Z500" s="106" t="str">
        <f t="shared" si="84"/>
        <v>$000s</v>
      </c>
      <c r="AA500" s="106" t="str">
        <f t="shared" si="84"/>
        <v>$000s</v>
      </c>
      <c r="AB500" s="106" t="str">
        <f t="shared" si="84"/>
        <v>$000s</v>
      </c>
      <c r="AC500" s="106" t="str">
        <f t="shared" si="84"/>
        <v>$000s</v>
      </c>
      <c r="AD500" s="106" t="str">
        <f t="shared" si="84"/>
        <v>$000s</v>
      </c>
      <c r="AE500" s="106" t="str">
        <f t="shared" si="84"/>
        <v>$000s</v>
      </c>
      <c r="AF500" s="106" t="str">
        <f t="shared" si="84"/>
        <v>$000s</v>
      </c>
      <c r="AG500" s="106" t="str">
        <f t="shared" si="84"/>
        <v>$000s</v>
      </c>
      <c r="AH500" s="107" t="str">
        <f t="shared" si="84"/>
        <v>$000s</v>
      </c>
    </row>
    <row r="501" spans="1:40" s="38" customFormat="1" ht="12" hidden="1" outlineLevel="2" x14ac:dyDescent="0.25">
      <c r="A501" s="35"/>
      <c r="B501" s="108"/>
      <c r="C501" s="109"/>
      <c r="D501" s="110"/>
      <c r="E501" s="25"/>
      <c r="F501" s="25"/>
      <c r="G501" s="25"/>
      <c r="H501" s="25"/>
      <c r="I501" s="25"/>
      <c r="J501" s="25"/>
      <c r="K501" s="111"/>
      <c r="L501" s="112"/>
      <c r="M501" s="112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113"/>
      <c r="AM501" s="80"/>
      <c r="AN501" s="80"/>
    </row>
    <row r="502" spans="1:40" s="38" customFormat="1" ht="12" hidden="1" outlineLevel="2" x14ac:dyDescent="0.25">
      <c r="A502" s="35"/>
      <c r="B502" s="108"/>
      <c r="C502" s="109"/>
      <c r="D502" s="146" t="s">
        <v>78</v>
      </c>
      <c r="E502" s="25"/>
      <c r="F502" s="25"/>
      <c r="G502" s="25"/>
      <c r="H502" s="25"/>
      <c r="I502" s="25"/>
      <c r="J502" s="25"/>
      <c r="K502" s="111"/>
      <c r="L502" s="112"/>
      <c r="M502" s="112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113"/>
      <c r="AM502" s="80"/>
      <c r="AN502" s="80"/>
    </row>
    <row r="503" spans="1:40" s="38" customFormat="1" ht="10.199999999999999" hidden="1" outlineLevel="2" x14ac:dyDescent="0.2">
      <c r="A503" s="35"/>
      <c r="B503" s="108"/>
      <c r="C503" s="109"/>
      <c r="D503" s="147" t="s">
        <v>79</v>
      </c>
      <c r="E503" s="25"/>
      <c r="F503" s="25"/>
      <c r="G503" s="25"/>
      <c r="H503" s="25"/>
      <c r="I503" s="25"/>
      <c r="J503" s="25"/>
      <c r="K503" s="116">
        <f>'[2]Hist&amp;Budget_WC'!AZ$130</f>
        <v>3179</v>
      </c>
      <c r="L503" s="116">
        <f>'[2]Hist&amp;Budget_WC'!BA$130</f>
        <v>4196</v>
      </c>
      <c r="M503" s="116">
        <f>'[2]Hist&amp;Budget_WC'!BB$130</f>
        <v>5708</v>
      </c>
      <c r="N503" s="117">
        <f>[2]Calcs_Wat!N$118</f>
        <v>12556</v>
      </c>
      <c r="O503" s="117">
        <f>[2]Calcs_Wat!O$118</f>
        <v>8391.8843325745111</v>
      </c>
      <c r="P503" s="117">
        <f>[2]Calcs_Wat!P$118</f>
        <v>9208.9235966558699</v>
      </c>
      <c r="Q503" s="117">
        <f>[2]Calcs_Wat!Q$118</f>
        <v>10490.4997100523</v>
      </c>
      <c r="R503" s="117">
        <f>[2]Calcs_Wat!R$118</f>
        <v>11886.786896882368</v>
      </c>
      <c r="S503" s="117">
        <f>[2]Calcs_Wat!S$118</f>
        <v>12545.111251913646</v>
      </c>
      <c r="T503" s="117">
        <f>[2]Calcs_Wat!T$118</f>
        <v>13494.727913255278</v>
      </c>
      <c r="U503" s="117">
        <f>[2]Calcs_Wat!U$118</f>
        <v>12961.143341720199</v>
      </c>
      <c r="V503" s="117">
        <f>[2]Calcs_Wat!V$118</f>
        <v>12104.234285568007</v>
      </c>
      <c r="W503" s="117">
        <f>[2]Calcs_Wat!W$118</f>
        <v>11348.732006869217</v>
      </c>
      <c r="X503" s="117">
        <f>[2]Calcs_Wat!X$118</f>
        <v>11696.419922332201</v>
      </c>
      <c r="Y503" s="117">
        <f>[2]Calcs_Wat!Y$118</f>
        <v>615.39449793201004</v>
      </c>
      <c r="Z503" s="117">
        <f>[2]Calcs_Wat!Z$118</f>
        <v>4752.6631707368606</v>
      </c>
      <c r="AA503" s="117">
        <f>[2]Calcs_Wat!AA$118</f>
        <v>8888.1944979320106</v>
      </c>
      <c r="AB503" s="117">
        <f>[2]Calcs_Wat!AB$118</f>
        <v>13024.59449793201</v>
      </c>
      <c r="AC503" s="117">
        <f>[2]Calcs_Wat!AC$118</f>
        <v>17160.99449793201</v>
      </c>
      <c r="AD503" s="117">
        <f>[2]Calcs_Wat!AD$118</f>
        <v>21298.263170736856</v>
      </c>
      <c r="AE503" s="117">
        <f>[2]Calcs_Wat!AE$118</f>
        <v>25433.794497932009</v>
      </c>
      <c r="AF503" s="117">
        <f>[2]Calcs_Wat!AF$118</f>
        <v>29570.194497932011</v>
      </c>
      <c r="AG503" s="117">
        <f>[2]Calcs_Wat!AG$118</f>
        <v>33706.594497932012</v>
      </c>
      <c r="AH503" s="118">
        <f>[2]Calcs_Wat!AH$118</f>
        <v>37843.863170736855</v>
      </c>
    </row>
    <row r="504" spans="1:40" s="38" customFormat="1" ht="10.199999999999999" hidden="1" outlineLevel="2" x14ac:dyDescent="0.2">
      <c r="A504" s="35"/>
      <c r="B504" s="108"/>
      <c r="C504" s="109"/>
      <c r="D504" s="147" t="s">
        <v>80</v>
      </c>
      <c r="E504" s="25"/>
      <c r="F504" s="25"/>
      <c r="G504" s="25"/>
      <c r="H504" s="25"/>
      <c r="I504" s="25"/>
      <c r="J504" s="25"/>
      <c r="K504" s="116">
        <f>'[2]Hist&amp;Budget_WC'!AZ$136</f>
        <v>7000</v>
      </c>
      <c r="L504" s="116">
        <f>'[2]Hist&amp;Budget_WC'!BA$136</f>
        <v>5744</v>
      </c>
      <c r="M504" s="116">
        <f>'[2]Hist&amp;Budget_WC'!BB$136</f>
        <v>5242</v>
      </c>
      <c r="N504" s="117">
        <f>[2]Calcs_Wat!N$124</f>
        <v>0</v>
      </c>
      <c r="O504" s="117">
        <f>[2]Calcs_Wat!O$124</f>
        <v>0</v>
      </c>
      <c r="P504" s="117">
        <f>[2]Calcs_Wat!P$124</f>
        <v>0</v>
      </c>
      <c r="Q504" s="117">
        <f>[2]Calcs_Wat!Q$124</f>
        <v>0</v>
      </c>
      <c r="R504" s="117">
        <f>[2]Calcs_Wat!R$124</f>
        <v>0</v>
      </c>
      <c r="S504" s="117">
        <f>[2]Calcs_Wat!S$124</f>
        <v>0</v>
      </c>
      <c r="T504" s="117">
        <f>[2]Calcs_Wat!T$124</f>
        <v>0</v>
      </c>
      <c r="U504" s="117">
        <f>[2]Calcs_Wat!U$124</f>
        <v>0</v>
      </c>
      <c r="V504" s="117">
        <f>[2]Calcs_Wat!V$124</f>
        <v>0</v>
      </c>
      <c r="W504" s="117">
        <f>[2]Calcs_Wat!W$124</f>
        <v>0</v>
      </c>
      <c r="X504" s="117">
        <f>[2]Calcs_Wat!X$124</f>
        <v>0</v>
      </c>
      <c r="Y504" s="117">
        <f>[2]Calcs_Wat!Y$124</f>
        <v>0</v>
      </c>
      <c r="Z504" s="117">
        <f>[2]Calcs_Wat!Z$124</f>
        <v>0</v>
      </c>
      <c r="AA504" s="117">
        <f>[2]Calcs_Wat!AA$124</f>
        <v>0</v>
      </c>
      <c r="AB504" s="117">
        <f>[2]Calcs_Wat!AB$124</f>
        <v>0</v>
      </c>
      <c r="AC504" s="117">
        <f>[2]Calcs_Wat!AC$124</f>
        <v>0</v>
      </c>
      <c r="AD504" s="117">
        <f>[2]Calcs_Wat!AD$124</f>
        <v>0</v>
      </c>
      <c r="AE504" s="117">
        <f>[2]Calcs_Wat!AE$124</f>
        <v>0</v>
      </c>
      <c r="AF504" s="117">
        <f>[2]Calcs_Wat!AF$124</f>
        <v>0</v>
      </c>
      <c r="AG504" s="117">
        <f>[2]Calcs_Wat!AG$124</f>
        <v>0</v>
      </c>
      <c r="AH504" s="118">
        <f>[2]Calcs_Wat!AH$124</f>
        <v>0</v>
      </c>
    </row>
    <row r="505" spans="1:40" s="38" customFormat="1" ht="10.199999999999999" hidden="1" outlineLevel="2" x14ac:dyDescent="0.2">
      <c r="A505" s="35"/>
      <c r="B505" s="108"/>
      <c r="C505" s="109"/>
      <c r="D505" s="148" t="s">
        <v>81</v>
      </c>
      <c r="E505" s="25"/>
      <c r="F505" s="25"/>
      <c r="G505" s="25"/>
      <c r="H505" s="25"/>
      <c r="I505" s="25"/>
      <c r="J505" s="25"/>
      <c r="K505" s="116">
        <f>SUM('[2]Hist&amp;Budget_WC'!AZ$131:AZ$132)</f>
        <v>1529</v>
      </c>
      <c r="L505" s="116">
        <f>SUM('[2]Hist&amp;Budget_WC'!BA$131:BA$132)</f>
        <v>2173</v>
      </c>
      <c r="M505" s="116">
        <f>SUM('[2]Hist&amp;Budget_WC'!BB$131:BB$132)</f>
        <v>2000</v>
      </c>
      <c r="N505" s="117">
        <f>SUM([2]Calcs_Wat!N$119:N$120)</f>
        <v>606</v>
      </c>
      <c r="O505" s="117">
        <f>SUM([2]Calcs_Wat!O$119:O$120)</f>
        <v>593.72876712328764</v>
      </c>
      <c r="P505" s="117">
        <f>SUM([2]Calcs_Wat!P$119:P$120)</f>
        <v>602.21917808219177</v>
      </c>
      <c r="Q505" s="117">
        <f>SUM([2]Calcs_Wat!Q$119:Q$120)</f>
        <v>631.97260273972597</v>
      </c>
      <c r="R505" s="117">
        <f>SUM([2]Calcs_Wat!R$119:R$120)</f>
        <v>660.98360655737702</v>
      </c>
      <c r="S505" s="117">
        <f>SUM([2]Calcs_Wat!S$119:S$120)</f>
        <v>789.1232876712329</v>
      </c>
      <c r="T505" s="117">
        <f>SUM([2]Calcs_Wat!T$119:T$120)</f>
        <v>853.06849315068496</v>
      </c>
      <c r="U505" s="117">
        <f>SUM([2]Calcs_Wat!U$119:U$120)</f>
        <v>1135.8082191780823</v>
      </c>
      <c r="V505" s="117">
        <f>SUM([2]Calcs_Wat!V$119:V$120)</f>
        <v>1268.8524590163934</v>
      </c>
      <c r="W505" s="117">
        <f>SUM([2]Calcs_Wat!W$119:W$120)</f>
        <v>1312.027397260274</v>
      </c>
      <c r="X505" s="117">
        <f>SUM([2]Calcs_Wat!X$119:X$120)</f>
        <v>1292.1369863013699</v>
      </c>
      <c r="Y505" s="117">
        <f>SUM([2]Calcs_Wat!Y$119:Y$120)</f>
        <v>885.28767123287673</v>
      </c>
      <c r="Z505" s="117">
        <f>SUM([2]Calcs_Wat!Z$119:Z$120)</f>
        <v>882.86885245901635</v>
      </c>
      <c r="AA505" s="117">
        <f>SUM([2]Calcs_Wat!AA$119:AA$120)</f>
        <v>885.28767123287673</v>
      </c>
      <c r="AB505" s="117">
        <f>SUM([2]Calcs_Wat!AB$119:AB$120)</f>
        <v>885.28767123287673</v>
      </c>
      <c r="AC505" s="117">
        <f>SUM([2]Calcs_Wat!AC$119:AC$120)</f>
        <v>885.28767123287673</v>
      </c>
      <c r="AD505" s="117">
        <f>SUM([2]Calcs_Wat!AD$119:AD$120)</f>
        <v>882.86885245901635</v>
      </c>
      <c r="AE505" s="117">
        <f>SUM([2]Calcs_Wat!AE$119:AE$120)</f>
        <v>885.28767123287673</v>
      </c>
      <c r="AF505" s="117">
        <f>SUM([2]Calcs_Wat!AF$119:AF$120)</f>
        <v>885.28767123287673</v>
      </c>
      <c r="AG505" s="117">
        <f>SUM([2]Calcs_Wat!AG$119:AG$120)</f>
        <v>885.28767123287673</v>
      </c>
      <c r="AH505" s="118">
        <f>SUM([2]Calcs_Wat!AH$119:AH$120)</f>
        <v>882.86885245901635</v>
      </c>
      <c r="AM505" s="53" cm="1">
        <f t="array" ref="AM505">IF(SUM(ABS(K505:AH505)),1,0)</f>
        <v>1</v>
      </c>
      <c r="AN505" s="53">
        <f>IF(OR(SUBTOTAL(102,AM505)=1,AM505=0),0,1)</f>
        <v>1</v>
      </c>
    </row>
    <row r="506" spans="1:40" s="38" customFormat="1" ht="10.199999999999999" hidden="1" outlineLevel="2" x14ac:dyDescent="0.2">
      <c r="A506" s="35"/>
      <c r="B506" s="108"/>
      <c r="C506" s="109"/>
      <c r="D506" s="148" t="s">
        <v>82</v>
      </c>
      <c r="E506" s="25"/>
      <c r="F506" s="25"/>
      <c r="G506" s="25"/>
      <c r="H506" s="25"/>
      <c r="I506" s="25"/>
      <c r="J506" s="25"/>
      <c r="K506" s="116">
        <f>'[2]Hist&amp;Budget_WC'!AZ$133</f>
        <v>0</v>
      </c>
      <c r="L506" s="116">
        <f>'[2]Hist&amp;Budget_WC'!BA$133</f>
        <v>0</v>
      </c>
      <c r="M506" s="116">
        <f>'[2]Hist&amp;Budget_WC'!BB$133</f>
        <v>0</v>
      </c>
      <c r="N506" s="117">
        <f>[2]Calcs_Wat!N$121</f>
        <v>0</v>
      </c>
      <c r="O506" s="117">
        <f>[2]Calcs_Wat!O$121</f>
        <v>0</v>
      </c>
      <c r="P506" s="117">
        <f>[2]Calcs_Wat!P$121</f>
        <v>0</v>
      </c>
      <c r="Q506" s="117">
        <f>[2]Calcs_Wat!Q$121</f>
        <v>0</v>
      </c>
      <c r="R506" s="117">
        <f>[2]Calcs_Wat!R$121</f>
        <v>0</v>
      </c>
      <c r="S506" s="117">
        <f>[2]Calcs_Wat!S$121</f>
        <v>0</v>
      </c>
      <c r="T506" s="117">
        <f>[2]Calcs_Wat!T$121</f>
        <v>0</v>
      </c>
      <c r="U506" s="117">
        <f>[2]Calcs_Wat!U$121</f>
        <v>0</v>
      </c>
      <c r="V506" s="117">
        <f>[2]Calcs_Wat!V$121</f>
        <v>0</v>
      </c>
      <c r="W506" s="117">
        <f>[2]Calcs_Wat!W$121</f>
        <v>0</v>
      </c>
      <c r="X506" s="117">
        <f>[2]Calcs_Wat!X$121</f>
        <v>0</v>
      </c>
      <c r="Y506" s="117">
        <f>[2]Calcs_Wat!Y$121</f>
        <v>0</v>
      </c>
      <c r="Z506" s="117">
        <f>[2]Calcs_Wat!Z$121</f>
        <v>0</v>
      </c>
      <c r="AA506" s="117">
        <f>[2]Calcs_Wat!AA$121</f>
        <v>0</v>
      </c>
      <c r="AB506" s="117">
        <f>[2]Calcs_Wat!AB$121</f>
        <v>0</v>
      </c>
      <c r="AC506" s="117">
        <f>[2]Calcs_Wat!AC$121</f>
        <v>0</v>
      </c>
      <c r="AD506" s="117">
        <f>[2]Calcs_Wat!AD$121</f>
        <v>0</v>
      </c>
      <c r="AE506" s="117">
        <f>[2]Calcs_Wat!AE$121</f>
        <v>0</v>
      </c>
      <c r="AF506" s="117">
        <f>[2]Calcs_Wat!AF$121</f>
        <v>0</v>
      </c>
      <c r="AG506" s="117">
        <f>[2]Calcs_Wat!AG$121</f>
        <v>0</v>
      </c>
      <c r="AH506" s="118">
        <f>[2]Calcs_Wat!AH$121</f>
        <v>0</v>
      </c>
      <c r="AM506" s="53" cm="1">
        <f t="array" ref="AM506">IF(SUM(ABS(K506:AH506)),1,0)</f>
        <v>0</v>
      </c>
      <c r="AN506" s="53">
        <f>IF(OR(SUBTOTAL(102,AM506)=1,AM506=0),0,1)</f>
        <v>0</v>
      </c>
    </row>
    <row r="507" spans="1:40" s="38" customFormat="1" ht="10.199999999999999" hidden="1" outlineLevel="2" x14ac:dyDescent="0.2">
      <c r="A507" s="35"/>
      <c r="B507" s="108"/>
      <c r="C507" s="109"/>
      <c r="D507" s="149" t="s">
        <v>83</v>
      </c>
      <c r="E507" s="25"/>
      <c r="F507" s="25"/>
      <c r="G507" s="25"/>
      <c r="H507" s="25"/>
      <c r="I507" s="25"/>
      <c r="J507" s="25"/>
      <c r="K507" s="116">
        <f>SUM('[2]Hist&amp;Budget_WC'!AZ$134:AZ$135,'[2]Hist&amp;Budget_WC'!AZ$137:AZ$138)</f>
        <v>0</v>
      </c>
      <c r="L507" s="116">
        <f>SUM('[2]Hist&amp;Budget_WC'!BA$134:BA$135,'[2]Hist&amp;Budget_WC'!BA$137:BA$138)</f>
        <v>0</v>
      </c>
      <c r="M507" s="116">
        <f>SUM('[2]Hist&amp;Budget_WC'!BB$134:BB$135,'[2]Hist&amp;Budget_WC'!BB$137:BB$138)</f>
        <v>0</v>
      </c>
      <c r="N507" s="117">
        <f>SUM([2]Calcs_Wat!N$122:N$123,[2]Calcs_Wat!N$125:N$126)</f>
        <v>0</v>
      </c>
      <c r="O507" s="117">
        <f>SUM([2]Calcs_Wat!O$122:O$123,[2]Calcs_Wat!O$125:O$126)</f>
        <v>0</v>
      </c>
      <c r="P507" s="117">
        <f>SUM([2]Calcs_Wat!P$122:P$123,[2]Calcs_Wat!P$125:P$126)</f>
        <v>0</v>
      </c>
      <c r="Q507" s="117">
        <f>SUM([2]Calcs_Wat!Q$122:Q$123,[2]Calcs_Wat!Q$125:Q$126)</f>
        <v>0</v>
      </c>
      <c r="R507" s="117">
        <f>SUM([2]Calcs_Wat!R$122:R$123,[2]Calcs_Wat!R$125:R$126)</f>
        <v>0</v>
      </c>
      <c r="S507" s="117">
        <f>SUM([2]Calcs_Wat!S$122:S$123,[2]Calcs_Wat!S$125:S$126)</f>
        <v>0</v>
      </c>
      <c r="T507" s="117">
        <f>SUM([2]Calcs_Wat!T$122:T$123,[2]Calcs_Wat!T$125:T$126)</f>
        <v>0</v>
      </c>
      <c r="U507" s="117">
        <f>SUM([2]Calcs_Wat!U$122:U$123,[2]Calcs_Wat!U$125:U$126)</f>
        <v>0</v>
      </c>
      <c r="V507" s="117">
        <f>SUM([2]Calcs_Wat!V$122:V$123,[2]Calcs_Wat!V$125:V$126)</f>
        <v>0</v>
      </c>
      <c r="W507" s="117">
        <f>SUM([2]Calcs_Wat!W$122:W$123,[2]Calcs_Wat!W$125:W$126)</f>
        <v>0</v>
      </c>
      <c r="X507" s="117">
        <f>SUM([2]Calcs_Wat!X$122:X$123,[2]Calcs_Wat!X$125:X$126)</f>
        <v>0</v>
      </c>
      <c r="Y507" s="117">
        <f>SUM([2]Calcs_Wat!Y$122:Y$123,[2]Calcs_Wat!Y$125:Y$126)</f>
        <v>0</v>
      </c>
      <c r="Z507" s="117">
        <f>SUM([2]Calcs_Wat!Z$122:Z$123,[2]Calcs_Wat!Z$125:Z$126)</f>
        <v>0</v>
      </c>
      <c r="AA507" s="117">
        <f>SUM([2]Calcs_Wat!AA$122:AA$123,[2]Calcs_Wat!AA$125:AA$126)</f>
        <v>0</v>
      </c>
      <c r="AB507" s="117">
        <f>SUM([2]Calcs_Wat!AB$122:AB$123,[2]Calcs_Wat!AB$125:AB$126)</f>
        <v>0</v>
      </c>
      <c r="AC507" s="117">
        <f>SUM([2]Calcs_Wat!AC$122:AC$123,[2]Calcs_Wat!AC$125:AC$126)</f>
        <v>0</v>
      </c>
      <c r="AD507" s="117">
        <f>SUM([2]Calcs_Wat!AD$122:AD$123,[2]Calcs_Wat!AD$125:AD$126)</f>
        <v>0</v>
      </c>
      <c r="AE507" s="117">
        <f>SUM([2]Calcs_Wat!AE$122:AE$123,[2]Calcs_Wat!AE$125:AE$126)</f>
        <v>0</v>
      </c>
      <c r="AF507" s="117">
        <f>SUM([2]Calcs_Wat!AF$122:AF$123,[2]Calcs_Wat!AF$125:AF$126)</f>
        <v>0</v>
      </c>
      <c r="AG507" s="117">
        <f>SUM([2]Calcs_Wat!AG$122:AG$123,[2]Calcs_Wat!AG$125:AG$126)</f>
        <v>0</v>
      </c>
      <c r="AH507" s="118">
        <f>SUM([2]Calcs_Wat!AH$122:AH$123,[2]Calcs_Wat!AH$125:AH$126)</f>
        <v>0</v>
      </c>
      <c r="AM507" s="53" cm="1">
        <f t="array" ref="AM507">IF(SUM(ABS(K507:AH507)),1,0)</f>
        <v>0</v>
      </c>
      <c r="AN507" s="53">
        <f>IF(OR(SUBTOTAL(102,AM507)=1,AM507=0),0,1)</f>
        <v>0</v>
      </c>
    </row>
    <row r="508" spans="1:40" s="38" customFormat="1" ht="10.199999999999999" hidden="1" outlineLevel="2" x14ac:dyDescent="0.2">
      <c r="A508" s="35"/>
      <c r="B508" s="108"/>
      <c r="C508" s="109"/>
      <c r="D508" s="150" t="s">
        <v>84</v>
      </c>
      <c r="E508" s="120"/>
      <c r="F508" s="120"/>
      <c r="G508" s="120"/>
      <c r="H508" s="120"/>
      <c r="I508" s="120"/>
      <c r="J508" s="120"/>
      <c r="K508" s="121">
        <f t="shared" ref="K508:AH508" si="85">SUM(K503:K507)</f>
        <v>11708</v>
      </c>
      <c r="L508" s="121">
        <f t="shared" si="85"/>
        <v>12113</v>
      </c>
      <c r="M508" s="121">
        <f t="shared" si="85"/>
        <v>12950</v>
      </c>
      <c r="N508" s="122">
        <f t="shared" si="85"/>
        <v>13162</v>
      </c>
      <c r="O508" s="122">
        <f t="shared" si="85"/>
        <v>8985.613099697799</v>
      </c>
      <c r="P508" s="122">
        <f t="shared" si="85"/>
        <v>9811.1427747380621</v>
      </c>
      <c r="Q508" s="122">
        <f t="shared" si="85"/>
        <v>11122.472312792026</v>
      </c>
      <c r="R508" s="122">
        <f t="shared" si="85"/>
        <v>12547.770503439744</v>
      </c>
      <c r="S508" s="122">
        <f t="shared" si="85"/>
        <v>13334.234539584879</v>
      </c>
      <c r="T508" s="122">
        <f t="shared" si="85"/>
        <v>14347.796406405963</v>
      </c>
      <c r="U508" s="122">
        <f t="shared" si="85"/>
        <v>14096.95156089828</v>
      </c>
      <c r="V508" s="122">
        <f t="shared" si="85"/>
        <v>13373.086744584401</v>
      </c>
      <c r="W508" s="122">
        <f t="shared" si="85"/>
        <v>12660.759404129491</v>
      </c>
      <c r="X508" s="122">
        <f t="shared" si="85"/>
        <v>12988.556908633571</v>
      </c>
      <c r="Y508" s="122">
        <f t="shared" si="85"/>
        <v>1500.6821691648868</v>
      </c>
      <c r="Z508" s="122">
        <f t="shared" si="85"/>
        <v>5635.5320231958767</v>
      </c>
      <c r="AA508" s="122">
        <f t="shared" si="85"/>
        <v>9773.4821691648867</v>
      </c>
      <c r="AB508" s="122">
        <f t="shared" si="85"/>
        <v>13909.882169164886</v>
      </c>
      <c r="AC508" s="122">
        <f t="shared" si="85"/>
        <v>18046.282169164886</v>
      </c>
      <c r="AD508" s="122">
        <f t="shared" si="85"/>
        <v>22181.132023195874</v>
      </c>
      <c r="AE508" s="122">
        <f t="shared" si="85"/>
        <v>26319.082169164885</v>
      </c>
      <c r="AF508" s="122">
        <f t="shared" si="85"/>
        <v>30455.482169164887</v>
      </c>
      <c r="AG508" s="122">
        <f t="shared" si="85"/>
        <v>34591.882169164892</v>
      </c>
      <c r="AH508" s="123">
        <f t="shared" si="85"/>
        <v>38726.732023195873</v>
      </c>
      <c r="AM508" s="53" cm="1">
        <f t="array" ref="AM508">IF(SUM(ABS(K508:AH508)),1,0)</f>
        <v>1</v>
      </c>
      <c r="AN508" s="53">
        <f>IF(OR(SUBTOTAL(102,AM508)=1,AM508=0),0,1)</f>
        <v>1</v>
      </c>
    </row>
    <row r="509" spans="1:40" ht="12.75" hidden="1" customHeight="1" outlineLevel="2" x14ac:dyDescent="0.2">
      <c r="A509" s="35"/>
      <c r="B509" s="151"/>
      <c r="C509" s="152"/>
      <c r="D509" s="153"/>
      <c r="E509" s="154"/>
      <c r="F509" s="154"/>
      <c r="G509" s="154"/>
      <c r="H509" s="154"/>
      <c r="I509" s="154"/>
      <c r="J509" s="154"/>
      <c r="K509" s="116"/>
      <c r="L509" s="116"/>
      <c r="M509" s="116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6"/>
      <c r="AM509" s="53" cm="1">
        <f t="array" ref="AM509">IF(SUM(ABS(K509:AH509)),1,0)</f>
        <v>0</v>
      </c>
      <c r="AN509" s="53">
        <f>IF(OR(SUBTOTAL(102,AM509)=1,AM509=0),0,1)</f>
        <v>0</v>
      </c>
    </row>
    <row r="510" spans="1:40" ht="12.75" hidden="1" customHeight="1" outlineLevel="2" collapsed="1" x14ac:dyDescent="0.2">
      <c r="A510" s="35"/>
      <c r="B510" s="108"/>
      <c r="C510" s="152"/>
      <c r="D510" s="153" t="s">
        <v>85</v>
      </c>
      <c r="E510" s="154"/>
      <c r="F510" s="154"/>
      <c r="G510" s="154"/>
      <c r="H510" s="154"/>
      <c r="I510" s="154"/>
      <c r="J510" s="154"/>
      <c r="K510" s="116"/>
      <c r="L510" s="116"/>
      <c r="M510" s="116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6"/>
      <c r="AM510" s="38"/>
      <c r="AN510" s="38"/>
    </row>
    <row r="511" spans="1:40" ht="12.75" hidden="1" customHeight="1" outlineLevel="2" x14ac:dyDescent="0.2">
      <c r="A511" s="35"/>
      <c r="B511" s="151"/>
      <c r="C511" s="152"/>
      <c r="D511" s="147" t="s">
        <v>79</v>
      </c>
      <c r="E511" s="154"/>
      <c r="F511" s="154"/>
      <c r="G511" s="154"/>
      <c r="H511" s="154"/>
      <c r="I511" s="154"/>
      <c r="J511" s="154"/>
      <c r="K511" s="116">
        <f>'[2]Hist&amp;Budget_WC'!AZ$143</f>
        <v>0</v>
      </c>
      <c r="L511" s="116">
        <f>'[2]Hist&amp;Budget_WC'!BA$143</f>
        <v>0</v>
      </c>
      <c r="M511" s="116">
        <f>'[2]Hist&amp;Budget_WC'!BB$143</f>
        <v>0</v>
      </c>
      <c r="N511" s="117">
        <f>[2]Calcs_Wat!N$131</f>
        <v>0</v>
      </c>
      <c r="O511" s="117">
        <f>[2]Calcs_Wat!O$131</f>
        <v>932.4315925082791</v>
      </c>
      <c r="P511" s="117">
        <f>[2]Calcs_Wat!P$131</f>
        <v>1023.2137329617634</v>
      </c>
      <c r="Q511" s="117">
        <f>[2]Calcs_Wat!Q$131</f>
        <v>1165.6110788946999</v>
      </c>
      <c r="R511" s="117">
        <f>[2]Calcs_Wat!R$131</f>
        <v>1320.7540996535963</v>
      </c>
      <c r="S511" s="117">
        <f>[2]Calcs_Wat!S$131</f>
        <v>1393.9012502126275</v>
      </c>
      <c r="T511" s="117">
        <f>[2]Calcs_Wat!T$131</f>
        <v>1499.4142125839198</v>
      </c>
      <c r="U511" s="117">
        <f>[2]Calcs_Wat!U$131</f>
        <v>1440.1270379689111</v>
      </c>
      <c r="V511" s="117">
        <f>[2]Calcs_Wat!V$131</f>
        <v>1344.9149206186676</v>
      </c>
      <c r="W511" s="117">
        <f>[2]Calcs_Wat!W$131</f>
        <v>1260.9702229854686</v>
      </c>
      <c r="X511" s="117">
        <f>[2]Calcs_Wat!X$131</f>
        <v>1299.6022135924668</v>
      </c>
      <c r="Y511" s="117">
        <f>[2]Calcs_Wat!Y$131</f>
        <v>68.377166436890008</v>
      </c>
      <c r="Z511" s="117">
        <f>[2]Calcs_Wat!Z$131</f>
        <v>528.07368563742898</v>
      </c>
      <c r="AA511" s="117">
        <f>[2]Calcs_Wat!AA$131</f>
        <v>987.57716643689002</v>
      </c>
      <c r="AB511" s="117">
        <f>[2]Calcs_Wat!AB$131</f>
        <v>1447.17716643689</v>
      </c>
      <c r="AC511" s="117">
        <f>[2]Calcs_Wat!AC$131</f>
        <v>1906.77716643689</v>
      </c>
      <c r="AD511" s="117">
        <f>[2]Calcs_Wat!AD$131</f>
        <v>2366.4736856374288</v>
      </c>
      <c r="AE511" s="117">
        <f>[2]Calcs_Wat!AE$131</f>
        <v>2825.97716643689</v>
      </c>
      <c r="AF511" s="117">
        <f>[2]Calcs_Wat!AF$131</f>
        <v>3285.5771664368899</v>
      </c>
      <c r="AG511" s="117">
        <f>[2]Calcs_Wat!AG$131</f>
        <v>3745.1771664368898</v>
      </c>
      <c r="AH511" s="118">
        <f>[2]Calcs_Wat!AH$131</f>
        <v>4204.8736856374289</v>
      </c>
    </row>
    <row r="512" spans="1:40" ht="12.75" hidden="1" customHeight="1" outlineLevel="2" x14ac:dyDescent="0.2">
      <c r="A512" s="35"/>
      <c r="B512" s="151"/>
      <c r="C512" s="152"/>
      <c r="D512" s="147" t="s">
        <v>80</v>
      </c>
      <c r="E512" s="154"/>
      <c r="F512" s="154"/>
      <c r="G512" s="154"/>
      <c r="H512" s="154"/>
      <c r="I512" s="154"/>
      <c r="J512" s="154"/>
      <c r="K512" s="116">
        <f>'[2]Hist&amp;Budget_WC'!AZ$150</f>
        <v>0</v>
      </c>
      <c r="L512" s="116">
        <f>'[2]Hist&amp;Budget_WC'!BA$150</f>
        <v>1042</v>
      </c>
      <c r="M512" s="116">
        <f>'[2]Hist&amp;Budget_WC'!BB$150</f>
        <v>1044</v>
      </c>
      <c r="N512" s="117">
        <f>[2]Calcs_Wat!N$138</f>
        <v>0</v>
      </c>
      <c r="O512" s="117">
        <f>[2]Calcs_Wat!O$138</f>
        <v>0</v>
      </c>
      <c r="P512" s="117">
        <f>[2]Calcs_Wat!P$138</f>
        <v>0</v>
      </c>
      <c r="Q512" s="117">
        <f>[2]Calcs_Wat!Q$138</f>
        <v>0</v>
      </c>
      <c r="R512" s="117">
        <f>[2]Calcs_Wat!R$138</f>
        <v>0</v>
      </c>
      <c r="S512" s="117">
        <f>[2]Calcs_Wat!S$138</f>
        <v>0</v>
      </c>
      <c r="T512" s="117">
        <f>[2]Calcs_Wat!T$138</f>
        <v>0</v>
      </c>
      <c r="U512" s="117">
        <f>[2]Calcs_Wat!U$138</f>
        <v>0</v>
      </c>
      <c r="V512" s="117">
        <f>[2]Calcs_Wat!V$138</f>
        <v>0</v>
      </c>
      <c r="W512" s="117">
        <f>[2]Calcs_Wat!W$138</f>
        <v>0</v>
      </c>
      <c r="X512" s="117">
        <f>[2]Calcs_Wat!X$138</f>
        <v>0</v>
      </c>
      <c r="Y512" s="117">
        <f>[2]Calcs_Wat!Y$138</f>
        <v>0</v>
      </c>
      <c r="Z512" s="117">
        <f>[2]Calcs_Wat!Z$138</f>
        <v>0</v>
      </c>
      <c r="AA512" s="117">
        <f>[2]Calcs_Wat!AA$138</f>
        <v>0</v>
      </c>
      <c r="AB512" s="117">
        <f>[2]Calcs_Wat!AB$138</f>
        <v>0</v>
      </c>
      <c r="AC512" s="117">
        <f>[2]Calcs_Wat!AC$138</f>
        <v>0</v>
      </c>
      <c r="AD512" s="117">
        <f>[2]Calcs_Wat!AD$138</f>
        <v>0</v>
      </c>
      <c r="AE512" s="117">
        <f>[2]Calcs_Wat!AE$138</f>
        <v>0</v>
      </c>
      <c r="AF512" s="117">
        <f>[2]Calcs_Wat!AF$138</f>
        <v>0</v>
      </c>
      <c r="AG512" s="117">
        <f>[2]Calcs_Wat!AG$138</f>
        <v>0</v>
      </c>
      <c r="AH512" s="118">
        <f>[2]Calcs_Wat!AH$138</f>
        <v>0</v>
      </c>
    </row>
    <row r="513" spans="1:40" ht="12.75" hidden="1" customHeight="1" outlineLevel="2" x14ac:dyDescent="0.2">
      <c r="A513" s="35"/>
      <c r="B513" s="151"/>
      <c r="C513" s="152"/>
      <c r="D513" s="148" t="s">
        <v>81</v>
      </c>
      <c r="E513" s="154"/>
      <c r="F513" s="154"/>
      <c r="G513" s="154"/>
      <c r="H513" s="154"/>
      <c r="I513" s="154"/>
      <c r="J513" s="154"/>
      <c r="K513" s="116">
        <f>'[2]Hist&amp;Budget_WC'!AZ$149</f>
        <v>0</v>
      </c>
      <c r="L513" s="116">
        <f>'[2]Hist&amp;Budget_WC'!BA$149</f>
        <v>0</v>
      </c>
      <c r="M513" s="116">
        <f>'[2]Hist&amp;Budget_WC'!BB$149</f>
        <v>0</v>
      </c>
      <c r="N513" s="117">
        <f>[2]Calcs_Wat!N$137</f>
        <v>0</v>
      </c>
      <c r="O513" s="117">
        <f>[2]Calcs_Wat!O$137</f>
        <v>0</v>
      </c>
      <c r="P513" s="117">
        <f>[2]Calcs_Wat!P$137</f>
        <v>0</v>
      </c>
      <c r="Q513" s="117">
        <f>[2]Calcs_Wat!Q$137</f>
        <v>0</v>
      </c>
      <c r="R513" s="117">
        <f>[2]Calcs_Wat!R$137</f>
        <v>0</v>
      </c>
      <c r="S513" s="117">
        <f>[2]Calcs_Wat!S$137</f>
        <v>0</v>
      </c>
      <c r="T513" s="117">
        <f>[2]Calcs_Wat!T$137</f>
        <v>0</v>
      </c>
      <c r="U513" s="117">
        <f>[2]Calcs_Wat!U$137</f>
        <v>0</v>
      </c>
      <c r="V513" s="117">
        <f>[2]Calcs_Wat!V$137</f>
        <v>0</v>
      </c>
      <c r="W513" s="117">
        <f>[2]Calcs_Wat!W$137</f>
        <v>0</v>
      </c>
      <c r="X513" s="117">
        <f>[2]Calcs_Wat!X$137</f>
        <v>0</v>
      </c>
      <c r="Y513" s="117">
        <f>[2]Calcs_Wat!Y$137</f>
        <v>0</v>
      </c>
      <c r="Z513" s="117">
        <f>[2]Calcs_Wat!Z$137</f>
        <v>0</v>
      </c>
      <c r="AA513" s="117">
        <f>[2]Calcs_Wat!AA$137</f>
        <v>0</v>
      </c>
      <c r="AB513" s="117">
        <f>[2]Calcs_Wat!AB$137</f>
        <v>0</v>
      </c>
      <c r="AC513" s="117">
        <f>[2]Calcs_Wat!AC$137</f>
        <v>0</v>
      </c>
      <c r="AD513" s="117">
        <f>[2]Calcs_Wat!AD$137</f>
        <v>0</v>
      </c>
      <c r="AE513" s="117">
        <f>[2]Calcs_Wat!AE$137</f>
        <v>0</v>
      </c>
      <c r="AF513" s="117">
        <f>[2]Calcs_Wat!AF$137</f>
        <v>0</v>
      </c>
      <c r="AG513" s="117">
        <f>[2]Calcs_Wat!AG$137</f>
        <v>0</v>
      </c>
      <c r="AH513" s="118">
        <f>[2]Calcs_Wat!AH$137</f>
        <v>0</v>
      </c>
      <c r="AM513" s="53" cm="1">
        <f t="array" ref="AM513">IF(SUM(ABS(K513:AH513)),1,0)</f>
        <v>0</v>
      </c>
      <c r="AN513" s="53">
        <f t="shared" ref="AN513:AN518" si="86">IF(OR(SUBTOTAL(102,AM513)=1,AM513=0),0,1)</f>
        <v>0</v>
      </c>
    </row>
    <row r="514" spans="1:40" ht="12.75" hidden="1" customHeight="1" outlineLevel="2" x14ac:dyDescent="0.2">
      <c r="A514" s="35"/>
      <c r="B514" s="151"/>
      <c r="C514" s="152"/>
      <c r="D514" s="147" t="s">
        <v>86</v>
      </c>
      <c r="E514" s="154"/>
      <c r="F514" s="154"/>
      <c r="G514" s="154"/>
      <c r="H514" s="154"/>
      <c r="I514" s="154"/>
      <c r="J514" s="154"/>
      <c r="K514" s="116">
        <f>SUM('[2]Hist&amp;Budget_WC'!AZ$145:AZ$146)</f>
        <v>42409</v>
      </c>
      <c r="L514" s="116">
        <f>SUM('[2]Hist&amp;Budget_WC'!BA$145:BA$146)</f>
        <v>46159</v>
      </c>
      <c r="M514" s="116">
        <f>SUM('[2]Hist&amp;Budget_WC'!BB$145:BB$146)</f>
        <v>50569</v>
      </c>
      <c r="N514" s="117">
        <f>SUM([2]Calcs_Wat!N$133:N$134)</f>
        <v>55282</v>
      </c>
      <c r="O514" s="117">
        <f>SUM([2]Calcs_Wat!O$133:O$134)</f>
        <v>59122.1</v>
      </c>
      <c r="P514" s="117">
        <f>SUM([2]Calcs_Wat!P$133:P$134)</f>
        <v>58401.166666666664</v>
      </c>
      <c r="Q514" s="117">
        <f>SUM([2]Calcs_Wat!Q$133:Q$134)</f>
        <v>57375.5</v>
      </c>
      <c r="R514" s="117">
        <f>SUM([2]Calcs_Wat!R$133:R$134)</f>
        <v>56459.433333333334</v>
      </c>
      <c r="S514" s="117">
        <f>SUM([2]Calcs_Wat!S$133:S$134)</f>
        <v>57562.3</v>
      </c>
      <c r="T514" s="117">
        <f>SUM([2]Calcs_Wat!T$133:T$134)</f>
        <v>58932.4</v>
      </c>
      <c r="U514" s="117">
        <f>SUM([2]Calcs_Wat!U$133:U$134)</f>
        <v>64707.9</v>
      </c>
      <c r="V514" s="117">
        <f>SUM([2]Calcs_Wat!V$133:V$134)</f>
        <v>72108.466666666674</v>
      </c>
      <c r="W514" s="117">
        <f>SUM([2]Calcs_Wat!W$133:W$134)</f>
        <v>79416.733333333337</v>
      </c>
      <c r="X514" s="117">
        <f>SUM([2]Calcs_Wat!X$133:X$134)</f>
        <v>85047.700000000012</v>
      </c>
      <c r="Y514" s="117">
        <f>SUM([2]Calcs_Wat!Y$133:Y$134)</f>
        <v>100048.59646040345</v>
      </c>
      <c r="Z514" s="117">
        <f>SUM([2]Calcs_Wat!Z$133:Z$134)</f>
        <v>97734.393134182639</v>
      </c>
      <c r="AA514" s="117">
        <f>SUM([2]Calcs_Wat!AA$133:AA$134)</f>
        <v>95420.18980796184</v>
      </c>
      <c r="AB514" s="117">
        <f>SUM([2]Calcs_Wat!AB$133:AB$134)</f>
        <v>93105.986481741027</v>
      </c>
      <c r="AC514" s="117">
        <f>SUM([2]Calcs_Wat!AC$133:AC$134)</f>
        <v>90791.783155520214</v>
      </c>
      <c r="AD514" s="117">
        <f>SUM([2]Calcs_Wat!AD$133:AD$134)</f>
        <v>88477.579829299415</v>
      </c>
      <c r="AE514" s="117">
        <f>SUM([2]Calcs_Wat!AE$133:AE$134)</f>
        <v>86163.376503078587</v>
      </c>
      <c r="AF514" s="117">
        <f>SUM([2]Calcs_Wat!AF$133:AF$134)</f>
        <v>83849.173176857788</v>
      </c>
      <c r="AG514" s="117">
        <f>SUM([2]Calcs_Wat!AG$133:AG$134)</f>
        <v>81534.969850636975</v>
      </c>
      <c r="AH514" s="118">
        <f>SUM([2]Calcs_Wat!AH$133:AH$134)</f>
        <v>79220.766524416162</v>
      </c>
      <c r="AM514" s="53" cm="1">
        <f t="array" ref="AM514">IF(SUM(ABS(K514:AH514)),1,0)</f>
        <v>1</v>
      </c>
      <c r="AN514" s="53">
        <f t="shared" si="86"/>
        <v>1</v>
      </c>
    </row>
    <row r="515" spans="1:40" ht="12.75" hidden="1" customHeight="1" outlineLevel="2" x14ac:dyDescent="0.2">
      <c r="A515" s="35"/>
      <c r="B515" s="151"/>
      <c r="C515" s="152"/>
      <c r="D515" s="147" t="s">
        <v>87</v>
      </c>
      <c r="E515" s="154"/>
      <c r="F515" s="154"/>
      <c r="G515" s="154"/>
      <c r="H515" s="154"/>
      <c r="I515" s="154"/>
      <c r="J515" s="154"/>
      <c r="K515" s="116">
        <f>'[2]Hist&amp;Budget_WC'!AZ$147</f>
        <v>0</v>
      </c>
      <c r="L515" s="116">
        <f>'[2]Hist&amp;Budget_WC'!BA$147</f>
        <v>0</v>
      </c>
      <c r="M515" s="116">
        <f>'[2]Hist&amp;Budget_WC'!BB$147</f>
        <v>0</v>
      </c>
      <c r="N515" s="117">
        <f>[2]Calcs_Wat!N$135</f>
        <v>0</v>
      </c>
      <c r="O515" s="117">
        <f>[2]Calcs_Wat!O$135</f>
        <v>0</v>
      </c>
      <c r="P515" s="117">
        <f>[2]Calcs_Wat!P$135</f>
        <v>0</v>
      </c>
      <c r="Q515" s="117">
        <f>[2]Calcs_Wat!Q$135</f>
        <v>0</v>
      </c>
      <c r="R515" s="117">
        <f>[2]Calcs_Wat!R$135</f>
        <v>0</v>
      </c>
      <c r="S515" s="117">
        <f>[2]Calcs_Wat!S$135</f>
        <v>0</v>
      </c>
      <c r="T515" s="117">
        <f>[2]Calcs_Wat!T$135</f>
        <v>0</v>
      </c>
      <c r="U515" s="117">
        <f>[2]Calcs_Wat!U$135</f>
        <v>0</v>
      </c>
      <c r="V515" s="117">
        <f>[2]Calcs_Wat!V$135</f>
        <v>0</v>
      </c>
      <c r="W515" s="117">
        <f>[2]Calcs_Wat!W$135</f>
        <v>0</v>
      </c>
      <c r="X515" s="117">
        <f>[2]Calcs_Wat!X$135</f>
        <v>0</v>
      </c>
      <c r="Y515" s="117">
        <f>[2]Calcs_Wat!Y$135</f>
        <v>0</v>
      </c>
      <c r="Z515" s="117">
        <f>[2]Calcs_Wat!Z$135</f>
        <v>0</v>
      </c>
      <c r="AA515" s="117">
        <f>[2]Calcs_Wat!AA$135</f>
        <v>0</v>
      </c>
      <c r="AB515" s="117">
        <f>[2]Calcs_Wat!AB$135</f>
        <v>0</v>
      </c>
      <c r="AC515" s="117">
        <f>[2]Calcs_Wat!AC$135</f>
        <v>0</v>
      </c>
      <c r="AD515" s="117">
        <f>[2]Calcs_Wat!AD$135</f>
        <v>0</v>
      </c>
      <c r="AE515" s="117">
        <f>[2]Calcs_Wat!AE$135</f>
        <v>0</v>
      </c>
      <c r="AF515" s="117">
        <f>[2]Calcs_Wat!AF$135</f>
        <v>0</v>
      </c>
      <c r="AG515" s="117">
        <f>[2]Calcs_Wat!AG$135</f>
        <v>0</v>
      </c>
      <c r="AH515" s="118">
        <f>[2]Calcs_Wat!AH$135</f>
        <v>0</v>
      </c>
      <c r="AM515" s="53" cm="1">
        <f t="array" ref="AM515">IF(SUM(ABS(K515:AH515)),1,0)</f>
        <v>0</v>
      </c>
      <c r="AN515" s="53">
        <f t="shared" si="86"/>
        <v>0</v>
      </c>
    </row>
    <row r="516" spans="1:40" ht="12.75" hidden="1" customHeight="1" outlineLevel="2" x14ac:dyDescent="0.2">
      <c r="A516" s="35"/>
      <c r="B516" s="151"/>
      <c r="C516" s="152"/>
      <c r="D516" s="147" t="s">
        <v>88</v>
      </c>
      <c r="E516" s="154"/>
      <c r="F516" s="154"/>
      <c r="G516" s="154"/>
      <c r="H516" s="154"/>
      <c r="I516" s="154"/>
      <c r="J516" s="154"/>
      <c r="K516" s="116">
        <f>SUM('[2]Hist&amp;Budget_WC'!AZ$144,'[2]Hist&amp;Budget_WC'!AZ$148,'[2]Hist&amp;Budget_WC'!AZ$151:AZ$152)</f>
        <v>0</v>
      </c>
      <c r="L516" s="116">
        <f>SUM('[2]Hist&amp;Budget_WC'!BA$144,'[2]Hist&amp;Budget_WC'!BA$148,'[2]Hist&amp;Budget_WC'!BA$151:BA$152)</f>
        <v>0</v>
      </c>
      <c r="M516" s="116">
        <f>SUM('[2]Hist&amp;Budget_WC'!BB$144,'[2]Hist&amp;Budget_WC'!BB$148,'[2]Hist&amp;Budget_WC'!BB$151:BB$152)</f>
        <v>0</v>
      </c>
      <c r="N516" s="117">
        <f>SUM([2]Calcs_Wat!N$132,[2]Calcs_Wat!N$136,[2]Calcs_Wat!N$139:N$140)</f>
        <v>0</v>
      </c>
      <c r="O516" s="117">
        <f>SUM([2]Calcs_Wat!O$132,[2]Calcs_Wat!O$136,[2]Calcs_Wat!O$139:O$140)</f>
        <v>0</v>
      </c>
      <c r="P516" s="117">
        <f>SUM([2]Calcs_Wat!P$132,[2]Calcs_Wat!P$136,[2]Calcs_Wat!P$139:P$140)</f>
        <v>0</v>
      </c>
      <c r="Q516" s="117">
        <f>SUM([2]Calcs_Wat!Q$132,[2]Calcs_Wat!Q$136,[2]Calcs_Wat!Q$139:Q$140)</f>
        <v>0</v>
      </c>
      <c r="R516" s="117">
        <f>SUM([2]Calcs_Wat!R$132,[2]Calcs_Wat!R$136,[2]Calcs_Wat!R$139:R$140)</f>
        <v>0</v>
      </c>
      <c r="S516" s="117">
        <f>SUM([2]Calcs_Wat!S$132,[2]Calcs_Wat!S$136,[2]Calcs_Wat!S$139:S$140)</f>
        <v>0</v>
      </c>
      <c r="T516" s="117">
        <f>SUM([2]Calcs_Wat!T$132,[2]Calcs_Wat!T$136,[2]Calcs_Wat!T$139:T$140)</f>
        <v>0</v>
      </c>
      <c r="U516" s="117">
        <f>SUM([2]Calcs_Wat!U$132,[2]Calcs_Wat!U$136,[2]Calcs_Wat!U$139:U$140)</f>
        <v>0</v>
      </c>
      <c r="V516" s="117">
        <f>SUM([2]Calcs_Wat!V$132,[2]Calcs_Wat!V$136,[2]Calcs_Wat!V$139:V$140)</f>
        <v>0</v>
      </c>
      <c r="W516" s="117">
        <f>SUM([2]Calcs_Wat!W$132,[2]Calcs_Wat!W$136,[2]Calcs_Wat!W$139:W$140)</f>
        <v>0</v>
      </c>
      <c r="X516" s="117">
        <f>SUM([2]Calcs_Wat!X$132,[2]Calcs_Wat!X$136,[2]Calcs_Wat!X$139:X$140)</f>
        <v>0</v>
      </c>
      <c r="Y516" s="117">
        <f>SUM([2]Calcs_Wat!Y$132,[2]Calcs_Wat!Y$136,[2]Calcs_Wat!Y$139:Y$140)</f>
        <v>0</v>
      </c>
      <c r="Z516" s="117">
        <f>SUM([2]Calcs_Wat!Z$132,[2]Calcs_Wat!Z$136,[2]Calcs_Wat!Z$139:Z$140)</f>
        <v>0</v>
      </c>
      <c r="AA516" s="117">
        <f>SUM([2]Calcs_Wat!AA$132,[2]Calcs_Wat!AA$136,[2]Calcs_Wat!AA$139:AA$140)</f>
        <v>0</v>
      </c>
      <c r="AB516" s="117">
        <f>SUM([2]Calcs_Wat!AB$132,[2]Calcs_Wat!AB$136,[2]Calcs_Wat!AB$139:AB$140)</f>
        <v>0</v>
      </c>
      <c r="AC516" s="117">
        <f>SUM([2]Calcs_Wat!AC$132,[2]Calcs_Wat!AC$136,[2]Calcs_Wat!AC$139:AC$140)</f>
        <v>0</v>
      </c>
      <c r="AD516" s="117">
        <f>SUM([2]Calcs_Wat!AD$132,[2]Calcs_Wat!AD$136,[2]Calcs_Wat!AD$139:AD$140)</f>
        <v>0</v>
      </c>
      <c r="AE516" s="117">
        <f>SUM([2]Calcs_Wat!AE$132,[2]Calcs_Wat!AE$136,[2]Calcs_Wat!AE$139:AE$140)</f>
        <v>0</v>
      </c>
      <c r="AF516" s="117">
        <f>SUM([2]Calcs_Wat!AF$132,[2]Calcs_Wat!AF$136,[2]Calcs_Wat!AF$139:AF$140)</f>
        <v>0</v>
      </c>
      <c r="AG516" s="117">
        <f>SUM([2]Calcs_Wat!AG$132,[2]Calcs_Wat!AG$136,[2]Calcs_Wat!AG$139:AG$140)</f>
        <v>0</v>
      </c>
      <c r="AH516" s="118">
        <f>SUM([2]Calcs_Wat!AH$132,[2]Calcs_Wat!AH$136,[2]Calcs_Wat!AH$139:AH$140)</f>
        <v>0</v>
      </c>
      <c r="AM516" s="53" cm="1">
        <f t="array" ref="AM516">IF(SUM(ABS(K516:AH516)),1,0)</f>
        <v>0</v>
      </c>
      <c r="AN516" s="53">
        <f t="shared" si="86"/>
        <v>0</v>
      </c>
    </row>
    <row r="517" spans="1:40" ht="12.75" hidden="1" customHeight="1" outlineLevel="2" x14ac:dyDescent="0.2">
      <c r="A517" s="35"/>
      <c r="B517" s="151"/>
      <c r="C517" s="152"/>
      <c r="D517" s="150" t="s">
        <v>89</v>
      </c>
      <c r="E517" s="157"/>
      <c r="F517" s="157"/>
      <c r="G517" s="157"/>
      <c r="H517" s="157"/>
      <c r="I517" s="157"/>
      <c r="J517" s="157"/>
      <c r="K517" s="121">
        <f t="shared" ref="K517:AH517" si="87">SUM(K511:K516)</f>
        <v>42409</v>
      </c>
      <c r="L517" s="121">
        <f t="shared" si="87"/>
        <v>47201</v>
      </c>
      <c r="M517" s="121">
        <f t="shared" si="87"/>
        <v>51613</v>
      </c>
      <c r="N517" s="122">
        <f t="shared" si="87"/>
        <v>55282</v>
      </c>
      <c r="O517" s="122">
        <f t="shared" si="87"/>
        <v>60054.531592508276</v>
      </c>
      <c r="P517" s="122">
        <f t="shared" si="87"/>
        <v>59424.380399628426</v>
      </c>
      <c r="Q517" s="122">
        <f t="shared" si="87"/>
        <v>58541.111078894697</v>
      </c>
      <c r="R517" s="122">
        <f t="shared" si="87"/>
        <v>57780.187432986932</v>
      </c>
      <c r="S517" s="122">
        <f t="shared" si="87"/>
        <v>58956.201250212631</v>
      </c>
      <c r="T517" s="122">
        <f t="shared" si="87"/>
        <v>60431.814212583922</v>
      </c>
      <c r="U517" s="122">
        <f t="shared" si="87"/>
        <v>66148.027037968917</v>
      </c>
      <c r="V517" s="122">
        <f t="shared" si="87"/>
        <v>73453.381587285345</v>
      </c>
      <c r="W517" s="122">
        <f t="shared" si="87"/>
        <v>80677.703556318811</v>
      </c>
      <c r="X517" s="122">
        <f t="shared" si="87"/>
        <v>86347.302213592484</v>
      </c>
      <c r="Y517" s="122">
        <f t="shared" si="87"/>
        <v>100116.97362684034</v>
      </c>
      <c r="Z517" s="122">
        <f t="shared" si="87"/>
        <v>98262.466819820067</v>
      </c>
      <c r="AA517" s="122">
        <f t="shared" si="87"/>
        <v>96407.766974398735</v>
      </c>
      <c r="AB517" s="122">
        <f t="shared" si="87"/>
        <v>94553.163648177913</v>
      </c>
      <c r="AC517" s="122">
        <f t="shared" si="87"/>
        <v>92698.560321957106</v>
      </c>
      <c r="AD517" s="122">
        <f t="shared" si="87"/>
        <v>90844.053514936837</v>
      </c>
      <c r="AE517" s="122">
        <f t="shared" si="87"/>
        <v>88989.353669515476</v>
      </c>
      <c r="AF517" s="122">
        <f t="shared" si="87"/>
        <v>87134.750343294683</v>
      </c>
      <c r="AG517" s="122">
        <f t="shared" si="87"/>
        <v>85280.147017073861</v>
      </c>
      <c r="AH517" s="123">
        <f t="shared" si="87"/>
        <v>83425.640210053592</v>
      </c>
      <c r="AM517" s="53" cm="1">
        <f t="array" ref="AM517">IF(SUM(ABS(K517:AH517)),1,0)</f>
        <v>1</v>
      </c>
      <c r="AN517" s="53">
        <f t="shared" si="86"/>
        <v>1</v>
      </c>
    </row>
    <row r="518" spans="1:40" ht="12.75" hidden="1" customHeight="1" outlineLevel="2" thickBot="1" x14ac:dyDescent="0.25">
      <c r="A518" s="35"/>
      <c r="B518" s="151"/>
      <c r="C518" s="152"/>
      <c r="D518" s="158" t="s">
        <v>90</v>
      </c>
      <c r="E518" s="159"/>
      <c r="F518" s="159"/>
      <c r="G518" s="159"/>
      <c r="H518" s="159"/>
      <c r="I518" s="159"/>
      <c r="J518" s="159"/>
      <c r="K518" s="160">
        <f t="shared" ref="K518:AH518" si="88">SUM(K508,K517)</f>
        <v>54117</v>
      </c>
      <c r="L518" s="160">
        <f t="shared" si="88"/>
        <v>59314</v>
      </c>
      <c r="M518" s="160">
        <f t="shared" si="88"/>
        <v>64563</v>
      </c>
      <c r="N518" s="161">
        <f t="shared" si="88"/>
        <v>68444</v>
      </c>
      <c r="O518" s="161">
        <f t="shared" si="88"/>
        <v>69040.144692206071</v>
      </c>
      <c r="P518" s="161">
        <f t="shared" si="88"/>
        <v>69235.523174366492</v>
      </c>
      <c r="Q518" s="161">
        <f t="shared" si="88"/>
        <v>69663.583391686727</v>
      </c>
      <c r="R518" s="161">
        <f t="shared" si="88"/>
        <v>70327.957936426683</v>
      </c>
      <c r="S518" s="161">
        <f t="shared" si="88"/>
        <v>72290.435789797513</v>
      </c>
      <c r="T518" s="161">
        <f t="shared" si="88"/>
        <v>74779.610618989886</v>
      </c>
      <c r="U518" s="161">
        <f t="shared" si="88"/>
        <v>80244.978598867194</v>
      </c>
      <c r="V518" s="161">
        <f t="shared" si="88"/>
        <v>86826.46833186975</v>
      </c>
      <c r="W518" s="161">
        <f t="shared" si="88"/>
        <v>93338.462960448305</v>
      </c>
      <c r="X518" s="161">
        <f t="shared" si="88"/>
        <v>99335.859122226058</v>
      </c>
      <c r="Y518" s="161">
        <f t="shared" si="88"/>
        <v>101617.65579600522</v>
      </c>
      <c r="Z518" s="161">
        <f t="shared" si="88"/>
        <v>103897.99884301594</v>
      </c>
      <c r="AA518" s="161">
        <f t="shared" si="88"/>
        <v>106181.24914356362</v>
      </c>
      <c r="AB518" s="161">
        <f t="shared" si="88"/>
        <v>108463.04581734281</v>
      </c>
      <c r="AC518" s="161">
        <f t="shared" si="88"/>
        <v>110744.84249112199</v>
      </c>
      <c r="AD518" s="161">
        <f t="shared" si="88"/>
        <v>113025.1855381327</v>
      </c>
      <c r="AE518" s="161">
        <f t="shared" si="88"/>
        <v>115308.43583868037</v>
      </c>
      <c r="AF518" s="161">
        <f t="shared" si="88"/>
        <v>117590.23251245957</v>
      </c>
      <c r="AG518" s="161">
        <f t="shared" si="88"/>
        <v>119872.02918623875</v>
      </c>
      <c r="AH518" s="162">
        <f t="shared" si="88"/>
        <v>122152.37223324947</v>
      </c>
      <c r="AM518" s="53" cm="1">
        <f t="array" ref="AM518">IF(SUM(ABS(K518:AH518)),1,0)</f>
        <v>1</v>
      </c>
      <c r="AN518" s="53">
        <f t="shared" si="86"/>
        <v>1</v>
      </c>
    </row>
    <row r="519" spans="1:40" ht="12.75" hidden="1" customHeight="1" outlineLevel="2" collapsed="1" thickTop="1" x14ac:dyDescent="0.2">
      <c r="A519" s="35"/>
      <c r="B519" s="151"/>
      <c r="C519" s="152"/>
      <c r="D519" s="153"/>
      <c r="E519" s="154"/>
      <c r="F519" s="154"/>
      <c r="G519" s="154"/>
      <c r="H519" s="154"/>
      <c r="I519" s="154"/>
      <c r="J519" s="154"/>
      <c r="K519" s="116"/>
      <c r="L519" s="116"/>
      <c r="M519" s="116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6"/>
    </row>
    <row r="520" spans="1:40" ht="12.75" hidden="1" customHeight="1" outlineLevel="2" x14ac:dyDescent="0.2">
      <c r="A520" s="35"/>
      <c r="B520" s="151"/>
      <c r="C520" s="152"/>
      <c r="D520" s="153" t="s">
        <v>91</v>
      </c>
      <c r="E520" s="154"/>
      <c r="F520" s="154"/>
      <c r="G520" s="154"/>
      <c r="H520" s="154"/>
      <c r="I520" s="154"/>
      <c r="J520" s="154"/>
      <c r="K520" s="116"/>
      <c r="L520" s="116"/>
      <c r="M520" s="116"/>
      <c r="N520" s="117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6"/>
    </row>
    <row r="521" spans="1:40" ht="12.75" hidden="1" customHeight="1" outlineLevel="2" x14ac:dyDescent="0.2">
      <c r="A521" s="35"/>
      <c r="B521" s="151"/>
      <c r="C521" s="152"/>
      <c r="D521" s="176" t="s">
        <v>92</v>
      </c>
      <c r="E521" s="154"/>
      <c r="F521" s="154"/>
      <c r="G521" s="154"/>
      <c r="H521" s="154"/>
      <c r="I521" s="154"/>
      <c r="J521" s="154"/>
      <c r="K521" s="116">
        <f>SUM('[2]Hist&amp;Budget_WC'!AZ$159:AZ$160)</f>
        <v>562</v>
      </c>
      <c r="L521" s="116">
        <f>SUM('[2]Hist&amp;Budget_WC'!BA$159:BA$160)</f>
        <v>288</v>
      </c>
      <c r="M521" s="116">
        <f>SUM('[2]Hist&amp;Budget_WC'!BB$159:BB$160)</f>
        <v>287</v>
      </c>
      <c r="N521" s="117">
        <f>SUM([2]Calcs_Wat!N$146:N$147)</f>
        <v>490</v>
      </c>
      <c r="O521" s="117">
        <f>SUM([2]Calcs_Wat!O$146:O$147)</f>
        <v>424.35616438356163</v>
      </c>
      <c r="P521" s="117">
        <f>SUM([2]Calcs_Wat!P$146:P$147)</f>
        <v>427.47945205479454</v>
      </c>
      <c r="Q521" s="117">
        <f>SUM([2]Calcs_Wat!Q$146:Q$147)</f>
        <v>437.91780821917808</v>
      </c>
      <c r="R521" s="117">
        <f>SUM([2]Calcs_Wat!R$146:R$147)</f>
        <v>448.77049180327867</v>
      </c>
      <c r="S521" s="117">
        <f>SUM([2]Calcs_Wat!S$146:S$147)</f>
        <v>462.49315068493149</v>
      </c>
      <c r="T521" s="117">
        <f>SUM([2]Calcs_Wat!T$146:T$147)</f>
        <v>475.47945205479454</v>
      </c>
      <c r="U521" s="117">
        <f>SUM([2]Calcs_Wat!U$146:U$147)</f>
        <v>488.95890410958901</v>
      </c>
      <c r="V521" s="117">
        <f>SUM([2]Calcs_Wat!V$146:V$147)</f>
        <v>501.39344262295083</v>
      </c>
      <c r="W521" s="117">
        <f>SUM([2]Calcs_Wat!W$146:W$147)</f>
        <v>517.23287671232879</v>
      </c>
      <c r="X521" s="117">
        <f>SUM([2]Calcs_Wat!X$146:X$147)</f>
        <v>532.02739726027403</v>
      </c>
      <c r="Y521" s="117">
        <f>SUM([2]Calcs_Wat!Y$146:Y$147)</f>
        <v>532.02739726027403</v>
      </c>
      <c r="Z521" s="117">
        <f>SUM([2]Calcs_Wat!Z$146:Z$147)</f>
        <v>530.57377049180332</v>
      </c>
      <c r="AA521" s="117">
        <f>SUM([2]Calcs_Wat!AA$146:AA$147)</f>
        <v>532.02739726027403</v>
      </c>
      <c r="AB521" s="117">
        <f>SUM([2]Calcs_Wat!AB$146:AB$147)</f>
        <v>532.02739726027403</v>
      </c>
      <c r="AC521" s="117">
        <f>SUM([2]Calcs_Wat!AC$146:AC$147)</f>
        <v>532.02739726027403</v>
      </c>
      <c r="AD521" s="117">
        <f>SUM([2]Calcs_Wat!AD$146:AD$147)</f>
        <v>530.57377049180332</v>
      </c>
      <c r="AE521" s="117">
        <f>SUM([2]Calcs_Wat!AE$146:AE$147)</f>
        <v>532.02739726027403</v>
      </c>
      <c r="AF521" s="117">
        <f>SUM([2]Calcs_Wat!AF$146:AF$147)</f>
        <v>532.02739726027403</v>
      </c>
      <c r="AG521" s="117">
        <f>SUM([2]Calcs_Wat!AG$146:AG$147)</f>
        <v>532.02739726027403</v>
      </c>
      <c r="AH521" s="118">
        <f>SUM([2]Calcs_Wat!AH$146:AH$147)</f>
        <v>530.57377049180332</v>
      </c>
    </row>
    <row r="522" spans="1:40" ht="12.75" hidden="1" customHeight="1" outlineLevel="2" x14ac:dyDescent="0.2">
      <c r="A522" s="35"/>
      <c r="B522" s="151"/>
      <c r="C522" s="152"/>
      <c r="D522" s="245" t="s">
        <v>93</v>
      </c>
      <c r="E522" s="154"/>
      <c r="F522" s="154"/>
      <c r="G522" s="154"/>
      <c r="H522" s="154"/>
      <c r="I522" s="154"/>
      <c r="J522" s="154"/>
      <c r="K522" s="116">
        <f>ROUND('[2]Hist&amp;Budget_WC'!AZ$164,0)</f>
        <v>0</v>
      </c>
      <c r="L522" s="116">
        <f>ROUND('[2]Hist&amp;Budget_WC'!BA$164,0)</f>
        <v>0</v>
      </c>
      <c r="M522" s="116">
        <f>ROUND('[2]Hist&amp;Budget_WC'!BB$164,0)</f>
        <v>0</v>
      </c>
      <c r="N522" s="117">
        <f>ROUND(SUM([2]Calcs_Wat!N$151),0)</f>
        <v>279</v>
      </c>
      <c r="O522" s="117">
        <f>ROUND(SUM([2]Calcs_Wat!O$151),0)</f>
        <v>317</v>
      </c>
      <c r="P522" s="117">
        <f>ROUND(SUM([2]Calcs_Wat!P$151),0)</f>
        <v>334</v>
      </c>
      <c r="Q522" s="117">
        <f>ROUND(SUM([2]Calcs_Wat!Q$151),0)</f>
        <v>353</v>
      </c>
      <c r="R522" s="117">
        <f>ROUND(SUM([2]Calcs_Wat!R$151),0)</f>
        <v>372</v>
      </c>
      <c r="S522" s="117">
        <f>ROUND(SUM([2]Calcs_Wat!S$151),0)</f>
        <v>392</v>
      </c>
      <c r="T522" s="117">
        <f>ROUND(SUM([2]Calcs_Wat!T$151),0)</f>
        <v>413</v>
      </c>
      <c r="U522" s="117">
        <f>ROUND(SUM([2]Calcs_Wat!U$151),0)</f>
        <v>435</v>
      </c>
      <c r="V522" s="117">
        <f>ROUND(SUM([2]Calcs_Wat!V$151),0)</f>
        <v>458</v>
      </c>
      <c r="W522" s="117">
        <f>ROUND(SUM([2]Calcs_Wat!W$151),0)</f>
        <v>279</v>
      </c>
      <c r="X522" s="117">
        <f>ROUND(SUM([2]Calcs_Wat!X$151),0)</f>
        <v>0</v>
      </c>
      <c r="Y522" s="117">
        <f>ROUND(SUM([2]Calcs_Wat!Y$151),0)</f>
        <v>0</v>
      </c>
      <c r="Z522" s="117">
        <f>ROUND(SUM([2]Calcs_Wat!Z$151),0)</f>
        <v>0</v>
      </c>
      <c r="AA522" s="117">
        <f>ROUND(SUM([2]Calcs_Wat!AA$151),0)</f>
        <v>0</v>
      </c>
      <c r="AB522" s="117">
        <f>ROUND(SUM([2]Calcs_Wat!AB$151),0)</f>
        <v>0</v>
      </c>
      <c r="AC522" s="117">
        <f>ROUND(SUM([2]Calcs_Wat!AC$151),0)</f>
        <v>0</v>
      </c>
      <c r="AD522" s="117">
        <f>ROUND(SUM([2]Calcs_Wat!AD$151),0)</f>
        <v>0</v>
      </c>
      <c r="AE522" s="117">
        <f>ROUND(SUM([2]Calcs_Wat!AE$151),0)</f>
        <v>0</v>
      </c>
      <c r="AF522" s="117">
        <f>ROUND(SUM([2]Calcs_Wat!AF$151),0)</f>
        <v>0</v>
      </c>
      <c r="AG522" s="117">
        <f>ROUND(SUM([2]Calcs_Wat!AG$151),0)</f>
        <v>0</v>
      </c>
      <c r="AH522" s="118">
        <f>ROUND(SUM([2]Calcs_Wat!AH$151),0)</f>
        <v>0</v>
      </c>
    </row>
    <row r="523" spans="1:40" ht="12.75" hidden="1" customHeight="1" outlineLevel="2" x14ac:dyDescent="0.2">
      <c r="A523" s="35"/>
      <c r="B523" s="151"/>
      <c r="C523" s="152"/>
      <c r="D523" s="245" t="s">
        <v>94</v>
      </c>
      <c r="E523" s="154"/>
      <c r="F523" s="154"/>
      <c r="G523" s="154"/>
      <c r="H523" s="154"/>
      <c r="I523" s="154"/>
      <c r="J523" s="154"/>
      <c r="K523" s="116">
        <f>ROUND('[2]Hist&amp;Budget_WC'!AZ$165,0)</f>
        <v>0</v>
      </c>
      <c r="L523" s="116">
        <f>ROUND('[2]Hist&amp;Budget_WC'!BA$165,0)</f>
        <v>0</v>
      </c>
      <c r="M523" s="116">
        <f>ROUND('[2]Hist&amp;Budget_WC'!BB$165,0)</f>
        <v>0</v>
      </c>
      <c r="N523" s="117">
        <f>ROUND([2]Calcs_Wat!N$152,0)</f>
        <v>0</v>
      </c>
      <c r="O523" s="117">
        <f>ROUND([2]Calcs_Wat!O$152,0)</f>
        <v>0</v>
      </c>
      <c r="P523" s="117">
        <f>ROUND([2]Calcs_Wat!P$152,0)</f>
        <v>0</v>
      </c>
      <c r="Q523" s="117">
        <f>ROUND([2]Calcs_Wat!Q$152,0)</f>
        <v>0</v>
      </c>
      <c r="R523" s="117">
        <f>ROUND([2]Calcs_Wat!R$152,0)</f>
        <v>0</v>
      </c>
      <c r="S523" s="117">
        <f>ROUND([2]Calcs_Wat!S$152,0)</f>
        <v>0</v>
      </c>
      <c r="T523" s="117">
        <f>ROUND([2]Calcs_Wat!T$152,0)</f>
        <v>0</v>
      </c>
      <c r="U523" s="117">
        <f>ROUND([2]Calcs_Wat!U$152,0)</f>
        <v>0</v>
      </c>
      <c r="V523" s="117">
        <f>ROUND([2]Calcs_Wat!V$152,0)</f>
        <v>0</v>
      </c>
      <c r="W523" s="117">
        <f>ROUND([2]Calcs_Wat!W$152,0)</f>
        <v>0</v>
      </c>
      <c r="X523" s="117">
        <f>ROUND([2]Calcs_Wat!X$152,0)</f>
        <v>0</v>
      </c>
      <c r="Y523" s="117">
        <f>ROUND([2]Calcs_Wat!Y$152,0)</f>
        <v>0</v>
      </c>
      <c r="Z523" s="117">
        <f>ROUND([2]Calcs_Wat!Z$152,0)</f>
        <v>0</v>
      </c>
      <c r="AA523" s="117">
        <f>ROUND([2]Calcs_Wat!AA$152,0)</f>
        <v>0</v>
      </c>
      <c r="AB523" s="117">
        <f>ROUND([2]Calcs_Wat!AB$152,0)</f>
        <v>0</v>
      </c>
      <c r="AC523" s="117">
        <f>ROUND([2]Calcs_Wat!AC$152,0)</f>
        <v>0</v>
      </c>
      <c r="AD523" s="117">
        <f>ROUND([2]Calcs_Wat!AD$152,0)</f>
        <v>0</v>
      </c>
      <c r="AE523" s="117">
        <f>ROUND([2]Calcs_Wat!AE$152,0)</f>
        <v>0</v>
      </c>
      <c r="AF523" s="117">
        <f>ROUND([2]Calcs_Wat!AF$152,0)</f>
        <v>0</v>
      </c>
      <c r="AG523" s="117">
        <f>ROUND([2]Calcs_Wat!AG$152,0)</f>
        <v>0</v>
      </c>
      <c r="AH523" s="118">
        <f>ROUND([2]Calcs_Wat!AH$152,0)</f>
        <v>0</v>
      </c>
      <c r="AM523" s="53" cm="1">
        <f t="array" ref="AM523">IF(SUM(ABS(K523:AH523)),1,0)</f>
        <v>0</v>
      </c>
      <c r="AN523" s="53">
        <f>IF(OR(SUBTOTAL(102,AM523)=1,AM523=0),0,1)</f>
        <v>0</v>
      </c>
    </row>
    <row r="524" spans="1:40" ht="12.75" hidden="1" customHeight="1" outlineLevel="2" x14ac:dyDescent="0.2">
      <c r="A524" s="35"/>
      <c r="B524" s="151"/>
      <c r="C524" s="152"/>
      <c r="D524" s="245" t="s">
        <v>95</v>
      </c>
      <c r="E524" s="154"/>
      <c r="F524" s="154"/>
      <c r="G524" s="154"/>
      <c r="H524" s="154"/>
      <c r="I524" s="154"/>
      <c r="J524" s="154"/>
      <c r="K524" s="116">
        <f>'[2]Hist&amp;Budget_WC'!AZ$162</f>
        <v>0</v>
      </c>
      <c r="L524" s="116">
        <f>'[2]Hist&amp;Budget_WC'!BA$162</f>
        <v>0</v>
      </c>
      <c r="M524" s="116">
        <f>'[2]Hist&amp;Budget_WC'!BB$162</f>
        <v>0</v>
      </c>
      <c r="N524" s="117">
        <f>[2]Calcs_Wat!N$149</f>
        <v>0</v>
      </c>
      <c r="O524" s="117">
        <f>[2]Calcs_Wat!O$149</f>
        <v>0</v>
      </c>
      <c r="P524" s="117">
        <f>[2]Calcs_Wat!P$149</f>
        <v>0</v>
      </c>
      <c r="Q524" s="117">
        <f>[2]Calcs_Wat!Q$149</f>
        <v>0</v>
      </c>
      <c r="R524" s="117">
        <f>[2]Calcs_Wat!R$149</f>
        <v>0</v>
      </c>
      <c r="S524" s="117">
        <f>[2]Calcs_Wat!S$149</f>
        <v>0</v>
      </c>
      <c r="T524" s="117">
        <f>[2]Calcs_Wat!T$149</f>
        <v>0</v>
      </c>
      <c r="U524" s="117">
        <f>[2]Calcs_Wat!U$149</f>
        <v>0</v>
      </c>
      <c r="V524" s="117">
        <f>[2]Calcs_Wat!V$149</f>
        <v>0</v>
      </c>
      <c r="W524" s="117">
        <f>[2]Calcs_Wat!W$149</f>
        <v>0</v>
      </c>
      <c r="X524" s="117">
        <f>[2]Calcs_Wat!X$149</f>
        <v>0</v>
      </c>
      <c r="Y524" s="117">
        <f>[2]Calcs_Wat!Y$149</f>
        <v>0</v>
      </c>
      <c r="Z524" s="117">
        <f>[2]Calcs_Wat!Z$149</f>
        <v>0</v>
      </c>
      <c r="AA524" s="117">
        <f>[2]Calcs_Wat!AA$149</f>
        <v>0</v>
      </c>
      <c r="AB524" s="117">
        <f>[2]Calcs_Wat!AB$149</f>
        <v>0</v>
      </c>
      <c r="AC524" s="117">
        <f>[2]Calcs_Wat!AC$149</f>
        <v>0</v>
      </c>
      <c r="AD524" s="117">
        <f>[2]Calcs_Wat!AD$149</f>
        <v>0</v>
      </c>
      <c r="AE524" s="117">
        <f>[2]Calcs_Wat!AE$149</f>
        <v>0</v>
      </c>
      <c r="AF524" s="117">
        <f>[2]Calcs_Wat!AF$149</f>
        <v>0</v>
      </c>
      <c r="AG524" s="117">
        <f>[2]Calcs_Wat!AG$149</f>
        <v>0</v>
      </c>
      <c r="AH524" s="118">
        <f>[2]Calcs_Wat!AH$149</f>
        <v>0</v>
      </c>
      <c r="AM524" s="53" cm="1">
        <f t="array" ref="AM524">IF(SUM(ABS(K524:AH524)),1,0)</f>
        <v>0</v>
      </c>
      <c r="AN524" s="53">
        <f>IF(OR(SUBTOTAL(102,AM524)=1,AM524=0),0,1)</f>
        <v>0</v>
      </c>
    </row>
    <row r="525" spans="1:40" ht="12.75" hidden="1" customHeight="1" outlineLevel="2" x14ac:dyDescent="0.2">
      <c r="A525" s="35"/>
      <c r="B525" s="151"/>
      <c r="C525" s="152"/>
      <c r="D525" s="246" t="s">
        <v>88</v>
      </c>
      <c r="E525" s="154"/>
      <c r="F525" s="154"/>
      <c r="G525" s="154"/>
      <c r="H525" s="154"/>
      <c r="I525" s="154"/>
      <c r="J525" s="154"/>
      <c r="K525" s="116">
        <f>SUM('[2]Hist&amp;Budget_WC'!AZ$161,'[2]Hist&amp;Budget_WC'!AZ$163)</f>
        <v>0</v>
      </c>
      <c r="L525" s="116">
        <f>SUM('[2]Hist&amp;Budget_WC'!BA$161,'[2]Hist&amp;Budget_WC'!BA$163)</f>
        <v>0</v>
      </c>
      <c r="M525" s="116">
        <f>SUM('[2]Hist&amp;Budget_WC'!BB$161,'[2]Hist&amp;Budget_WC'!BB$163)</f>
        <v>0</v>
      </c>
      <c r="N525" s="117">
        <f>SUM([2]Calcs_Wat!N$148,[2]Calcs_Wat!N$150)</f>
        <v>176</v>
      </c>
      <c r="O525" s="117">
        <f>SUM([2]Calcs_Wat!O$148,[2]Calcs_Wat!O$150)</f>
        <v>176</v>
      </c>
      <c r="P525" s="117">
        <f>SUM([2]Calcs_Wat!P$148,[2]Calcs_Wat!P$150)</f>
        <v>176</v>
      </c>
      <c r="Q525" s="117">
        <f>SUM([2]Calcs_Wat!Q$148,[2]Calcs_Wat!Q$150)</f>
        <v>176</v>
      </c>
      <c r="R525" s="117">
        <f>SUM([2]Calcs_Wat!R$148,[2]Calcs_Wat!R$150)</f>
        <v>176</v>
      </c>
      <c r="S525" s="117">
        <f>SUM([2]Calcs_Wat!S$148,[2]Calcs_Wat!S$150)</f>
        <v>176</v>
      </c>
      <c r="T525" s="117">
        <f>SUM([2]Calcs_Wat!T$148,[2]Calcs_Wat!T$150)</f>
        <v>176</v>
      </c>
      <c r="U525" s="117">
        <f>SUM([2]Calcs_Wat!U$148,[2]Calcs_Wat!U$150)</f>
        <v>176</v>
      </c>
      <c r="V525" s="117">
        <f>SUM([2]Calcs_Wat!V$148,[2]Calcs_Wat!V$150)</f>
        <v>176</v>
      </c>
      <c r="W525" s="117">
        <f>SUM([2]Calcs_Wat!W$148,[2]Calcs_Wat!W$150)</f>
        <v>176</v>
      </c>
      <c r="X525" s="117">
        <f>SUM([2]Calcs_Wat!X$148,[2]Calcs_Wat!X$150)</f>
        <v>176</v>
      </c>
      <c r="Y525" s="117">
        <f>SUM([2]Calcs_Wat!Y$148,[2]Calcs_Wat!Y$150)</f>
        <v>176</v>
      </c>
      <c r="Z525" s="117">
        <f>SUM([2]Calcs_Wat!Z$148,[2]Calcs_Wat!Z$150)</f>
        <v>176</v>
      </c>
      <c r="AA525" s="117">
        <f>SUM([2]Calcs_Wat!AA$148,[2]Calcs_Wat!AA$150)</f>
        <v>176</v>
      </c>
      <c r="AB525" s="117">
        <f>SUM([2]Calcs_Wat!AB$148,[2]Calcs_Wat!AB$150)</f>
        <v>176</v>
      </c>
      <c r="AC525" s="117">
        <f>SUM([2]Calcs_Wat!AC$148,[2]Calcs_Wat!AC$150)</f>
        <v>176</v>
      </c>
      <c r="AD525" s="117">
        <f>SUM([2]Calcs_Wat!AD$148,[2]Calcs_Wat!AD$150)</f>
        <v>176</v>
      </c>
      <c r="AE525" s="117">
        <f>SUM([2]Calcs_Wat!AE$148,[2]Calcs_Wat!AE$150)</f>
        <v>176</v>
      </c>
      <c r="AF525" s="117">
        <f>SUM([2]Calcs_Wat!AF$148,[2]Calcs_Wat!AF$150)</f>
        <v>176</v>
      </c>
      <c r="AG525" s="117">
        <f>SUM([2]Calcs_Wat!AG$148,[2]Calcs_Wat!AG$150)</f>
        <v>176</v>
      </c>
      <c r="AH525" s="118">
        <f>SUM([2]Calcs_Wat!AH$148,[2]Calcs_Wat!AH$150)</f>
        <v>176</v>
      </c>
      <c r="AM525" s="53" cm="1">
        <f t="array" ref="AM525">IF(SUM(ABS(K525:AH525)),1,0)</f>
        <v>1</v>
      </c>
      <c r="AN525" s="53">
        <f>IF(OR(SUBTOTAL(102,AM525)=1,AM525=0),0,1)</f>
        <v>1</v>
      </c>
    </row>
    <row r="526" spans="1:40" ht="12.75" hidden="1" customHeight="1" outlineLevel="2" x14ac:dyDescent="0.2">
      <c r="A526" s="35"/>
      <c r="B526" s="151"/>
      <c r="C526" s="152"/>
      <c r="D526" s="150" t="s">
        <v>96</v>
      </c>
      <c r="E526" s="157"/>
      <c r="F526" s="157"/>
      <c r="G526" s="157"/>
      <c r="H526" s="157"/>
      <c r="I526" s="157"/>
      <c r="J526" s="157"/>
      <c r="K526" s="121">
        <f t="shared" ref="K526:AH526" si="89">SUM(K521:K525)</f>
        <v>562</v>
      </c>
      <c r="L526" s="121">
        <f t="shared" si="89"/>
        <v>288</v>
      </c>
      <c r="M526" s="121">
        <f t="shared" si="89"/>
        <v>287</v>
      </c>
      <c r="N526" s="122">
        <f t="shared" si="89"/>
        <v>945</v>
      </c>
      <c r="O526" s="122">
        <f t="shared" si="89"/>
        <v>917.35616438356169</v>
      </c>
      <c r="P526" s="122">
        <f t="shared" si="89"/>
        <v>937.47945205479459</v>
      </c>
      <c r="Q526" s="122">
        <f t="shared" si="89"/>
        <v>966.91780821917814</v>
      </c>
      <c r="R526" s="122">
        <f t="shared" si="89"/>
        <v>996.77049180327867</v>
      </c>
      <c r="S526" s="122">
        <f t="shared" si="89"/>
        <v>1030.4931506849316</v>
      </c>
      <c r="T526" s="122">
        <f t="shared" si="89"/>
        <v>1064.4794520547946</v>
      </c>
      <c r="U526" s="122">
        <f t="shared" si="89"/>
        <v>1099.958904109589</v>
      </c>
      <c r="V526" s="122">
        <f t="shared" si="89"/>
        <v>1135.3934426229507</v>
      </c>
      <c r="W526" s="122">
        <f t="shared" si="89"/>
        <v>972.23287671232879</v>
      </c>
      <c r="X526" s="122">
        <f t="shared" si="89"/>
        <v>708.02739726027403</v>
      </c>
      <c r="Y526" s="122">
        <f t="shared" si="89"/>
        <v>708.02739726027403</v>
      </c>
      <c r="Z526" s="122">
        <f t="shared" si="89"/>
        <v>706.57377049180332</v>
      </c>
      <c r="AA526" s="122">
        <f t="shared" si="89"/>
        <v>708.02739726027403</v>
      </c>
      <c r="AB526" s="122">
        <f t="shared" si="89"/>
        <v>708.02739726027403</v>
      </c>
      <c r="AC526" s="122">
        <f t="shared" si="89"/>
        <v>708.02739726027403</v>
      </c>
      <c r="AD526" s="122">
        <f t="shared" si="89"/>
        <v>706.57377049180332</v>
      </c>
      <c r="AE526" s="122">
        <f t="shared" si="89"/>
        <v>708.02739726027403</v>
      </c>
      <c r="AF526" s="122">
        <f t="shared" si="89"/>
        <v>708.02739726027403</v>
      </c>
      <c r="AG526" s="122">
        <f t="shared" si="89"/>
        <v>708.02739726027403</v>
      </c>
      <c r="AH526" s="123">
        <f t="shared" si="89"/>
        <v>706.57377049180332</v>
      </c>
      <c r="AM526" s="53" cm="1">
        <f t="array" ref="AM526">IF(SUM(ABS(K526:AH526)),1,0)</f>
        <v>1</v>
      </c>
      <c r="AN526" s="53">
        <f>IF(OR(SUBTOTAL(102,AM526)=1,AM526=0),0,1)</f>
        <v>1</v>
      </c>
    </row>
    <row r="527" spans="1:40" ht="12.75" hidden="1" customHeight="1" outlineLevel="2" collapsed="1" x14ac:dyDescent="0.2">
      <c r="A527" s="35"/>
      <c r="B527" s="151"/>
      <c r="C527" s="152"/>
      <c r="D527" s="153"/>
      <c r="E527" s="154"/>
      <c r="F527" s="154"/>
      <c r="G527" s="154"/>
      <c r="H527" s="154"/>
      <c r="I527" s="154"/>
      <c r="J527" s="154"/>
      <c r="K527" s="116"/>
      <c r="L527" s="116"/>
      <c r="M527" s="116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6"/>
    </row>
    <row r="528" spans="1:40" ht="12.75" hidden="1" customHeight="1" outlineLevel="2" x14ac:dyDescent="0.2">
      <c r="A528" s="35"/>
      <c r="B528" s="151"/>
      <c r="C528" s="152"/>
      <c r="D528" s="153" t="s">
        <v>97</v>
      </c>
      <c r="E528" s="154"/>
      <c r="F528" s="154"/>
      <c r="G528" s="154"/>
      <c r="H528" s="154"/>
      <c r="I528" s="154"/>
      <c r="J528" s="154"/>
      <c r="K528" s="116"/>
      <c r="L528" s="116"/>
      <c r="M528" s="116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6"/>
    </row>
    <row r="529" spans="1:40" ht="12.75" hidden="1" customHeight="1" outlineLevel="2" x14ac:dyDescent="0.2">
      <c r="A529" s="35"/>
      <c r="B529" s="151"/>
      <c r="C529" s="152"/>
      <c r="D529" s="245" t="s">
        <v>92</v>
      </c>
      <c r="E529" s="154"/>
      <c r="F529" s="154"/>
      <c r="G529" s="154"/>
      <c r="H529" s="154"/>
      <c r="I529" s="154"/>
      <c r="J529" s="154"/>
      <c r="K529" s="116">
        <f>'[2]Hist&amp;Budget_WC'!AZ$175</f>
        <v>0</v>
      </c>
      <c r="L529" s="116">
        <f>'[2]Hist&amp;Budget_WC'!BA$175</f>
        <v>0</v>
      </c>
      <c r="M529" s="116">
        <f>'[2]Hist&amp;Budget_WC'!BB$175</f>
        <v>0</v>
      </c>
      <c r="N529" s="117">
        <f>SUM([2]Calcs_Wat!N$161)</f>
        <v>0</v>
      </c>
      <c r="O529" s="117">
        <f>SUM([2]Calcs_Wat!O$161)</f>
        <v>254.10000000000002</v>
      </c>
      <c r="P529" s="117">
        <f>SUM([2]Calcs_Wat!P$161)</f>
        <v>260.40000000000003</v>
      </c>
      <c r="Q529" s="117">
        <f>SUM([2]Calcs_Wat!Q$161)</f>
        <v>266.8</v>
      </c>
      <c r="R529" s="117">
        <f>SUM([2]Calcs_Wat!R$161)</f>
        <v>273.5</v>
      </c>
      <c r="S529" s="117">
        <f>SUM([2]Calcs_Wat!S$161)</f>
        <v>280.5</v>
      </c>
      <c r="T529" s="117">
        <f>SUM([2]Calcs_Wat!T$161)</f>
        <v>287.7</v>
      </c>
      <c r="U529" s="117">
        <f>SUM([2]Calcs_Wat!U$161)</f>
        <v>295.2</v>
      </c>
      <c r="V529" s="117">
        <f>SUM([2]Calcs_Wat!V$161)</f>
        <v>302.8</v>
      </c>
      <c r="W529" s="117">
        <f>SUM([2]Calcs_Wat!W$161)</f>
        <v>310.8</v>
      </c>
      <c r="X529" s="117">
        <f>SUM([2]Calcs_Wat!X$161)</f>
        <v>319</v>
      </c>
      <c r="Y529" s="117">
        <f>SUM([2]Calcs_Wat!Y$161)</f>
        <v>319</v>
      </c>
      <c r="Z529" s="117">
        <f>SUM([2]Calcs_Wat!Z$161)</f>
        <v>319</v>
      </c>
      <c r="AA529" s="117">
        <f>SUM([2]Calcs_Wat!AA$161)</f>
        <v>319</v>
      </c>
      <c r="AB529" s="117">
        <f>SUM([2]Calcs_Wat!AB$161)</f>
        <v>319</v>
      </c>
      <c r="AC529" s="117">
        <f>SUM([2]Calcs_Wat!AC$161)</f>
        <v>319</v>
      </c>
      <c r="AD529" s="117">
        <f>SUM([2]Calcs_Wat!AD$161)</f>
        <v>319</v>
      </c>
      <c r="AE529" s="117">
        <f>SUM([2]Calcs_Wat!AE$161)</f>
        <v>319</v>
      </c>
      <c r="AF529" s="117">
        <f>SUM([2]Calcs_Wat!AF$161)</f>
        <v>319</v>
      </c>
      <c r="AG529" s="117">
        <f>SUM([2]Calcs_Wat!AG$161)</f>
        <v>319</v>
      </c>
      <c r="AH529" s="118">
        <f>SUM([2]Calcs_Wat!AH$161)</f>
        <v>319</v>
      </c>
    </row>
    <row r="530" spans="1:40" ht="12.75" hidden="1" customHeight="1" outlineLevel="2" x14ac:dyDescent="0.2">
      <c r="A530" s="35"/>
      <c r="B530" s="151"/>
      <c r="C530" s="152"/>
      <c r="D530" s="176" t="s">
        <v>93</v>
      </c>
      <c r="E530" s="154"/>
      <c r="F530" s="154"/>
      <c r="G530" s="154"/>
      <c r="H530" s="154"/>
      <c r="I530" s="154"/>
      <c r="J530" s="154"/>
      <c r="K530" s="116">
        <f>'[2]Hist&amp;Budget_WC'!AZ$173</f>
        <v>0</v>
      </c>
      <c r="L530" s="116">
        <f>'[2]Hist&amp;Budget_WC'!BA$173</f>
        <v>0</v>
      </c>
      <c r="M530" s="116">
        <f>'[2]Hist&amp;Budget_WC'!BB$173</f>
        <v>0</v>
      </c>
      <c r="N530" s="117">
        <f>[2]Calcs_Wat!N$159</f>
        <v>3374</v>
      </c>
      <c r="O530" s="117">
        <f>[2]Calcs_Wat!O$159</f>
        <v>3034.4612587140923</v>
      </c>
      <c r="P530" s="117">
        <f>[2]Calcs_Wat!P$159</f>
        <v>2699.9749552739445</v>
      </c>
      <c r="Q530" s="117">
        <f>[2]Calcs_Wat!Q$159</f>
        <v>2347.4642517243419</v>
      </c>
      <c r="R530" s="117">
        <f>[2]Calcs_Wat!R$159</f>
        <v>1975.9578706289165</v>
      </c>
      <c r="S530" s="117">
        <f>[2]Calcs_Wat!S$159</f>
        <v>1584.4321955079649</v>
      </c>
      <c r="T530" s="117">
        <f>[2]Calcs_Wat!T$159</f>
        <v>1171.8084504543326</v>
      </c>
      <c r="U530" s="117">
        <f>[2]Calcs_Wat!U$159</f>
        <v>736.94972776778445</v>
      </c>
      <c r="V530" s="117">
        <f>[2]Calcs_Wat!V$159</f>
        <v>278.6578554180806</v>
      </c>
      <c r="W530" s="117">
        <f>[2]Calcs_Wat!W$159</f>
        <v>0</v>
      </c>
      <c r="X530" s="117">
        <f>[2]Calcs_Wat!X$159</f>
        <v>0</v>
      </c>
      <c r="Y530" s="117">
        <f>[2]Calcs_Wat!Y$159</f>
        <v>0</v>
      </c>
      <c r="Z530" s="117">
        <f>[2]Calcs_Wat!Z$159</f>
        <v>0</v>
      </c>
      <c r="AA530" s="117">
        <f>[2]Calcs_Wat!AA$159</f>
        <v>0</v>
      </c>
      <c r="AB530" s="117">
        <f>[2]Calcs_Wat!AB$159</f>
        <v>0</v>
      </c>
      <c r="AC530" s="117">
        <f>[2]Calcs_Wat!AC$159</f>
        <v>0</v>
      </c>
      <c r="AD530" s="117">
        <f>[2]Calcs_Wat!AD$159</f>
        <v>0</v>
      </c>
      <c r="AE530" s="117">
        <f>[2]Calcs_Wat!AE$159</f>
        <v>0</v>
      </c>
      <c r="AF530" s="117">
        <f>[2]Calcs_Wat!AF$159</f>
        <v>0</v>
      </c>
      <c r="AG530" s="117">
        <f>[2]Calcs_Wat!AG$159</f>
        <v>0</v>
      </c>
      <c r="AH530" s="118">
        <f>[2]Calcs_Wat!AH$159</f>
        <v>0</v>
      </c>
    </row>
    <row r="531" spans="1:40" ht="12.75" hidden="1" customHeight="1" outlineLevel="2" x14ac:dyDescent="0.2">
      <c r="A531" s="35"/>
      <c r="B531" s="151"/>
      <c r="C531" s="152"/>
      <c r="D531" s="176" t="s">
        <v>94</v>
      </c>
      <c r="E531" s="154"/>
      <c r="F531" s="154"/>
      <c r="G531" s="154"/>
      <c r="H531" s="154"/>
      <c r="I531" s="154"/>
      <c r="J531" s="154"/>
      <c r="K531" s="116">
        <f>'[2]Hist&amp;Budget_WC'!AZ$174</f>
        <v>0</v>
      </c>
      <c r="L531" s="116">
        <f>'[2]Hist&amp;Budget_WC'!BA$174</f>
        <v>0</v>
      </c>
      <c r="M531" s="116">
        <f>'[2]Hist&amp;Budget_WC'!BB$174</f>
        <v>0</v>
      </c>
      <c r="N531" s="117">
        <f>[2]Calcs_Wat!N$160</f>
        <v>0</v>
      </c>
      <c r="O531" s="117">
        <f>[2]Calcs_Wat!O$160</f>
        <v>0</v>
      </c>
      <c r="P531" s="117">
        <f>[2]Calcs_Wat!P$160</f>
        <v>0</v>
      </c>
      <c r="Q531" s="117">
        <f>[2]Calcs_Wat!Q$160</f>
        <v>0</v>
      </c>
      <c r="R531" s="117">
        <f>[2]Calcs_Wat!R$160</f>
        <v>0</v>
      </c>
      <c r="S531" s="117">
        <f>[2]Calcs_Wat!S$160</f>
        <v>0</v>
      </c>
      <c r="T531" s="117">
        <f>[2]Calcs_Wat!T$160</f>
        <v>0</v>
      </c>
      <c r="U531" s="117">
        <f>[2]Calcs_Wat!U$160</f>
        <v>0</v>
      </c>
      <c r="V531" s="117">
        <f>[2]Calcs_Wat!V$160</f>
        <v>0</v>
      </c>
      <c r="W531" s="117">
        <f>[2]Calcs_Wat!W$160</f>
        <v>0</v>
      </c>
      <c r="X531" s="117">
        <f>[2]Calcs_Wat!X$160</f>
        <v>0</v>
      </c>
      <c r="Y531" s="117">
        <f>[2]Calcs_Wat!Y$160</f>
        <v>0</v>
      </c>
      <c r="Z531" s="117">
        <f>[2]Calcs_Wat!Z$160</f>
        <v>0</v>
      </c>
      <c r="AA531" s="117">
        <f>[2]Calcs_Wat!AA$160</f>
        <v>0</v>
      </c>
      <c r="AB531" s="117">
        <f>[2]Calcs_Wat!AB$160</f>
        <v>0</v>
      </c>
      <c r="AC531" s="117">
        <f>[2]Calcs_Wat!AC$160</f>
        <v>0</v>
      </c>
      <c r="AD531" s="117">
        <f>[2]Calcs_Wat!AD$160</f>
        <v>0</v>
      </c>
      <c r="AE531" s="117">
        <f>[2]Calcs_Wat!AE$160</f>
        <v>0</v>
      </c>
      <c r="AF531" s="117">
        <f>[2]Calcs_Wat!AF$160</f>
        <v>0</v>
      </c>
      <c r="AG531" s="117">
        <f>[2]Calcs_Wat!AG$160</f>
        <v>0</v>
      </c>
      <c r="AH531" s="118">
        <f>[2]Calcs_Wat!AH$160</f>
        <v>0</v>
      </c>
      <c r="AM531" s="53" cm="1">
        <f t="array" ref="AM531">IF(SUM(ABS(K531:AH531)),1,0)</f>
        <v>0</v>
      </c>
      <c r="AN531" s="53">
        <f>IF(OR(SUBTOTAL(102,AM531)=1,AM531=0),0,1)</f>
        <v>0</v>
      </c>
    </row>
    <row r="532" spans="1:40" ht="12.75" hidden="1" customHeight="1" outlineLevel="2" x14ac:dyDescent="0.2">
      <c r="A532" s="35"/>
      <c r="B532" s="151"/>
      <c r="C532" s="152"/>
      <c r="D532" s="245" t="s">
        <v>98</v>
      </c>
      <c r="E532" s="154"/>
      <c r="F532" s="154"/>
      <c r="G532" s="154"/>
      <c r="H532" s="154"/>
      <c r="I532" s="154"/>
      <c r="J532" s="154"/>
      <c r="K532" s="116">
        <f>'[2]Hist&amp;Budget_WC'!AZ$172</f>
        <v>0</v>
      </c>
      <c r="L532" s="116">
        <f>'[2]Hist&amp;Budget_WC'!BA$172</f>
        <v>0</v>
      </c>
      <c r="M532" s="116">
        <f>'[2]Hist&amp;Budget_WC'!BB$172</f>
        <v>0</v>
      </c>
      <c r="N532" s="117">
        <f>[2]Calcs_Wat!N$158</f>
        <v>0</v>
      </c>
      <c r="O532" s="117">
        <f>[2]Calcs_Wat!O$158</f>
        <v>0</v>
      </c>
      <c r="P532" s="117">
        <f>[2]Calcs_Wat!P$158</f>
        <v>0</v>
      </c>
      <c r="Q532" s="117">
        <f>[2]Calcs_Wat!Q$158</f>
        <v>0</v>
      </c>
      <c r="R532" s="117">
        <f>[2]Calcs_Wat!R$158</f>
        <v>0</v>
      </c>
      <c r="S532" s="117">
        <f>[2]Calcs_Wat!S$158</f>
        <v>0</v>
      </c>
      <c r="T532" s="117">
        <f>[2]Calcs_Wat!T$158</f>
        <v>0</v>
      </c>
      <c r="U532" s="117">
        <f>[2]Calcs_Wat!U$158</f>
        <v>0</v>
      </c>
      <c r="V532" s="117">
        <f>[2]Calcs_Wat!V$158</f>
        <v>0</v>
      </c>
      <c r="W532" s="117">
        <f>[2]Calcs_Wat!W$158</f>
        <v>0</v>
      </c>
      <c r="X532" s="117">
        <f>[2]Calcs_Wat!X$158</f>
        <v>0</v>
      </c>
      <c r="Y532" s="117">
        <f>[2]Calcs_Wat!Y$158</f>
        <v>0</v>
      </c>
      <c r="Z532" s="117">
        <f>[2]Calcs_Wat!Z$158</f>
        <v>0</v>
      </c>
      <c r="AA532" s="117">
        <f>[2]Calcs_Wat!AA$158</f>
        <v>0</v>
      </c>
      <c r="AB532" s="117">
        <f>[2]Calcs_Wat!AB$158</f>
        <v>0</v>
      </c>
      <c r="AC532" s="117">
        <f>[2]Calcs_Wat!AC$158</f>
        <v>0</v>
      </c>
      <c r="AD532" s="117">
        <f>[2]Calcs_Wat!AD$158</f>
        <v>0</v>
      </c>
      <c r="AE532" s="117">
        <f>[2]Calcs_Wat!AE$158</f>
        <v>0</v>
      </c>
      <c r="AF532" s="117">
        <f>[2]Calcs_Wat!AF$158</f>
        <v>0</v>
      </c>
      <c r="AG532" s="117">
        <f>[2]Calcs_Wat!AG$158</f>
        <v>0</v>
      </c>
      <c r="AH532" s="118">
        <f>[2]Calcs_Wat!AH$158</f>
        <v>0</v>
      </c>
      <c r="AM532" s="53" cm="1">
        <f t="array" ref="AM532">IF(SUM(ABS(K532:AH532)),1,0)</f>
        <v>0</v>
      </c>
      <c r="AN532" s="53">
        <f>IF(OR(SUBTOTAL(102,AM532)=1,AM532=0),0,1)</f>
        <v>0</v>
      </c>
    </row>
    <row r="533" spans="1:40" ht="12.75" hidden="1" customHeight="1" outlineLevel="2" x14ac:dyDescent="0.2">
      <c r="A533" s="35"/>
      <c r="B533" s="151"/>
      <c r="C533" s="152"/>
      <c r="D533" s="246" t="s">
        <v>88</v>
      </c>
      <c r="E533" s="154"/>
      <c r="F533" s="154"/>
      <c r="G533" s="154"/>
      <c r="H533" s="154"/>
      <c r="I533" s="154"/>
      <c r="J533" s="154"/>
      <c r="K533" s="116">
        <f>'[2]Hist&amp;Budget_WC'!AZ$171</f>
        <v>0</v>
      </c>
      <c r="L533" s="116">
        <f>'[2]Hist&amp;Budget_WC'!BA$171</f>
        <v>0</v>
      </c>
      <c r="M533" s="116">
        <f>'[2]Hist&amp;Budget_WC'!BB$171</f>
        <v>0</v>
      </c>
      <c r="N533" s="117">
        <f>[2]Calcs_Wat!N$157</f>
        <v>0</v>
      </c>
      <c r="O533" s="117">
        <f>[2]Calcs_Wat!O$157</f>
        <v>0</v>
      </c>
      <c r="P533" s="117">
        <f>[2]Calcs_Wat!P$157</f>
        <v>0</v>
      </c>
      <c r="Q533" s="117">
        <f>[2]Calcs_Wat!Q$157</f>
        <v>0</v>
      </c>
      <c r="R533" s="117">
        <f>[2]Calcs_Wat!R$157</f>
        <v>0</v>
      </c>
      <c r="S533" s="117">
        <f>[2]Calcs_Wat!S$157</f>
        <v>0</v>
      </c>
      <c r="T533" s="117">
        <f>[2]Calcs_Wat!T$157</f>
        <v>0</v>
      </c>
      <c r="U533" s="117">
        <f>[2]Calcs_Wat!U$157</f>
        <v>0</v>
      </c>
      <c r="V533" s="117">
        <f>[2]Calcs_Wat!V$157</f>
        <v>0</v>
      </c>
      <c r="W533" s="117">
        <f>[2]Calcs_Wat!W$157</f>
        <v>0</v>
      </c>
      <c r="X533" s="117">
        <f>[2]Calcs_Wat!X$157</f>
        <v>0</v>
      </c>
      <c r="Y533" s="117">
        <f>[2]Calcs_Wat!Y$157</f>
        <v>0</v>
      </c>
      <c r="Z533" s="117">
        <f>[2]Calcs_Wat!Z$157</f>
        <v>0</v>
      </c>
      <c r="AA533" s="117">
        <f>[2]Calcs_Wat!AA$157</f>
        <v>0</v>
      </c>
      <c r="AB533" s="117">
        <f>[2]Calcs_Wat!AB$157</f>
        <v>0</v>
      </c>
      <c r="AC533" s="117">
        <f>[2]Calcs_Wat!AC$157</f>
        <v>0</v>
      </c>
      <c r="AD533" s="117">
        <f>[2]Calcs_Wat!AD$157</f>
        <v>0</v>
      </c>
      <c r="AE533" s="117">
        <f>[2]Calcs_Wat!AE$157</f>
        <v>0</v>
      </c>
      <c r="AF533" s="117">
        <f>[2]Calcs_Wat!AF$157</f>
        <v>0</v>
      </c>
      <c r="AG533" s="117">
        <f>[2]Calcs_Wat!AG$157</f>
        <v>0</v>
      </c>
      <c r="AH533" s="118">
        <f>[2]Calcs_Wat!AH$157</f>
        <v>0</v>
      </c>
      <c r="AM533" s="53" cm="1">
        <f t="array" ref="AM533">IF(SUM(ABS(K533:AH533)),1,0)</f>
        <v>0</v>
      </c>
      <c r="AN533" s="53">
        <f>IF(OR(SUBTOTAL(102,AM533)=1,AM533=0),0,1)</f>
        <v>0</v>
      </c>
    </row>
    <row r="534" spans="1:40" ht="12.75" hidden="1" customHeight="1" outlineLevel="2" x14ac:dyDescent="0.2">
      <c r="A534" s="35"/>
      <c r="B534" s="151"/>
      <c r="C534" s="152"/>
      <c r="D534" s="153" t="s">
        <v>99</v>
      </c>
      <c r="E534" s="157"/>
      <c r="F534" s="157"/>
      <c r="G534" s="157"/>
      <c r="H534" s="157"/>
      <c r="I534" s="157"/>
      <c r="J534" s="157"/>
      <c r="K534" s="121">
        <f t="shared" ref="K534:AH534" si="90">SUM(K529:K533)</f>
        <v>0</v>
      </c>
      <c r="L534" s="121">
        <f t="shared" si="90"/>
        <v>0</v>
      </c>
      <c r="M534" s="121">
        <f t="shared" si="90"/>
        <v>0</v>
      </c>
      <c r="N534" s="122">
        <f t="shared" si="90"/>
        <v>3374</v>
      </c>
      <c r="O534" s="122">
        <f t="shared" si="90"/>
        <v>3288.5612587140922</v>
      </c>
      <c r="P534" s="122">
        <f t="shared" si="90"/>
        <v>2960.3749552739446</v>
      </c>
      <c r="Q534" s="122">
        <f t="shared" si="90"/>
        <v>2614.2642517243421</v>
      </c>
      <c r="R534" s="122">
        <f t="shared" si="90"/>
        <v>2249.4578706289167</v>
      </c>
      <c r="S534" s="122">
        <f t="shared" si="90"/>
        <v>1864.9321955079649</v>
      </c>
      <c r="T534" s="122">
        <f t="shared" si="90"/>
        <v>1459.5084504543327</v>
      </c>
      <c r="U534" s="122">
        <f t="shared" si="90"/>
        <v>1032.1497277677845</v>
      </c>
      <c r="V534" s="122">
        <f t="shared" si="90"/>
        <v>581.45785541808061</v>
      </c>
      <c r="W534" s="122">
        <f t="shared" si="90"/>
        <v>310.8</v>
      </c>
      <c r="X534" s="122">
        <f t="shared" si="90"/>
        <v>319</v>
      </c>
      <c r="Y534" s="122">
        <f t="shared" si="90"/>
        <v>319</v>
      </c>
      <c r="Z534" s="122">
        <f t="shared" si="90"/>
        <v>319</v>
      </c>
      <c r="AA534" s="122">
        <f t="shared" si="90"/>
        <v>319</v>
      </c>
      <c r="AB534" s="122">
        <f t="shared" si="90"/>
        <v>319</v>
      </c>
      <c r="AC534" s="122">
        <f t="shared" si="90"/>
        <v>319</v>
      </c>
      <c r="AD534" s="122">
        <f t="shared" si="90"/>
        <v>319</v>
      </c>
      <c r="AE534" s="122">
        <f t="shared" si="90"/>
        <v>319</v>
      </c>
      <c r="AF534" s="122">
        <f t="shared" si="90"/>
        <v>319</v>
      </c>
      <c r="AG534" s="122">
        <f t="shared" si="90"/>
        <v>319</v>
      </c>
      <c r="AH534" s="123">
        <f t="shared" si="90"/>
        <v>319</v>
      </c>
      <c r="AM534" s="53" cm="1">
        <f t="array" ref="AM534">IF(SUM(ABS(K534:AH534)),1,0)</f>
        <v>1</v>
      </c>
      <c r="AN534" s="53">
        <f>IF(OR(SUBTOTAL(102,AM534)=1,AM534=0),0,1)</f>
        <v>1</v>
      </c>
    </row>
    <row r="535" spans="1:40" ht="12.75" hidden="1" customHeight="1" outlineLevel="2" collapsed="1" thickBot="1" x14ac:dyDescent="0.25">
      <c r="A535" s="35"/>
      <c r="B535" s="151"/>
      <c r="C535" s="152"/>
      <c r="D535" s="158" t="s">
        <v>100</v>
      </c>
      <c r="E535" s="159"/>
      <c r="F535" s="159"/>
      <c r="G535" s="159"/>
      <c r="H535" s="159"/>
      <c r="I535" s="159"/>
      <c r="J535" s="159"/>
      <c r="K535" s="160">
        <f t="shared" ref="K535:AH535" si="91">SUM(K526,K534)</f>
        <v>562</v>
      </c>
      <c r="L535" s="160">
        <f t="shared" si="91"/>
        <v>288</v>
      </c>
      <c r="M535" s="160">
        <f t="shared" si="91"/>
        <v>287</v>
      </c>
      <c r="N535" s="161">
        <f t="shared" si="91"/>
        <v>4319</v>
      </c>
      <c r="O535" s="161">
        <f t="shared" si="91"/>
        <v>4205.9174230976541</v>
      </c>
      <c r="P535" s="161">
        <f t="shared" si="91"/>
        <v>3897.8544073287394</v>
      </c>
      <c r="Q535" s="161">
        <f t="shared" si="91"/>
        <v>3581.1820599435205</v>
      </c>
      <c r="R535" s="161">
        <f t="shared" si="91"/>
        <v>3246.2283624321954</v>
      </c>
      <c r="S535" s="161">
        <f t="shared" si="91"/>
        <v>2895.4253461928965</v>
      </c>
      <c r="T535" s="161">
        <f t="shared" si="91"/>
        <v>2523.9879025091273</v>
      </c>
      <c r="U535" s="161">
        <f t="shared" si="91"/>
        <v>2132.1086318773732</v>
      </c>
      <c r="V535" s="161">
        <f t="shared" si="91"/>
        <v>1716.8512980410314</v>
      </c>
      <c r="W535" s="161">
        <f t="shared" si="91"/>
        <v>1283.0328767123287</v>
      </c>
      <c r="X535" s="161">
        <f t="shared" si="91"/>
        <v>1027.027397260274</v>
      </c>
      <c r="Y535" s="161">
        <f t="shared" si="91"/>
        <v>1027.027397260274</v>
      </c>
      <c r="Z535" s="161">
        <f t="shared" si="91"/>
        <v>1025.5737704918033</v>
      </c>
      <c r="AA535" s="161">
        <f t="shared" si="91"/>
        <v>1027.027397260274</v>
      </c>
      <c r="AB535" s="161">
        <f t="shared" si="91"/>
        <v>1027.027397260274</v>
      </c>
      <c r="AC535" s="161">
        <f t="shared" si="91"/>
        <v>1027.027397260274</v>
      </c>
      <c r="AD535" s="161">
        <f t="shared" si="91"/>
        <v>1025.5737704918033</v>
      </c>
      <c r="AE535" s="161">
        <f t="shared" si="91"/>
        <v>1027.027397260274</v>
      </c>
      <c r="AF535" s="161">
        <f t="shared" si="91"/>
        <v>1027.027397260274</v>
      </c>
      <c r="AG535" s="161">
        <f t="shared" si="91"/>
        <v>1027.027397260274</v>
      </c>
      <c r="AH535" s="162">
        <f t="shared" si="91"/>
        <v>1025.5737704918033</v>
      </c>
    </row>
    <row r="536" spans="1:40" ht="12.75" hidden="1" customHeight="1" outlineLevel="2" thickTop="1" x14ac:dyDescent="0.2">
      <c r="A536" s="35"/>
      <c r="B536" s="151"/>
      <c r="C536" s="152"/>
      <c r="D536" s="153"/>
      <c r="E536" s="154"/>
      <c r="F536" s="154"/>
      <c r="G536" s="154"/>
      <c r="H536" s="154"/>
      <c r="I536" s="154"/>
      <c r="J536" s="154"/>
      <c r="K536" s="116"/>
      <c r="L536" s="116"/>
      <c r="M536" s="116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6"/>
    </row>
    <row r="537" spans="1:40" ht="12.75" hidden="1" customHeight="1" outlineLevel="2" thickBot="1" x14ac:dyDescent="0.25">
      <c r="A537" s="35"/>
      <c r="B537" s="151"/>
      <c r="C537" s="152"/>
      <c r="D537" s="163" t="s">
        <v>101</v>
      </c>
      <c r="E537" s="164"/>
      <c r="F537" s="164"/>
      <c r="G537" s="164"/>
      <c r="H537" s="164"/>
      <c r="I537" s="164"/>
      <c r="J537" s="164"/>
      <c r="K537" s="165">
        <f>K518-K535</f>
        <v>53555</v>
      </c>
      <c r="L537" s="165">
        <f>L518-L535</f>
        <v>59026</v>
      </c>
      <c r="M537" s="165">
        <f>M518-M535</f>
        <v>64276</v>
      </c>
      <c r="N537" s="166">
        <f>N518-N535</f>
        <v>64125</v>
      </c>
      <c r="O537" s="166">
        <f>O518-O535</f>
        <v>64834.227269108414</v>
      </c>
      <c r="P537" s="166">
        <f t="shared" ref="P537:AH537" si="92">P518-P535</f>
        <v>65337.668767037751</v>
      </c>
      <c r="Q537" s="166">
        <f t="shared" si="92"/>
        <v>66082.401331743211</v>
      </c>
      <c r="R537" s="166">
        <f t="shared" si="92"/>
        <v>67081.729573994482</v>
      </c>
      <c r="S537" s="166">
        <f t="shared" si="92"/>
        <v>69395.010443604609</v>
      </c>
      <c r="T537" s="166">
        <f t="shared" si="92"/>
        <v>72255.622716480764</v>
      </c>
      <c r="U537" s="166">
        <f t="shared" si="92"/>
        <v>78112.86996698982</v>
      </c>
      <c r="V537" s="166">
        <f t="shared" si="92"/>
        <v>85109.617033828719</v>
      </c>
      <c r="W537" s="166">
        <f t="shared" si="92"/>
        <v>92055.430083735977</v>
      </c>
      <c r="X537" s="166">
        <f t="shared" si="92"/>
        <v>98308.831724965785</v>
      </c>
      <c r="Y537" s="166">
        <f t="shared" si="92"/>
        <v>100590.62839874494</v>
      </c>
      <c r="Z537" s="166">
        <f t="shared" si="92"/>
        <v>102872.42507252414</v>
      </c>
      <c r="AA537" s="166">
        <f t="shared" si="92"/>
        <v>105154.22174630334</v>
      </c>
      <c r="AB537" s="166">
        <f t="shared" si="92"/>
        <v>107436.01842008253</v>
      </c>
      <c r="AC537" s="166">
        <f t="shared" si="92"/>
        <v>109717.81509386172</v>
      </c>
      <c r="AD537" s="166">
        <f t="shared" si="92"/>
        <v>111999.6117676409</v>
      </c>
      <c r="AE537" s="166">
        <f t="shared" si="92"/>
        <v>114281.40844142009</v>
      </c>
      <c r="AF537" s="166">
        <f t="shared" si="92"/>
        <v>116563.20511519929</v>
      </c>
      <c r="AG537" s="166">
        <f t="shared" si="92"/>
        <v>118845.00178897848</v>
      </c>
      <c r="AH537" s="167">
        <f t="shared" si="92"/>
        <v>121126.79846275767</v>
      </c>
    </row>
    <row r="538" spans="1:40" ht="12.75" hidden="1" customHeight="1" outlineLevel="2" x14ac:dyDescent="0.2">
      <c r="A538" s="35"/>
      <c r="B538" s="151"/>
      <c r="C538" s="152"/>
      <c r="D538" s="153"/>
      <c r="E538" s="154"/>
      <c r="F538" s="154"/>
      <c r="G538" s="154"/>
      <c r="H538" s="154"/>
      <c r="I538" s="154"/>
      <c r="J538" s="154"/>
      <c r="K538" s="116"/>
      <c r="L538" s="116"/>
      <c r="M538" s="116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6"/>
    </row>
    <row r="539" spans="1:40" ht="12.75" hidden="1" customHeight="1" outlineLevel="2" x14ac:dyDescent="0.2">
      <c r="A539" s="35"/>
      <c r="B539" s="151"/>
      <c r="C539" s="152"/>
      <c r="D539" s="153" t="s">
        <v>102</v>
      </c>
      <c r="E539" s="154"/>
      <c r="F539" s="154"/>
      <c r="G539" s="154"/>
      <c r="H539" s="154"/>
      <c r="I539" s="154"/>
      <c r="J539" s="154"/>
      <c r="K539" s="116"/>
      <c r="L539" s="116"/>
      <c r="M539" s="116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6"/>
    </row>
    <row r="540" spans="1:40" ht="12.75" hidden="1" customHeight="1" outlineLevel="2" x14ac:dyDescent="0.2">
      <c r="A540" s="35"/>
      <c r="B540" s="151"/>
      <c r="C540" s="152"/>
      <c r="D540" s="176" t="s">
        <v>103</v>
      </c>
      <c r="E540" s="154"/>
      <c r="F540" s="154"/>
      <c r="G540" s="154"/>
      <c r="H540" s="154"/>
      <c r="I540" s="154"/>
      <c r="J540" s="154"/>
      <c r="K540" s="116">
        <f>'[2]Hist&amp;Budget_WC'!AZ$184</f>
        <v>51187</v>
      </c>
      <c r="L540" s="116">
        <f>'[2]Hist&amp;Budget_WC'!BA$184</f>
        <v>53818</v>
      </c>
      <c r="M540" s="116">
        <f>'[2]Hist&amp;Budget_WC'!BB$184</f>
        <v>54210</v>
      </c>
      <c r="N540" s="117">
        <f>[2]Calcs_Wat!N$169</f>
        <v>54136</v>
      </c>
      <c r="O540" s="117">
        <f>[2]Calcs_Wat!O$169</f>
        <v>54844.843751211039</v>
      </c>
      <c r="P540" s="117">
        <f>[2]Calcs_Wat!P$169</f>
        <v>55348.182463597608</v>
      </c>
      <c r="Q540" s="117">
        <f>[2]Calcs_Wat!Q$169</f>
        <v>56093.890628193607</v>
      </c>
      <c r="R540" s="117">
        <f>[2]Calcs_Wat!R$169</f>
        <v>57093.223192899059</v>
      </c>
      <c r="S540" s="117">
        <f>[2]Calcs_Wat!S$169</f>
        <v>59406.484768483664</v>
      </c>
      <c r="T540" s="117">
        <f>[2]Calcs_Wat!T$169</f>
        <v>62266.998971427129</v>
      </c>
      <c r="U540" s="117">
        <f>[2]Calcs_Wat!U$169</f>
        <v>68124.01124430327</v>
      </c>
      <c r="V540" s="117">
        <f>[2]Calcs_Wat!V$169</f>
        <v>75120.325161479006</v>
      </c>
      <c r="W540" s="117">
        <f>[2]Calcs_Wat!W$169</f>
        <v>82066.772228317888</v>
      </c>
      <c r="X540" s="117">
        <f>[2]Calcs_Wat!X$169</f>
        <v>88319.83172496577</v>
      </c>
      <c r="Y540" s="117">
        <f>[2]Calcs_Wat!Y$169</f>
        <v>90601.628398744957</v>
      </c>
      <c r="Z540" s="117">
        <f>[2]Calcs_Wat!Z$169</f>
        <v>92883.425072524144</v>
      </c>
      <c r="AA540" s="117">
        <f>[2]Calcs_Wat!AA$169</f>
        <v>95165.22174630333</v>
      </c>
      <c r="AB540" s="117">
        <f>[2]Calcs_Wat!AB$169</f>
        <v>97447.018420082517</v>
      </c>
      <c r="AC540" s="117">
        <f>[2]Calcs_Wat!AC$169</f>
        <v>99728.815093861704</v>
      </c>
      <c r="AD540" s="117">
        <f>[2]Calcs_Wat!AD$169</f>
        <v>102010.61176764089</v>
      </c>
      <c r="AE540" s="117">
        <f>[2]Calcs_Wat!AE$169</f>
        <v>104292.40844142008</v>
      </c>
      <c r="AF540" s="117">
        <f>[2]Calcs_Wat!AF$169</f>
        <v>106574.20511519926</v>
      </c>
      <c r="AG540" s="117">
        <f>[2]Calcs_Wat!AG$169</f>
        <v>108856.00178897845</v>
      </c>
      <c r="AH540" s="118">
        <f>[2]Calcs_Wat!AH$169</f>
        <v>111137.79846275764</v>
      </c>
    </row>
    <row r="541" spans="1:40" ht="12.75" hidden="1" customHeight="1" outlineLevel="2" x14ac:dyDescent="0.2">
      <c r="A541" s="35"/>
      <c r="B541" s="151"/>
      <c r="C541" s="152"/>
      <c r="D541" s="176" t="s">
        <v>104</v>
      </c>
      <c r="E541" s="154"/>
      <c r="F541" s="154"/>
      <c r="G541" s="154"/>
      <c r="H541" s="154"/>
      <c r="I541" s="154"/>
      <c r="J541" s="154"/>
      <c r="K541" s="116">
        <f>'[2]Hist&amp;Budget_WC'!AZ$216</f>
        <v>2368</v>
      </c>
      <c r="L541" s="116">
        <f>'[2]Hist&amp;Budget_WC'!BA$216</f>
        <v>5208</v>
      </c>
      <c r="M541" s="116">
        <f>'[2]Hist&amp;Budget_WC'!BB$216</f>
        <v>10066</v>
      </c>
      <c r="N541" s="117">
        <f>[2]Calcs_Wat!N$201</f>
        <v>9989</v>
      </c>
      <c r="O541" s="117">
        <f>[2]Calcs_Wat!O$201</f>
        <v>9989</v>
      </c>
      <c r="P541" s="117">
        <f>[2]Calcs_Wat!P$201</f>
        <v>9989</v>
      </c>
      <c r="Q541" s="117">
        <f>[2]Calcs_Wat!Q$201</f>
        <v>9989</v>
      </c>
      <c r="R541" s="117">
        <f>[2]Calcs_Wat!R$201</f>
        <v>9989</v>
      </c>
      <c r="S541" s="117">
        <f>[2]Calcs_Wat!S$201</f>
        <v>9989</v>
      </c>
      <c r="T541" s="117">
        <f>[2]Calcs_Wat!T$201</f>
        <v>9989</v>
      </c>
      <c r="U541" s="117">
        <f>[2]Calcs_Wat!U$201</f>
        <v>9989</v>
      </c>
      <c r="V541" s="117">
        <f>[2]Calcs_Wat!V$201</f>
        <v>9989</v>
      </c>
      <c r="W541" s="117">
        <f>[2]Calcs_Wat!W$201</f>
        <v>9989</v>
      </c>
      <c r="X541" s="117">
        <f>[2]Calcs_Wat!X$201</f>
        <v>9989</v>
      </c>
      <c r="Y541" s="117">
        <f>[2]Calcs_Wat!Y$201</f>
        <v>9989</v>
      </c>
      <c r="Z541" s="117">
        <f>[2]Calcs_Wat!Z$201</f>
        <v>9989</v>
      </c>
      <c r="AA541" s="117">
        <f>[2]Calcs_Wat!AA$201</f>
        <v>9989</v>
      </c>
      <c r="AB541" s="117">
        <f>[2]Calcs_Wat!AB$201</f>
        <v>9989</v>
      </c>
      <c r="AC541" s="117">
        <f>[2]Calcs_Wat!AC$201</f>
        <v>9989</v>
      </c>
      <c r="AD541" s="117">
        <f>[2]Calcs_Wat!AD$201</f>
        <v>9989</v>
      </c>
      <c r="AE541" s="117">
        <f>[2]Calcs_Wat!AE$201</f>
        <v>9989</v>
      </c>
      <c r="AF541" s="117">
        <f>[2]Calcs_Wat!AF$201</f>
        <v>9989</v>
      </c>
      <c r="AG541" s="117">
        <f>[2]Calcs_Wat!AG$201</f>
        <v>9989</v>
      </c>
      <c r="AH541" s="118">
        <f>[2]Calcs_Wat!AH$201</f>
        <v>9989</v>
      </c>
    </row>
    <row r="542" spans="1:40" ht="12.75" hidden="1" customHeight="1" outlineLevel="2" x14ac:dyDescent="0.2">
      <c r="A542" s="35"/>
      <c r="B542" s="151"/>
      <c r="C542" s="152"/>
      <c r="D542" s="176" t="s">
        <v>105</v>
      </c>
      <c r="E542" s="154"/>
      <c r="F542" s="154"/>
      <c r="G542" s="154"/>
      <c r="H542" s="154"/>
      <c r="I542" s="154"/>
      <c r="J542" s="154"/>
      <c r="K542" s="116">
        <f>'[2]Hist&amp;Budget_WC'!AZ$185</f>
        <v>0</v>
      </c>
      <c r="L542" s="116">
        <f>'[2]Hist&amp;Budget_WC'!BA$185</f>
        <v>0</v>
      </c>
      <c r="M542" s="116">
        <f>'[2]Hist&amp;Budget_WC'!BB$185</f>
        <v>0</v>
      </c>
      <c r="N542" s="117">
        <f>[2]Calcs_Wat!N$170</f>
        <v>0</v>
      </c>
      <c r="O542" s="117">
        <f>[2]Calcs_Wat!O$170</f>
        <v>0</v>
      </c>
      <c r="P542" s="117">
        <f>[2]Calcs_Wat!P$170</f>
        <v>0</v>
      </c>
      <c r="Q542" s="117">
        <f>[2]Calcs_Wat!Q$170</f>
        <v>0</v>
      </c>
      <c r="R542" s="117">
        <f>[2]Calcs_Wat!R$170</f>
        <v>0</v>
      </c>
      <c r="S542" s="117">
        <f>[2]Calcs_Wat!S$170</f>
        <v>0</v>
      </c>
      <c r="T542" s="117">
        <f>[2]Calcs_Wat!T$170</f>
        <v>0</v>
      </c>
      <c r="U542" s="117">
        <f>[2]Calcs_Wat!U$170</f>
        <v>0</v>
      </c>
      <c r="V542" s="117">
        <f>[2]Calcs_Wat!V$170</f>
        <v>0</v>
      </c>
      <c r="W542" s="117">
        <f>[2]Calcs_Wat!W$170</f>
        <v>0</v>
      </c>
      <c r="X542" s="117">
        <f>[2]Calcs_Wat!X$170</f>
        <v>0</v>
      </c>
      <c r="Y542" s="117">
        <f>[2]Calcs_Wat!Y$170</f>
        <v>0</v>
      </c>
      <c r="Z542" s="117">
        <f>[2]Calcs_Wat!Z$170</f>
        <v>0</v>
      </c>
      <c r="AA542" s="117">
        <f>[2]Calcs_Wat!AA$170</f>
        <v>0</v>
      </c>
      <c r="AB542" s="117">
        <f>[2]Calcs_Wat!AB$170</f>
        <v>0</v>
      </c>
      <c r="AC542" s="117">
        <f>[2]Calcs_Wat!AC$170</f>
        <v>0</v>
      </c>
      <c r="AD542" s="117">
        <f>[2]Calcs_Wat!AD$170</f>
        <v>0</v>
      </c>
      <c r="AE542" s="117">
        <f>[2]Calcs_Wat!AE$170</f>
        <v>0</v>
      </c>
      <c r="AF542" s="117">
        <f>[2]Calcs_Wat!AF$170</f>
        <v>0</v>
      </c>
      <c r="AG542" s="117">
        <f>[2]Calcs_Wat!AG$170</f>
        <v>0</v>
      </c>
      <c r="AH542" s="118">
        <f>[2]Calcs_Wat!AH$170</f>
        <v>0</v>
      </c>
      <c r="AM542" s="53" cm="1">
        <f t="array" ref="AM542">IF(SUM(ABS(K542:AH542)),1,0)</f>
        <v>0</v>
      </c>
      <c r="AN542" s="53">
        <f>IF(OR(SUBTOTAL(102,AM542)=1,AM542=0),0,1)</f>
        <v>0</v>
      </c>
    </row>
    <row r="543" spans="1:40" ht="12.75" hidden="1" customHeight="1" outlineLevel="2" x14ac:dyDescent="0.2">
      <c r="A543" s="35"/>
      <c r="B543" s="151"/>
      <c r="C543" s="152"/>
      <c r="D543" s="176" t="s">
        <v>106</v>
      </c>
      <c r="E543" s="154"/>
      <c r="F543" s="154"/>
      <c r="G543" s="154"/>
      <c r="H543" s="154"/>
      <c r="I543" s="154"/>
      <c r="J543" s="154"/>
      <c r="K543" s="116">
        <f>SUM('[2]Hist&amp;Budget_WC'!AZ$186:AZ$215)</f>
        <v>0</v>
      </c>
      <c r="L543" s="116">
        <f>SUM('[2]Hist&amp;Budget_WC'!BA$186:BA$215)</f>
        <v>0</v>
      </c>
      <c r="M543" s="116">
        <f>SUM('[2]Hist&amp;Budget_WC'!BB$186:BB$215)</f>
        <v>0</v>
      </c>
      <c r="N543" s="117">
        <f>SUM([2]Calcs_Wat!N$171:N$200)</f>
        <v>0</v>
      </c>
      <c r="O543" s="117">
        <f>SUM([2]Calcs_Wat!O$171:O$200)</f>
        <v>0</v>
      </c>
      <c r="P543" s="117">
        <f>SUM([2]Calcs_Wat!P$171:P$200)</f>
        <v>0</v>
      </c>
      <c r="Q543" s="117">
        <f>SUM([2]Calcs_Wat!Q$171:Q$200)</f>
        <v>0</v>
      </c>
      <c r="R543" s="117">
        <f>SUM([2]Calcs_Wat!R$171:R$200)</f>
        <v>0</v>
      </c>
      <c r="S543" s="117">
        <f>SUM([2]Calcs_Wat!S$171:S$200)</f>
        <v>0</v>
      </c>
      <c r="T543" s="117">
        <f>SUM([2]Calcs_Wat!T$171:T$200)</f>
        <v>0</v>
      </c>
      <c r="U543" s="117">
        <f>SUM([2]Calcs_Wat!U$171:U$200)</f>
        <v>0</v>
      </c>
      <c r="V543" s="117">
        <f>SUM([2]Calcs_Wat!V$171:V$200)</f>
        <v>0</v>
      </c>
      <c r="W543" s="117">
        <f>SUM([2]Calcs_Wat!W$171:W$200)</f>
        <v>0</v>
      </c>
      <c r="X543" s="117">
        <f>SUM([2]Calcs_Wat!X$171:X$200)</f>
        <v>0</v>
      </c>
      <c r="Y543" s="117">
        <f>SUM([2]Calcs_Wat!Y$171:Y$200)</f>
        <v>0</v>
      </c>
      <c r="Z543" s="117">
        <f>SUM([2]Calcs_Wat!Z$171:Z$200)</f>
        <v>0</v>
      </c>
      <c r="AA543" s="117">
        <f>SUM([2]Calcs_Wat!AA$171:AA$200)</f>
        <v>0</v>
      </c>
      <c r="AB543" s="117">
        <f>SUM([2]Calcs_Wat!AB$171:AB$200)</f>
        <v>0</v>
      </c>
      <c r="AC543" s="117">
        <f>SUM([2]Calcs_Wat!AC$171:AC$200)</f>
        <v>0</v>
      </c>
      <c r="AD543" s="117">
        <f>SUM([2]Calcs_Wat!AD$171:AD$200)</f>
        <v>0</v>
      </c>
      <c r="AE543" s="117">
        <f>SUM([2]Calcs_Wat!AE$171:AE$200)</f>
        <v>0</v>
      </c>
      <c r="AF543" s="117">
        <f>SUM([2]Calcs_Wat!AF$171:AF$200)</f>
        <v>0</v>
      </c>
      <c r="AG543" s="117">
        <f>SUM([2]Calcs_Wat!AG$171:AG$200)</f>
        <v>0</v>
      </c>
      <c r="AH543" s="118">
        <f>SUM([2]Calcs_Wat!AH$171:AH$200)</f>
        <v>0</v>
      </c>
      <c r="AM543" s="53" cm="1">
        <f t="array" ref="AM543">IF(SUM(ABS(K543:AH543)),1,0)</f>
        <v>0</v>
      </c>
      <c r="AN543" s="53">
        <f>IF(OR(SUBTOTAL(102,AM543)=1,AM543=0),0,1)</f>
        <v>0</v>
      </c>
    </row>
    <row r="544" spans="1:40" ht="12.75" hidden="1" customHeight="1" outlineLevel="2" thickBot="1" x14ac:dyDescent="0.25">
      <c r="A544" s="35"/>
      <c r="B544" s="151"/>
      <c r="C544" s="152"/>
      <c r="D544" s="163" t="s">
        <v>107</v>
      </c>
      <c r="E544" s="169"/>
      <c r="F544" s="169"/>
      <c r="G544" s="169"/>
      <c r="H544" s="169"/>
      <c r="I544" s="169"/>
      <c r="J544" s="169"/>
      <c r="K544" s="165">
        <f t="shared" ref="K544:AH544" si="93">SUM(K540:K543)</f>
        <v>53555</v>
      </c>
      <c r="L544" s="165">
        <f t="shared" si="93"/>
        <v>59026</v>
      </c>
      <c r="M544" s="165">
        <f t="shared" si="93"/>
        <v>64276</v>
      </c>
      <c r="N544" s="166">
        <f t="shared" si="93"/>
        <v>64125</v>
      </c>
      <c r="O544" s="166">
        <f t="shared" si="93"/>
        <v>64833.843751211039</v>
      </c>
      <c r="P544" s="166">
        <f t="shared" si="93"/>
        <v>65337.182463597608</v>
      </c>
      <c r="Q544" s="166">
        <f t="shared" si="93"/>
        <v>66082.890628193607</v>
      </c>
      <c r="R544" s="166">
        <f t="shared" si="93"/>
        <v>67082.223192899051</v>
      </c>
      <c r="S544" s="166">
        <f t="shared" si="93"/>
        <v>69395.484768483671</v>
      </c>
      <c r="T544" s="166">
        <f t="shared" si="93"/>
        <v>72255.998971427121</v>
      </c>
      <c r="U544" s="166">
        <f t="shared" si="93"/>
        <v>78113.01124430327</v>
      </c>
      <c r="V544" s="166">
        <f t="shared" si="93"/>
        <v>85109.325161479006</v>
      </c>
      <c r="W544" s="166">
        <f t="shared" si="93"/>
        <v>92055.772228317888</v>
      </c>
      <c r="X544" s="166">
        <f t="shared" si="93"/>
        <v>98308.83172496577</v>
      </c>
      <c r="Y544" s="166">
        <f t="shared" si="93"/>
        <v>100590.62839874496</v>
      </c>
      <c r="Z544" s="166">
        <f t="shared" si="93"/>
        <v>102872.42507252414</v>
      </c>
      <c r="AA544" s="166">
        <f t="shared" si="93"/>
        <v>105154.22174630333</v>
      </c>
      <c r="AB544" s="166">
        <f t="shared" si="93"/>
        <v>107436.01842008252</v>
      </c>
      <c r="AC544" s="166">
        <f t="shared" si="93"/>
        <v>109717.8150938617</v>
      </c>
      <c r="AD544" s="166">
        <f t="shared" si="93"/>
        <v>111999.61176764089</v>
      </c>
      <c r="AE544" s="166">
        <f t="shared" si="93"/>
        <v>114281.40844142008</v>
      </c>
      <c r="AF544" s="166">
        <f t="shared" si="93"/>
        <v>116563.20511519926</v>
      </c>
      <c r="AG544" s="166">
        <f t="shared" si="93"/>
        <v>118845.00178897845</v>
      </c>
      <c r="AH544" s="167">
        <f t="shared" si="93"/>
        <v>121126.79846275764</v>
      </c>
      <c r="AM544" s="53" cm="1">
        <f t="array" ref="AM544">IF(SUM(ABS(K544:AH544)),1,0)</f>
        <v>1</v>
      </c>
      <c r="AN544" s="53">
        <f>IF(OR(SUBTOTAL(102,AM544)=1,AM544=0),0,1)</f>
        <v>1</v>
      </c>
    </row>
    <row r="545" spans="1:40" ht="12.75" hidden="1" customHeight="1" outlineLevel="2" x14ac:dyDescent="0.2">
      <c r="A545" s="35"/>
      <c r="B545" s="151"/>
      <c r="C545" s="152"/>
      <c r="AM545" s="53" cm="1">
        <f t="array" ref="AM545">IF(SUM(ABS(K545:AH545)),1,0)</f>
        <v>0</v>
      </c>
      <c r="AN545" s="53">
        <f>IF(OR(SUBTOTAL(102,AM545)=1,AM545=0),0,1)</f>
        <v>0</v>
      </c>
    </row>
    <row r="546" spans="1:40" ht="12.75" hidden="1" customHeight="1" outlineLevel="3" x14ac:dyDescent="0.2">
      <c r="A546" s="35"/>
      <c r="B546" s="151"/>
      <c r="C546" s="152"/>
      <c r="D546" s="141" t="s">
        <v>76</v>
      </c>
    </row>
    <row r="547" spans="1:40" s="38" customFormat="1" ht="10.199999999999999" hidden="1" outlineLevel="3" x14ac:dyDescent="0.2">
      <c r="A547" s="35"/>
      <c r="B547" s="108"/>
      <c r="C547" s="136"/>
      <c r="D547" s="37" t="s">
        <v>108</v>
      </c>
      <c r="E547" s="142">
        <f>SUM(K547:AH547)</f>
        <v>0</v>
      </c>
      <c r="F547" s="25"/>
      <c r="G547" s="25"/>
      <c r="H547" s="25"/>
      <c r="I547" s="25"/>
      <c r="J547" s="25"/>
      <c r="K547" s="143">
        <f>IF(ROUND(K537-K544,0)&lt;&gt;0,1,0)</f>
        <v>0</v>
      </c>
      <c r="L547" s="143">
        <f>IF(ROUND(L537-L544,0)&lt;&gt;0,1,0)</f>
        <v>0</v>
      </c>
      <c r="M547" s="143">
        <f>IF(ROUND(M537-M544,0)&lt;&gt;0,1,0)</f>
        <v>0</v>
      </c>
      <c r="N547" s="143">
        <f t="shared" ref="N547:AH547" si="94">IF(ROUND(N537-N544,0)&lt;&gt;0,1,0)</f>
        <v>0</v>
      </c>
      <c r="O547" s="143">
        <f t="shared" si="94"/>
        <v>0</v>
      </c>
      <c r="P547" s="143">
        <f t="shared" si="94"/>
        <v>0</v>
      </c>
      <c r="Q547" s="143">
        <f t="shared" si="94"/>
        <v>0</v>
      </c>
      <c r="R547" s="143">
        <f t="shared" si="94"/>
        <v>0</v>
      </c>
      <c r="S547" s="143">
        <f t="shared" si="94"/>
        <v>0</v>
      </c>
      <c r="T547" s="143">
        <f t="shared" si="94"/>
        <v>0</v>
      </c>
      <c r="U547" s="143">
        <f t="shared" si="94"/>
        <v>0</v>
      </c>
      <c r="V547" s="143">
        <f t="shared" si="94"/>
        <v>0</v>
      </c>
      <c r="W547" s="143">
        <f t="shared" si="94"/>
        <v>0</v>
      </c>
      <c r="X547" s="143">
        <f t="shared" si="94"/>
        <v>0</v>
      </c>
      <c r="Y547" s="143">
        <f t="shared" si="94"/>
        <v>0</v>
      </c>
      <c r="Z547" s="143">
        <f t="shared" si="94"/>
        <v>0</v>
      </c>
      <c r="AA547" s="143">
        <f t="shared" si="94"/>
        <v>0</v>
      </c>
      <c r="AB547" s="143">
        <f t="shared" si="94"/>
        <v>0</v>
      </c>
      <c r="AC547" s="143">
        <f t="shared" si="94"/>
        <v>0</v>
      </c>
      <c r="AD547" s="143">
        <f t="shared" si="94"/>
        <v>0</v>
      </c>
      <c r="AE547" s="143">
        <f t="shared" si="94"/>
        <v>0</v>
      </c>
      <c r="AF547" s="143">
        <f t="shared" si="94"/>
        <v>0</v>
      </c>
      <c r="AG547" s="143">
        <f t="shared" si="94"/>
        <v>0</v>
      </c>
      <c r="AH547" s="143">
        <f t="shared" si="94"/>
        <v>0</v>
      </c>
      <c r="AM547" s="26"/>
      <c r="AN547" s="26"/>
    </row>
    <row r="548" spans="1:40" ht="12.75" hidden="1" customHeight="1" outlineLevel="3" x14ac:dyDescent="0.2">
      <c r="A548" s="35"/>
      <c r="B548" s="151"/>
      <c r="C548" s="152"/>
      <c r="D548" s="37" t="s">
        <v>152</v>
      </c>
      <c r="E548" s="142">
        <f>SUM(K548:AH548)</f>
        <v>0</v>
      </c>
      <c r="K548" s="143">
        <f>IF(ROUND(K537-'[2]Hist&amp;Budget_WC'!AZ$181,0)&lt;&gt;0,1,0)</f>
        <v>0</v>
      </c>
      <c r="L548" s="143">
        <f>IF(ROUND(L537-'[2]Hist&amp;Budget_WC'!BA$181,0)&lt;&gt;0,1,0)</f>
        <v>0</v>
      </c>
      <c r="M548" s="143">
        <f>IF(ROUND(M537-'[2]Hist&amp;Budget_WC'!BB$181,0)&lt;&gt;0,1,0)</f>
        <v>0</v>
      </c>
      <c r="N548" s="143">
        <f>IF(ROUND(N537-[2]Calcs_Wat!N$166,0)&lt;&gt;0,1,0)</f>
        <v>0</v>
      </c>
      <c r="O548" s="143">
        <f>IF(ROUND(O537-[2]Calcs_Wat!O$166,0)&lt;&gt;0,1,0)</f>
        <v>0</v>
      </c>
      <c r="P548" s="143">
        <f>IF(ROUND(P537-[2]Calcs_Wat!P$166,0)&lt;&gt;0,1,0)</f>
        <v>0</v>
      </c>
      <c r="Q548" s="143">
        <f>IF(ROUND(Q537-[2]Calcs_Wat!Q$166,0)&lt;&gt;0,1,0)</f>
        <v>0</v>
      </c>
      <c r="R548" s="143">
        <f>IF(ROUND(R537-[2]Calcs_Wat!R$166,0)&lt;&gt;0,1,0)</f>
        <v>0</v>
      </c>
      <c r="S548" s="143">
        <f>IF(ROUND(S537-[2]Calcs_Wat!S$166,0)&lt;&gt;0,1,0)</f>
        <v>0</v>
      </c>
      <c r="T548" s="143">
        <f>IF(ROUND(T537-[2]Calcs_Wat!T$166,0)&lt;&gt;0,1,0)</f>
        <v>0</v>
      </c>
      <c r="U548" s="143">
        <f>IF(ROUND(U537-[2]Calcs_Wat!U$166,0)&lt;&gt;0,1,0)</f>
        <v>0</v>
      </c>
      <c r="V548" s="143">
        <f>IF(ROUND(V537-[2]Calcs_Wat!V$166,0)&lt;&gt;0,1,0)</f>
        <v>0</v>
      </c>
      <c r="W548" s="143">
        <f>IF(ROUND(W537-[2]Calcs_Wat!W$166,0)&lt;&gt;0,1,0)</f>
        <v>0</v>
      </c>
      <c r="X548" s="143">
        <f>IF(ROUND(X537-[2]Calcs_Wat!X$166,0)&lt;&gt;0,1,0)</f>
        <v>0</v>
      </c>
      <c r="Y548" s="143">
        <f>IF(ROUND(Y537-[2]Calcs_Wat!Y$166,0)&lt;&gt;0,1,0)</f>
        <v>0</v>
      </c>
      <c r="Z548" s="143">
        <f>IF(ROUND(Z537-[2]Calcs_Wat!Z$166,0)&lt;&gt;0,1,0)</f>
        <v>0</v>
      </c>
      <c r="AA548" s="143">
        <f>IF(ROUND(AA537-[2]Calcs_Wat!AA$166,0)&lt;&gt;0,1,0)</f>
        <v>0</v>
      </c>
      <c r="AB548" s="143">
        <f>IF(ROUND(AB537-[2]Calcs_Wat!AB$166,0)&lt;&gt;0,1,0)</f>
        <v>0</v>
      </c>
      <c r="AC548" s="143">
        <f>IF(ROUND(AC537-[2]Calcs_Wat!AC$166,0)&lt;&gt;0,1,0)</f>
        <v>0</v>
      </c>
      <c r="AD548" s="143">
        <f>IF(ROUND(AD537-[2]Calcs_Wat!AD$166,0)&lt;&gt;0,1,0)</f>
        <v>0</v>
      </c>
      <c r="AE548" s="143">
        <f>IF(ROUND(AE537-[2]Calcs_Wat!AE$166,0)&lt;&gt;0,1,0)</f>
        <v>0</v>
      </c>
      <c r="AF548" s="143">
        <f>IF(ROUND(AF537-[2]Calcs_Wat!AF$166,0)&lt;&gt;0,1,0)</f>
        <v>0</v>
      </c>
      <c r="AG548" s="143">
        <f>IF(ROUND(AG537-[2]Calcs_Wat!AG$166,0)&lt;&gt;0,1,0)</f>
        <v>0</v>
      </c>
      <c r="AH548" s="143">
        <f>IF(ROUND(AH537-[2]Calcs_Wat!AH$166,0)&lt;&gt;0,1,0)</f>
        <v>0</v>
      </c>
    </row>
    <row r="549" spans="1:40" ht="12.75" hidden="1" customHeight="1" outlineLevel="2" collapsed="1" x14ac:dyDescent="0.2">
      <c r="A549" s="35"/>
      <c r="AM549" s="38"/>
      <c r="AN549" s="38"/>
    </row>
    <row r="550" spans="1:40" ht="12.75" hidden="1" customHeight="1" outlineLevel="1" x14ac:dyDescent="0.2">
      <c r="A550" s="35"/>
    </row>
    <row r="551" spans="1:40" s="38" customFormat="1" ht="12" hidden="1" outlineLevel="2" x14ac:dyDescent="0.2">
      <c r="A551" s="35"/>
      <c r="B551" s="40">
        <f ca="1">MAX($A$7:B550)+Sbsxn</f>
        <v>2305.0300000000007</v>
      </c>
      <c r="C551" s="41" t="str">
        <f>CFC</f>
        <v>Cash Flow Statement</v>
      </c>
      <c r="D551" s="56"/>
      <c r="E551" s="25"/>
      <c r="F551" s="25"/>
      <c r="G551" s="25"/>
      <c r="H551" s="25"/>
      <c r="I551" s="25"/>
      <c r="J551" s="25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M551" s="26"/>
      <c r="AN551" s="26"/>
    </row>
    <row r="552" spans="1:40" s="38" customFormat="1" ht="12.6" hidden="1" outlineLevel="2" thickBot="1" x14ac:dyDescent="0.3">
      <c r="A552" s="35"/>
      <c r="B552" s="40"/>
      <c r="C552" s="54"/>
      <c r="D552" s="56"/>
      <c r="E552" s="25"/>
      <c r="F552" s="25"/>
      <c r="G552" s="25"/>
      <c r="H552" s="25"/>
      <c r="I552" s="25"/>
      <c r="J552" s="25"/>
      <c r="L552" s="57"/>
      <c r="M552" s="57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M552" s="26"/>
      <c r="AN552" s="26"/>
    </row>
    <row r="553" spans="1:40" s="80" customFormat="1" ht="13.35" hidden="1" customHeight="1" outlineLevel="2" x14ac:dyDescent="0.25">
      <c r="A553" s="76"/>
      <c r="B553" s="40"/>
      <c r="C553" s="54"/>
      <c r="D553" s="264" t="str">
        <f>MdlClient&amp;" Long Term Financial Plan "&amp;$E$39</f>
        <v>Federation Council Long Term Financial Plan 2023/24 - 2033/34</v>
      </c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265"/>
      <c r="AM553" s="38"/>
      <c r="AN553" s="38"/>
    </row>
    <row r="554" spans="1:40" s="80" customFormat="1" ht="13.35" hidden="1" customHeight="1" outlineLevel="2" thickBot="1" x14ac:dyDescent="0.3">
      <c r="A554" s="76"/>
      <c r="B554" s="40"/>
      <c r="C554" s="54"/>
      <c r="D554" s="81" t="str">
        <f>B452&amp;" - Cash Flow Statement Projections"</f>
        <v>Water - Cash Flow Statement Projections</v>
      </c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3"/>
      <c r="AM554" s="38"/>
      <c r="AN554" s="38"/>
    </row>
    <row r="555" spans="1:40" s="80" customFormat="1" ht="12.6" hidden="1" outlineLevel="2" thickBot="1" x14ac:dyDescent="0.3">
      <c r="A555" s="76"/>
      <c r="B555" s="40"/>
      <c r="C555" s="54"/>
      <c r="D555" s="84"/>
      <c r="E555" s="85"/>
      <c r="F555" s="85"/>
      <c r="G555" s="85"/>
      <c r="H555" s="85"/>
      <c r="I555" s="85"/>
      <c r="J555" s="85"/>
      <c r="K555" s="86" t="s">
        <v>45</v>
      </c>
      <c r="L555" s="86" t="s">
        <v>45</v>
      </c>
      <c r="M555" s="86" t="s">
        <v>45</v>
      </c>
      <c r="N555" s="87" t="s">
        <v>46</v>
      </c>
      <c r="O555" s="88" t="s">
        <v>47</v>
      </c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90"/>
    </row>
    <row r="556" spans="1:40" s="80" customFormat="1" ht="12" hidden="1" outlineLevel="2" x14ac:dyDescent="0.25">
      <c r="A556" s="76"/>
      <c r="B556" s="40"/>
      <c r="C556" s="54"/>
      <c r="D556" s="266" t="s">
        <v>48</v>
      </c>
      <c r="E556" s="92"/>
      <c r="F556" s="92"/>
      <c r="G556" s="92"/>
      <c r="H556" s="92"/>
      <c r="I556" s="92"/>
      <c r="J556" s="267"/>
      <c r="K556" s="269">
        <f>YEAR(K$29)</f>
        <v>2021</v>
      </c>
      <c r="L556" s="269">
        <f t="shared" ref="L556:AH556" si="95">YEAR(L$29)</f>
        <v>2022</v>
      </c>
      <c r="M556" s="269">
        <f t="shared" si="95"/>
        <v>2023</v>
      </c>
      <c r="N556" s="270">
        <f t="shared" si="95"/>
        <v>2024</v>
      </c>
      <c r="O556" s="271">
        <f t="shared" si="95"/>
        <v>2025</v>
      </c>
      <c r="P556" s="272">
        <f t="shared" si="95"/>
        <v>2026</v>
      </c>
      <c r="Q556" s="272">
        <f t="shared" si="95"/>
        <v>2027</v>
      </c>
      <c r="R556" s="272">
        <f t="shared" si="95"/>
        <v>2028</v>
      </c>
      <c r="S556" s="272">
        <f t="shared" si="95"/>
        <v>2029</v>
      </c>
      <c r="T556" s="272">
        <f t="shared" si="95"/>
        <v>2030</v>
      </c>
      <c r="U556" s="272">
        <f t="shared" si="95"/>
        <v>2031</v>
      </c>
      <c r="V556" s="272">
        <f t="shared" si="95"/>
        <v>2032</v>
      </c>
      <c r="W556" s="272">
        <f t="shared" si="95"/>
        <v>2033</v>
      </c>
      <c r="X556" s="272">
        <f t="shared" si="95"/>
        <v>2034</v>
      </c>
      <c r="Y556" s="272">
        <f t="shared" si="95"/>
        <v>2035</v>
      </c>
      <c r="Z556" s="272">
        <f t="shared" si="95"/>
        <v>2036</v>
      </c>
      <c r="AA556" s="272">
        <f t="shared" si="95"/>
        <v>2037</v>
      </c>
      <c r="AB556" s="272">
        <f t="shared" si="95"/>
        <v>2038</v>
      </c>
      <c r="AC556" s="272">
        <f t="shared" si="95"/>
        <v>2039</v>
      </c>
      <c r="AD556" s="272">
        <f t="shared" si="95"/>
        <v>2040</v>
      </c>
      <c r="AE556" s="272">
        <f t="shared" si="95"/>
        <v>2041</v>
      </c>
      <c r="AF556" s="272">
        <f t="shared" si="95"/>
        <v>2042</v>
      </c>
      <c r="AG556" s="272">
        <f t="shared" si="95"/>
        <v>2043</v>
      </c>
      <c r="AH556" s="273">
        <f t="shared" si="95"/>
        <v>2044</v>
      </c>
    </row>
    <row r="557" spans="1:40" s="80" customFormat="1" ht="12.6" hidden="1" outlineLevel="2" thickBot="1" x14ac:dyDescent="0.3">
      <c r="A557" s="76"/>
      <c r="B557" s="40"/>
      <c r="C557" s="54"/>
      <c r="D557" s="145"/>
      <c r="E557" s="101"/>
      <c r="F557" s="101"/>
      <c r="G557" s="101"/>
      <c r="H557" s="101"/>
      <c r="I557" s="101"/>
      <c r="J557" s="102"/>
      <c r="K557" s="103" t="s">
        <v>49</v>
      </c>
      <c r="L557" s="103" t="str">
        <f>$K$62</f>
        <v>$000s</v>
      </c>
      <c r="M557" s="103" t="str">
        <f t="shared" ref="M557:AH557" si="96">$K$62</f>
        <v>$000s</v>
      </c>
      <c r="N557" s="104" t="str">
        <f t="shared" si="96"/>
        <v>$000s</v>
      </c>
      <c r="O557" s="105" t="str">
        <f t="shared" si="96"/>
        <v>$000s</v>
      </c>
      <c r="P557" s="106" t="str">
        <f t="shared" si="96"/>
        <v>$000s</v>
      </c>
      <c r="Q557" s="106" t="str">
        <f t="shared" si="96"/>
        <v>$000s</v>
      </c>
      <c r="R557" s="106" t="str">
        <f t="shared" si="96"/>
        <v>$000s</v>
      </c>
      <c r="S557" s="106" t="str">
        <f t="shared" si="96"/>
        <v>$000s</v>
      </c>
      <c r="T557" s="106" t="str">
        <f t="shared" si="96"/>
        <v>$000s</v>
      </c>
      <c r="U557" s="106" t="str">
        <f t="shared" si="96"/>
        <v>$000s</v>
      </c>
      <c r="V557" s="106" t="str">
        <f t="shared" si="96"/>
        <v>$000s</v>
      </c>
      <c r="W557" s="106" t="str">
        <f t="shared" si="96"/>
        <v>$000s</v>
      </c>
      <c r="X557" s="106" t="str">
        <f t="shared" si="96"/>
        <v>$000s</v>
      </c>
      <c r="Y557" s="106" t="str">
        <f t="shared" si="96"/>
        <v>$000s</v>
      </c>
      <c r="Z557" s="106" t="str">
        <f t="shared" si="96"/>
        <v>$000s</v>
      </c>
      <c r="AA557" s="106" t="str">
        <f t="shared" si="96"/>
        <v>$000s</v>
      </c>
      <c r="AB557" s="106" t="str">
        <f t="shared" si="96"/>
        <v>$000s</v>
      </c>
      <c r="AC557" s="106" t="str">
        <f t="shared" si="96"/>
        <v>$000s</v>
      </c>
      <c r="AD557" s="106" t="str">
        <f t="shared" si="96"/>
        <v>$000s</v>
      </c>
      <c r="AE557" s="106" t="str">
        <f t="shared" si="96"/>
        <v>$000s</v>
      </c>
      <c r="AF557" s="106" t="str">
        <f t="shared" si="96"/>
        <v>$000s</v>
      </c>
      <c r="AG557" s="106" t="str">
        <f t="shared" si="96"/>
        <v>$000s</v>
      </c>
      <c r="AH557" s="107" t="str">
        <f t="shared" si="96"/>
        <v>$000s</v>
      </c>
    </row>
    <row r="558" spans="1:40" s="38" customFormat="1" ht="12" hidden="1" outlineLevel="2" x14ac:dyDescent="0.25">
      <c r="A558" s="35"/>
      <c r="B558" s="108"/>
      <c r="C558" s="109"/>
      <c r="D558" s="110"/>
      <c r="E558" s="25"/>
      <c r="F558" s="25"/>
      <c r="G558" s="25"/>
      <c r="H558" s="25"/>
      <c r="I558" s="25"/>
      <c r="J558" s="25"/>
      <c r="K558" s="111"/>
      <c r="L558" s="112"/>
      <c r="M558" s="112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113"/>
      <c r="AM558" s="80"/>
      <c r="AN558" s="80"/>
    </row>
    <row r="559" spans="1:40" s="38" customFormat="1" ht="12" hidden="1" outlineLevel="2" x14ac:dyDescent="0.25">
      <c r="A559" s="35"/>
      <c r="B559" s="108"/>
      <c r="C559" s="109"/>
      <c r="D559" s="153" t="s">
        <v>111</v>
      </c>
      <c r="E559" s="25"/>
      <c r="F559" s="25"/>
      <c r="G559" s="25"/>
      <c r="H559" s="25"/>
      <c r="I559" s="25"/>
      <c r="J559" s="25"/>
      <c r="K559" s="111"/>
      <c r="L559" s="112"/>
      <c r="M559" s="112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113"/>
      <c r="AM559" s="80"/>
      <c r="AN559" s="80"/>
    </row>
    <row r="560" spans="1:40" s="38" customFormat="1" ht="10.199999999999999" hidden="1" outlineLevel="2" x14ac:dyDescent="0.2">
      <c r="A560" s="35"/>
      <c r="B560" s="108"/>
      <c r="C560" s="109"/>
      <c r="D560" s="176" t="s">
        <v>112</v>
      </c>
      <c r="E560" s="25"/>
      <c r="F560" s="25"/>
      <c r="G560" s="25"/>
      <c r="H560" s="25"/>
      <c r="I560" s="25"/>
      <c r="J560" s="25"/>
      <c r="K560" s="177">
        <f>SUM('[2]Hist&amp;Budget_WC'!AZ$232:AZ$238)</f>
        <v>5184</v>
      </c>
      <c r="L560" s="177">
        <f>SUM('[2]Hist&amp;Budget_WC'!BA$232:BA$238)</f>
        <v>7474</v>
      </c>
      <c r="M560" s="177">
        <f>SUM('[2]Hist&amp;Budget_WC'!BB$232:BB$238)</f>
        <v>5810</v>
      </c>
      <c r="N560" s="178">
        <f>SUM('[2]Hist&amp;Budget_WC'!BC$232:BC$238)</f>
        <v>7451</v>
      </c>
      <c r="O560" s="178">
        <f>SUM([2]Calcs_Wat!O$210:O$216)</f>
        <v>8060.0712328767122</v>
      </c>
      <c r="P560" s="178">
        <f>SUM([2]Calcs_Wat!P$210:P$216)</f>
        <v>7642.809589041095</v>
      </c>
      <c r="Q560" s="178">
        <f>SUM([2]Calcs_Wat!Q$210:Q$216)</f>
        <v>7999.6465753424663</v>
      </c>
      <c r="R560" s="178">
        <f>SUM([2]Calcs_Wat!R$210:R$216)</f>
        <v>8413.688996182349</v>
      </c>
      <c r="S560" s="178">
        <f>SUM([2]Calcs_Wat!S$210:S$216)</f>
        <v>9862.8603188861434</v>
      </c>
      <c r="T560" s="178">
        <f>SUM([2]Calcs_Wat!T$210:T$216)</f>
        <v>10726.254794520546</v>
      </c>
      <c r="U560" s="178">
        <f>SUM([2]Calcs_Wat!U$210:U$216)</f>
        <v>13916.760273972603</v>
      </c>
      <c r="V560" s="178">
        <f>SUM([2]Calcs_Wat!V$210:V$216)</f>
        <v>15686.555760161689</v>
      </c>
      <c r="W560" s="178">
        <f>SUM([2]Calcs_Wat!W$210:W$216)</f>
        <v>16222.825061756119</v>
      </c>
      <c r="X560" s="178">
        <f>SUM([2]Calcs_Wat!X$210:X$216)</f>
        <v>16047.090410958905</v>
      </c>
      <c r="Y560" s="178">
        <f>SUM([2]Calcs_Wat!Y$210:Y$216)</f>
        <v>11475.849315068494</v>
      </c>
      <c r="Z560" s="178">
        <f>SUM([2]Calcs_Wat!Z$210:Z$216)</f>
        <v>11071.41881877386</v>
      </c>
      <c r="AA560" s="178">
        <f>SUM([2]Calcs_Wat!AA$210:AA$216)</f>
        <v>11066.58118122614</v>
      </c>
      <c r="AB560" s="178">
        <f>SUM([2]Calcs_Wat!AB$210:AB$216)</f>
        <v>11069</v>
      </c>
      <c r="AC560" s="178">
        <f>SUM([2]Calcs_Wat!AC$210:AC$216)</f>
        <v>11069</v>
      </c>
      <c r="AD560" s="178">
        <f>SUM([2]Calcs_Wat!AD$210:AD$216)</f>
        <v>11071.41881877386</v>
      </c>
      <c r="AE560" s="178">
        <f>SUM([2]Calcs_Wat!AE$210:AE$216)</f>
        <v>11066.58118122614</v>
      </c>
      <c r="AF560" s="178">
        <f>SUM([2]Calcs_Wat!AF$210:AF$216)</f>
        <v>11069</v>
      </c>
      <c r="AG560" s="178">
        <f>SUM([2]Calcs_Wat!AG$210:AG$216)</f>
        <v>11069</v>
      </c>
      <c r="AH560" s="179">
        <f>SUM([2]Calcs_Wat!AH$210:AH$216)</f>
        <v>11071.41881877386</v>
      </c>
    </row>
    <row r="561" spans="1:40" ht="12.75" hidden="1" customHeight="1" outlineLevel="2" x14ac:dyDescent="0.2">
      <c r="A561" s="35"/>
      <c r="B561" s="151"/>
      <c r="C561" s="152"/>
      <c r="D561" s="176" t="s">
        <v>113</v>
      </c>
      <c r="E561" s="154"/>
      <c r="F561" s="154"/>
      <c r="G561" s="154"/>
      <c r="H561" s="154"/>
      <c r="I561" s="154"/>
      <c r="J561" s="154"/>
      <c r="K561" s="177">
        <f>SUM('[2]Hist&amp;Budget_WC'!AZ$239:AZ$244)+SUM('[2]Hist&amp;Budget_WC'!AZ$262:AZ$265)*$I$43</f>
        <v>-3495</v>
      </c>
      <c r="L561" s="177">
        <f>SUM('[2]Hist&amp;Budget_WC'!BA$239:BA$244)+SUM('[2]Hist&amp;Budget_WC'!BA$262:BA$265)*$I$43</f>
        <v>-3768</v>
      </c>
      <c r="M561" s="177">
        <f>SUM('[2]Hist&amp;Budget_WC'!BB$239:BB$244)+SUM('[2]Hist&amp;Budget_WC'!BB$262:BB$265)*$I$43</f>
        <v>-3868</v>
      </c>
      <c r="N561" s="178">
        <f>SUM('[2]Hist&amp;Budget_WC'!BC$239:BC$244)+SUM('[2]Hist&amp;Budget_WC'!BC$262:BC$265)*$I$43</f>
        <v>368</v>
      </c>
      <c r="O561" s="178">
        <f>SUM([2]Calcs_Wat!O$217:O$222)+SUM([2]Calcs_Wat!O$239:O$242)*$I$43</f>
        <v>-5228.6438356164381</v>
      </c>
      <c r="P561" s="178">
        <f>SUM([2]Calcs_Wat!P$217:P$222)+SUM([2]Calcs_Wat!P$239:P$242)*$I$43</f>
        <v>-5197.8767123287671</v>
      </c>
      <c r="Q561" s="178">
        <f>SUM([2]Calcs_Wat!Q$217:Q$222)+SUM([2]Calcs_Wat!Q$239:Q$242)*$I$43</f>
        <v>-5317.5616438356155</v>
      </c>
      <c r="R561" s="178">
        <f>SUM([2]Calcs_Wat!R$217:R$222)+SUM([2]Calcs_Wat!R$239:R$242)*$I$43</f>
        <v>-5464.1473164158997</v>
      </c>
      <c r="S561" s="178">
        <f>SUM([2]Calcs_Wat!S$217:S$222)+SUM([2]Calcs_Wat!S$239:S$242)*$I$43</f>
        <v>-5613.2773411183471</v>
      </c>
      <c r="T561" s="178">
        <f>SUM([2]Calcs_Wat!T$217:T$222)+SUM([2]Calcs_Wat!T$239:T$242)*$I$43</f>
        <v>-5772.0136986301368</v>
      </c>
      <c r="U561" s="178">
        <f>SUM([2]Calcs_Wat!U$217:U$222)+SUM([2]Calcs_Wat!U$239:U$242)*$I$43</f>
        <v>-5935.5205479452052</v>
      </c>
      <c r="V561" s="178">
        <f>SUM([2]Calcs_Wat!V$217:V$222)+SUM([2]Calcs_Wat!V$239:V$242)*$I$43</f>
        <v>-6104.565461486638</v>
      </c>
      <c r="W561" s="178">
        <f>SUM([2]Calcs_Wat!W$217:W$222)+SUM([2]Calcs_Wat!W$239:W$242)*$I$43</f>
        <v>-6277.1605659106217</v>
      </c>
      <c r="X561" s="178">
        <f>SUM([2]Calcs_Wat!X$217:X$222)+SUM([2]Calcs_Wat!X$239:X$242)*$I$43</f>
        <v>-6458.2054794520545</v>
      </c>
      <c r="Y561" s="178">
        <f>SUM([2]Calcs_Wat!Y$217:Y$222)+SUM([2]Calcs_Wat!Y$239:Y$242)*$I$43</f>
        <v>-6473</v>
      </c>
      <c r="Z561" s="178">
        <f>SUM([2]Calcs_Wat!Z$217:Z$222)+SUM([2]Calcs_Wat!Z$239:Z$242)*$I$43</f>
        <v>-6474.4536267684707</v>
      </c>
      <c r="AA561" s="178">
        <f>SUM([2]Calcs_Wat!AA$217:AA$222)+SUM([2]Calcs_Wat!AA$239:AA$242)*$I$43</f>
        <v>-6471.5463732315293</v>
      </c>
      <c r="AB561" s="178">
        <f>SUM([2]Calcs_Wat!AB$217:AB$222)+SUM([2]Calcs_Wat!AB$239:AB$242)*$I$43</f>
        <v>-6473</v>
      </c>
      <c r="AC561" s="178">
        <f>SUM([2]Calcs_Wat!AC$217:AC$222)+SUM([2]Calcs_Wat!AC$239:AC$242)*$I$43</f>
        <v>-6473</v>
      </c>
      <c r="AD561" s="178">
        <f>SUM([2]Calcs_Wat!AD$217:AD$222)+SUM([2]Calcs_Wat!AD$239:AD$242)*$I$43</f>
        <v>-6474.4536267684707</v>
      </c>
      <c r="AE561" s="178">
        <f>SUM([2]Calcs_Wat!AE$217:AE$222)+SUM([2]Calcs_Wat!AE$239:AE$242)*$I$43</f>
        <v>-6471.5463732315293</v>
      </c>
      <c r="AF561" s="178">
        <f>SUM([2]Calcs_Wat!AF$217:AF$222)+SUM([2]Calcs_Wat!AF$239:AF$242)*$I$43</f>
        <v>-6473</v>
      </c>
      <c r="AG561" s="178">
        <f>SUM([2]Calcs_Wat!AG$217:AG$222)+SUM([2]Calcs_Wat!AG$239:AG$242)*$I$43</f>
        <v>-6473</v>
      </c>
      <c r="AH561" s="179">
        <f>SUM([2]Calcs_Wat!AH$217:AH$222)+SUM([2]Calcs_Wat!AH$239:AH$242)*$I$43</f>
        <v>-6474.4536267684707</v>
      </c>
      <c r="AM561" s="38"/>
      <c r="AN561" s="38"/>
    </row>
    <row r="562" spans="1:40" ht="12.75" hidden="1" customHeight="1" outlineLevel="2" x14ac:dyDescent="0.2">
      <c r="A562" s="35"/>
      <c r="B562" s="151"/>
      <c r="C562" s="152"/>
      <c r="D562" s="180" t="s">
        <v>114</v>
      </c>
      <c r="E562" s="181"/>
      <c r="F562" s="181"/>
      <c r="G562" s="181"/>
      <c r="H562" s="181"/>
      <c r="I562" s="181"/>
      <c r="J562" s="181"/>
      <c r="K562" s="182">
        <f t="shared" ref="K562:AH562" si="97">SUM(K560:K561)</f>
        <v>1689</v>
      </c>
      <c r="L562" s="182">
        <f t="shared" si="97"/>
        <v>3706</v>
      </c>
      <c r="M562" s="182">
        <f t="shared" si="97"/>
        <v>1942</v>
      </c>
      <c r="N562" s="183">
        <f t="shared" si="97"/>
        <v>7819</v>
      </c>
      <c r="O562" s="183">
        <f t="shared" si="97"/>
        <v>2831.4273972602741</v>
      </c>
      <c r="P562" s="183">
        <f t="shared" si="97"/>
        <v>2444.9328767123279</v>
      </c>
      <c r="Q562" s="183">
        <f t="shared" si="97"/>
        <v>2682.0849315068508</v>
      </c>
      <c r="R562" s="183">
        <f t="shared" si="97"/>
        <v>2949.5416797664493</v>
      </c>
      <c r="S562" s="183">
        <f t="shared" si="97"/>
        <v>4249.5829777677964</v>
      </c>
      <c r="T562" s="183">
        <f t="shared" si="97"/>
        <v>4954.2410958904093</v>
      </c>
      <c r="U562" s="183">
        <f t="shared" si="97"/>
        <v>7981.2397260273974</v>
      </c>
      <c r="V562" s="183">
        <f t="shared" si="97"/>
        <v>9581.9902986750512</v>
      </c>
      <c r="W562" s="183">
        <f t="shared" si="97"/>
        <v>9945.6644958454963</v>
      </c>
      <c r="X562" s="183">
        <f t="shared" si="97"/>
        <v>9588.884931506851</v>
      </c>
      <c r="Y562" s="183">
        <f t="shared" si="97"/>
        <v>5002.8493150684935</v>
      </c>
      <c r="Z562" s="183">
        <f t="shared" si="97"/>
        <v>4596.9651920053893</v>
      </c>
      <c r="AA562" s="183">
        <f t="shared" si="97"/>
        <v>4595.0348079946107</v>
      </c>
      <c r="AB562" s="183">
        <f t="shared" si="97"/>
        <v>4596</v>
      </c>
      <c r="AC562" s="183">
        <f t="shared" si="97"/>
        <v>4596</v>
      </c>
      <c r="AD562" s="183">
        <f t="shared" si="97"/>
        <v>4596.9651920053893</v>
      </c>
      <c r="AE562" s="183">
        <f t="shared" si="97"/>
        <v>4595.0348079946107</v>
      </c>
      <c r="AF562" s="183">
        <f t="shared" si="97"/>
        <v>4596</v>
      </c>
      <c r="AG562" s="183">
        <f t="shared" si="97"/>
        <v>4596</v>
      </c>
      <c r="AH562" s="184">
        <f t="shared" si="97"/>
        <v>4596.9651920053893</v>
      </c>
      <c r="AM562" s="53" cm="1">
        <f t="array" ref="AM562">IF(SUM(ABS(K562:AH562)),1,0)</f>
        <v>1</v>
      </c>
      <c r="AN562" s="53">
        <f>IF(OR(SUBTOTAL(102,AM562)=1,AM562=0),0,1)</f>
        <v>1</v>
      </c>
    </row>
    <row r="563" spans="1:40" ht="12.75" hidden="1" customHeight="1" outlineLevel="2" x14ac:dyDescent="0.2">
      <c r="A563" s="35"/>
      <c r="B563" s="151"/>
      <c r="C563" s="152"/>
      <c r="D563" s="153"/>
      <c r="E563" s="154"/>
      <c r="F563" s="154"/>
      <c r="G563" s="154"/>
      <c r="H563" s="154"/>
      <c r="I563" s="154"/>
      <c r="J563" s="154"/>
      <c r="K563" s="185"/>
      <c r="L563" s="185"/>
      <c r="M563" s="185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  <c r="Y563" s="186"/>
      <c r="Z563" s="186"/>
      <c r="AA563" s="186"/>
      <c r="AB563" s="186"/>
      <c r="AC563" s="186"/>
      <c r="AD563" s="186"/>
      <c r="AE563" s="186"/>
      <c r="AF563" s="186"/>
      <c r="AG563" s="186"/>
      <c r="AH563" s="187"/>
      <c r="AM563" s="53" cm="1">
        <f t="array" ref="AM563">IF(SUM(ABS(K563:AH563)),1,0)</f>
        <v>0</v>
      </c>
      <c r="AN563" s="53">
        <f>IF(OR(SUBTOTAL(102,AM563)=1,AM563=0),0,1)</f>
        <v>0</v>
      </c>
    </row>
    <row r="564" spans="1:40" ht="12.75" hidden="1" customHeight="1" outlineLevel="2" collapsed="1" x14ac:dyDescent="0.2">
      <c r="A564" s="35"/>
      <c r="B564" s="151"/>
      <c r="C564" s="152"/>
      <c r="D564" s="153" t="s">
        <v>115</v>
      </c>
      <c r="E564" s="154"/>
      <c r="F564" s="154"/>
      <c r="G564" s="154"/>
      <c r="H564" s="154"/>
      <c r="I564" s="154"/>
      <c r="J564" s="154"/>
      <c r="K564" s="185"/>
      <c r="L564" s="185"/>
      <c r="M564" s="185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  <c r="X564" s="186"/>
      <c r="Y564" s="186"/>
      <c r="Z564" s="186"/>
      <c r="AA564" s="186"/>
      <c r="AB564" s="186"/>
      <c r="AC564" s="186"/>
      <c r="AD564" s="186"/>
      <c r="AE564" s="186"/>
      <c r="AF564" s="186"/>
      <c r="AG564" s="186"/>
      <c r="AH564" s="187"/>
    </row>
    <row r="565" spans="1:40" ht="12.75" hidden="1" customHeight="1" outlineLevel="2" x14ac:dyDescent="0.2">
      <c r="A565" s="35"/>
      <c r="B565" s="151"/>
      <c r="C565" s="152"/>
      <c r="D565" s="176" t="s">
        <v>116</v>
      </c>
      <c r="E565" s="154"/>
      <c r="F565" s="154"/>
      <c r="G565" s="154"/>
      <c r="H565" s="154"/>
      <c r="I565" s="154"/>
      <c r="J565" s="154"/>
      <c r="K565" s="177">
        <f>'[2]Hist&amp;Budget_WC'!AZ$251</f>
        <v>0</v>
      </c>
      <c r="L565" s="177">
        <f>'[2]Hist&amp;Budget_WC'!BA$251</f>
        <v>0</v>
      </c>
      <c r="M565" s="177">
        <f>'[2]Hist&amp;Budget_WC'!BB$251</f>
        <v>0</v>
      </c>
      <c r="N565" s="186">
        <f>'[2]Hist&amp;Budget_WC'!BC$251</f>
        <v>0</v>
      </c>
      <c r="O565" s="178">
        <f>[2]Calcs_Wat!O$228</f>
        <v>0</v>
      </c>
      <c r="P565" s="178">
        <f>[2]Calcs_Wat!P$228</f>
        <v>0</v>
      </c>
      <c r="Q565" s="178">
        <f>[2]Calcs_Wat!Q$228</f>
        <v>0</v>
      </c>
      <c r="R565" s="178">
        <f>[2]Calcs_Wat!R$228</f>
        <v>0</v>
      </c>
      <c r="S565" s="178">
        <f>[2]Calcs_Wat!S$228</f>
        <v>0</v>
      </c>
      <c r="T565" s="178">
        <f>[2]Calcs_Wat!T$228</f>
        <v>0</v>
      </c>
      <c r="U565" s="178">
        <f>[2]Calcs_Wat!U$228</f>
        <v>0</v>
      </c>
      <c r="V565" s="178">
        <f>[2]Calcs_Wat!V$228</f>
        <v>0</v>
      </c>
      <c r="W565" s="178">
        <f>[2]Calcs_Wat!W$228</f>
        <v>0</v>
      </c>
      <c r="X565" s="178">
        <f>[2]Calcs_Wat!X$228</f>
        <v>0</v>
      </c>
      <c r="Y565" s="178">
        <f>[2]Calcs_Wat!Y$228</f>
        <v>0</v>
      </c>
      <c r="Z565" s="178">
        <f>[2]Calcs_Wat!Z$228</f>
        <v>0</v>
      </c>
      <c r="AA565" s="178">
        <f>[2]Calcs_Wat!AA$228</f>
        <v>0</v>
      </c>
      <c r="AB565" s="178">
        <f>[2]Calcs_Wat!AB$228</f>
        <v>0</v>
      </c>
      <c r="AC565" s="178">
        <f>[2]Calcs_Wat!AC$228</f>
        <v>0</v>
      </c>
      <c r="AD565" s="178">
        <f>[2]Calcs_Wat!AD$228</f>
        <v>0</v>
      </c>
      <c r="AE565" s="178">
        <f>[2]Calcs_Wat!AE$228</f>
        <v>0</v>
      </c>
      <c r="AF565" s="178">
        <f>[2]Calcs_Wat!AF$228</f>
        <v>0</v>
      </c>
      <c r="AG565" s="178">
        <f>[2]Calcs_Wat!AG$228</f>
        <v>0</v>
      </c>
      <c r="AH565" s="179">
        <f>[2]Calcs_Wat!AH$228</f>
        <v>0</v>
      </c>
    </row>
    <row r="566" spans="1:40" ht="12.75" hidden="1" customHeight="1" outlineLevel="2" x14ac:dyDescent="0.2">
      <c r="A566" s="35"/>
      <c r="B566" s="151"/>
      <c r="C566" s="152"/>
      <c r="D566" s="176" t="s">
        <v>117</v>
      </c>
      <c r="E566" s="154"/>
      <c r="F566" s="154"/>
      <c r="G566" s="154"/>
      <c r="H566" s="154"/>
      <c r="I566" s="154"/>
      <c r="J566" s="154"/>
      <c r="K566" s="177">
        <f>'[2]Hist&amp;Budget_WC'!AZ$250</f>
        <v>-254</v>
      </c>
      <c r="L566" s="177">
        <f>'[2]Hist&amp;Budget_WC'!BA$250</f>
        <v>-3750</v>
      </c>
      <c r="M566" s="177">
        <f>'[2]Hist&amp;Budget_WC'!BB$250</f>
        <v>-4410</v>
      </c>
      <c r="N566" s="186">
        <f>'[2]Hist&amp;Budget_WC'!BC$250</f>
        <v>-1645</v>
      </c>
      <c r="O566" s="178">
        <f>[2]Calcs_Wat!O$227</f>
        <v>-5577</v>
      </c>
      <c r="P566" s="178">
        <f>[2]Calcs_Wat!P$227</f>
        <v>-1051</v>
      </c>
      <c r="Q566" s="178">
        <f>[2]Calcs_Wat!Q$227</f>
        <v>-772</v>
      </c>
      <c r="R566" s="178">
        <f>[2]Calcs_Wat!R$227</f>
        <v>-912</v>
      </c>
      <c r="S566" s="178">
        <f>[2]Calcs_Wat!S$227</f>
        <v>-3032</v>
      </c>
      <c r="T566" s="178">
        <f>[2]Calcs_Wat!T$227</f>
        <v>-3413</v>
      </c>
      <c r="U566" s="178">
        <f>[2]Calcs_Wat!U$227</f>
        <v>-8088</v>
      </c>
      <c r="V566" s="178">
        <f>[2]Calcs_Wat!V$227</f>
        <v>-10048</v>
      </c>
      <c r="W566" s="178">
        <f>[2]Calcs_Wat!W$227</f>
        <v>-10299</v>
      </c>
      <c r="X566" s="178">
        <f>[2]Calcs_Wat!X$227</f>
        <v>-8919</v>
      </c>
      <c r="Y566" s="178">
        <f>[2]Calcs_Wat!Y$227</f>
        <v>-17315.099786624261</v>
      </c>
      <c r="Z566" s="178">
        <f>[2]Calcs_Wat!Z$227</f>
        <v>0</v>
      </c>
      <c r="AA566" s="178">
        <f>[2]Calcs_Wat!AA$227</f>
        <v>0</v>
      </c>
      <c r="AB566" s="178">
        <f>[2]Calcs_Wat!AB$227</f>
        <v>0</v>
      </c>
      <c r="AC566" s="178">
        <f>[2]Calcs_Wat!AC$227</f>
        <v>0</v>
      </c>
      <c r="AD566" s="178">
        <f>[2]Calcs_Wat!AD$227</f>
        <v>0</v>
      </c>
      <c r="AE566" s="178">
        <f>[2]Calcs_Wat!AE$227</f>
        <v>0</v>
      </c>
      <c r="AF566" s="178">
        <f>[2]Calcs_Wat!AF$227</f>
        <v>0</v>
      </c>
      <c r="AG566" s="178">
        <f>[2]Calcs_Wat!AG$227</f>
        <v>0</v>
      </c>
      <c r="AH566" s="179">
        <f>[2]Calcs_Wat!AH$227</f>
        <v>0</v>
      </c>
    </row>
    <row r="567" spans="1:40" ht="12.75" hidden="1" customHeight="1" outlineLevel="2" x14ac:dyDescent="0.2">
      <c r="A567" s="35"/>
      <c r="B567" s="151"/>
      <c r="C567" s="152"/>
      <c r="D567" s="176" t="s">
        <v>118</v>
      </c>
      <c r="E567" s="154"/>
      <c r="F567" s="154"/>
      <c r="G567" s="154"/>
      <c r="H567" s="154"/>
      <c r="I567" s="154"/>
      <c r="J567" s="154"/>
      <c r="K567" s="177">
        <f>SUM('[2]Hist&amp;Budget_WC'!AZ$252:AZ$255)</f>
        <v>-7000</v>
      </c>
      <c r="L567" s="177">
        <f>SUM('[2]Hist&amp;Budget_WC'!BA$252:BA$255)</f>
        <v>1061</v>
      </c>
      <c r="M567" s="177">
        <f>SUM('[2]Hist&amp;Budget_WC'!BB$252:BB$255)</f>
        <v>3980</v>
      </c>
      <c r="N567" s="186">
        <f>SUM('[2]Hist&amp;Budget_WC'!BC$252:BC$255)</f>
        <v>0</v>
      </c>
      <c r="O567" s="178">
        <f>SUM([2]Calcs_Wat!O$229:O$232)</f>
        <v>0</v>
      </c>
      <c r="P567" s="178">
        <f>SUM([2]Calcs_Wat!P$229:P$232)</f>
        <v>0</v>
      </c>
      <c r="Q567" s="178">
        <f>SUM([2]Calcs_Wat!Q$229:Q$232)</f>
        <v>0</v>
      </c>
      <c r="R567" s="178">
        <f>SUM([2]Calcs_Wat!R$229:R$232)</f>
        <v>0</v>
      </c>
      <c r="S567" s="178">
        <f>SUM([2]Calcs_Wat!S$229:S$232)</f>
        <v>0</v>
      </c>
      <c r="T567" s="178">
        <f>SUM([2]Calcs_Wat!T$229:T$232)</f>
        <v>0</v>
      </c>
      <c r="U567" s="178">
        <f>SUM([2]Calcs_Wat!U$229:U$232)</f>
        <v>0</v>
      </c>
      <c r="V567" s="178">
        <f>SUM([2]Calcs_Wat!V$229:V$232)</f>
        <v>0</v>
      </c>
      <c r="W567" s="178">
        <f>SUM([2]Calcs_Wat!W$229:W$232)</f>
        <v>0</v>
      </c>
      <c r="X567" s="178">
        <f>SUM([2]Calcs_Wat!X$229:X$232)</f>
        <v>0</v>
      </c>
      <c r="Y567" s="178">
        <f>SUM([2]Calcs_Wat!Y$229:Y$232)</f>
        <v>0</v>
      </c>
      <c r="Z567" s="178">
        <f>SUM([2]Calcs_Wat!Z$229:Z$232)</f>
        <v>0</v>
      </c>
      <c r="AA567" s="178">
        <f>SUM([2]Calcs_Wat!AA$229:AA$232)</f>
        <v>0</v>
      </c>
      <c r="AB567" s="178">
        <f>SUM([2]Calcs_Wat!AB$229:AB$232)</f>
        <v>0</v>
      </c>
      <c r="AC567" s="178">
        <f>SUM([2]Calcs_Wat!AC$229:AC$232)</f>
        <v>0</v>
      </c>
      <c r="AD567" s="178">
        <f>SUM([2]Calcs_Wat!AD$229:AD$232)</f>
        <v>0</v>
      </c>
      <c r="AE567" s="178">
        <f>SUM([2]Calcs_Wat!AE$229:AE$232)</f>
        <v>0</v>
      </c>
      <c r="AF567" s="178">
        <f>SUM([2]Calcs_Wat!AF$229:AF$232)</f>
        <v>0</v>
      </c>
      <c r="AG567" s="178">
        <f>SUM([2]Calcs_Wat!AG$229:AG$232)</f>
        <v>0</v>
      </c>
      <c r="AH567" s="179">
        <f>SUM([2]Calcs_Wat!AH$229:AH$232)</f>
        <v>0</v>
      </c>
      <c r="AM567" s="53" cm="1">
        <f t="array" ref="AM567">IF(SUM(ABS(K567:AH567)),1,0)</f>
        <v>1</v>
      </c>
      <c r="AN567" s="53">
        <f>IF(OR(SUBTOTAL(102,AM567)=1,AM567=0),0,1)</f>
        <v>1</v>
      </c>
    </row>
    <row r="568" spans="1:40" ht="12.75" hidden="1" customHeight="1" outlineLevel="2" x14ac:dyDescent="0.2">
      <c r="A568" s="35"/>
      <c r="B568" s="151"/>
      <c r="C568" s="152"/>
      <c r="D568" s="180" t="s">
        <v>119</v>
      </c>
      <c r="E568" s="181"/>
      <c r="F568" s="181"/>
      <c r="G568" s="181"/>
      <c r="H568" s="181"/>
      <c r="I568" s="181"/>
      <c r="J568" s="181"/>
      <c r="K568" s="182">
        <f t="shared" ref="K568:AH568" si="98">SUM(K565:K567)</f>
        <v>-7254</v>
      </c>
      <c r="L568" s="182">
        <f t="shared" si="98"/>
        <v>-2689</v>
      </c>
      <c r="M568" s="182">
        <f t="shared" si="98"/>
        <v>-430</v>
      </c>
      <c r="N568" s="183">
        <f t="shared" si="98"/>
        <v>-1645</v>
      </c>
      <c r="O568" s="183">
        <f t="shared" si="98"/>
        <v>-5577</v>
      </c>
      <c r="P568" s="183">
        <f t="shared" si="98"/>
        <v>-1051</v>
      </c>
      <c r="Q568" s="183">
        <f t="shared" si="98"/>
        <v>-772</v>
      </c>
      <c r="R568" s="183">
        <f t="shared" si="98"/>
        <v>-912</v>
      </c>
      <c r="S568" s="183">
        <f t="shared" si="98"/>
        <v>-3032</v>
      </c>
      <c r="T568" s="183">
        <f t="shared" si="98"/>
        <v>-3413</v>
      </c>
      <c r="U568" s="183">
        <f t="shared" si="98"/>
        <v>-8088</v>
      </c>
      <c r="V568" s="183">
        <f t="shared" si="98"/>
        <v>-10048</v>
      </c>
      <c r="W568" s="183">
        <f t="shared" si="98"/>
        <v>-10299</v>
      </c>
      <c r="X568" s="183">
        <f t="shared" si="98"/>
        <v>-8919</v>
      </c>
      <c r="Y568" s="183">
        <f t="shared" si="98"/>
        <v>-17315.099786624261</v>
      </c>
      <c r="Z568" s="183">
        <f t="shared" si="98"/>
        <v>0</v>
      </c>
      <c r="AA568" s="183">
        <f t="shared" si="98"/>
        <v>0</v>
      </c>
      <c r="AB568" s="183">
        <f t="shared" si="98"/>
        <v>0</v>
      </c>
      <c r="AC568" s="183">
        <f t="shared" si="98"/>
        <v>0</v>
      </c>
      <c r="AD568" s="183">
        <f t="shared" si="98"/>
        <v>0</v>
      </c>
      <c r="AE568" s="183">
        <f t="shared" si="98"/>
        <v>0</v>
      </c>
      <c r="AF568" s="183">
        <f t="shared" si="98"/>
        <v>0</v>
      </c>
      <c r="AG568" s="183">
        <f t="shared" si="98"/>
        <v>0</v>
      </c>
      <c r="AH568" s="184">
        <f t="shared" si="98"/>
        <v>0</v>
      </c>
      <c r="AM568" s="53" cm="1">
        <f t="array" ref="AM568">IF(SUM(ABS(K568:AH568)),1,0)</f>
        <v>1</v>
      </c>
      <c r="AN568" s="53">
        <f>IF(OR(SUBTOTAL(102,AM568)=1,AM568=0),0,1)</f>
        <v>1</v>
      </c>
    </row>
    <row r="569" spans="1:40" ht="12.75" hidden="1" customHeight="1" outlineLevel="2" x14ac:dyDescent="0.2">
      <c r="A569" s="35"/>
      <c r="B569" s="151"/>
      <c r="C569" s="152"/>
      <c r="D569" s="153"/>
      <c r="E569" s="154"/>
      <c r="F569" s="154"/>
      <c r="G569" s="154"/>
      <c r="H569" s="154"/>
      <c r="I569" s="154"/>
      <c r="J569" s="154"/>
      <c r="K569" s="185"/>
      <c r="L569" s="185"/>
      <c r="M569" s="185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  <c r="Z569" s="186"/>
      <c r="AA569" s="186"/>
      <c r="AB569" s="186"/>
      <c r="AC569" s="186"/>
      <c r="AD569" s="186"/>
      <c r="AE569" s="186"/>
      <c r="AF569" s="186"/>
      <c r="AG569" s="186"/>
      <c r="AH569" s="187"/>
      <c r="AM569" s="53" cm="1">
        <f t="array" ref="AM569">IF(SUM(ABS(K569:AH569)),1,0)</f>
        <v>0</v>
      </c>
      <c r="AN569" s="53">
        <f>IF(OR(SUBTOTAL(102,AM569)=1,AM569=0),0,1)</f>
        <v>0</v>
      </c>
    </row>
    <row r="570" spans="1:40" ht="12.75" hidden="1" customHeight="1" outlineLevel="2" collapsed="1" x14ac:dyDescent="0.2">
      <c r="A570" s="35"/>
      <c r="B570" s="151"/>
      <c r="C570" s="152"/>
      <c r="D570" s="153" t="s">
        <v>120</v>
      </c>
      <c r="E570" s="154"/>
      <c r="F570" s="154"/>
      <c r="G570" s="154"/>
      <c r="H570" s="154"/>
      <c r="I570" s="154"/>
      <c r="J570" s="154"/>
      <c r="K570" s="185"/>
      <c r="L570" s="185"/>
      <c r="M570" s="185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  <c r="AA570" s="186"/>
      <c r="AB570" s="186"/>
      <c r="AC570" s="186"/>
      <c r="AD570" s="186"/>
      <c r="AE570" s="186"/>
      <c r="AF570" s="186"/>
      <c r="AG570" s="186"/>
      <c r="AH570" s="187"/>
    </row>
    <row r="571" spans="1:40" ht="12.75" hidden="1" customHeight="1" outlineLevel="2" x14ac:dyDescent="0.2">
      <c r="A571" s="35"/>
      <c r="B571" s="151"/>
      <c r="C571" s="152"/>
      <c r="D571" s="176" t="s">
        <v>121</v>
      </c>
      <c r="E571" s="154"/>
      <c r="F571" s="154"/>
      <c r="G571" s="154"/>
      <c r="H571" s="154"/>
      <c r="I571" s="154"/>
      <c r="J571" s="154"/>
      <c r="K571" s="177">
        <f>'[2]Hist&amp;Budget_WC'!AZ$260</f>
        <v>0</v>
      </c>
      <c r="L571" s="185">
        <f>'[2]Hist&amp;Budget_WC'!BA$260</f>
        <v>0</v>
      </c>
      <c r="M571" s="185">
        <f>'[2]Hist&amp;Budget_WC'!BB$260</f>
        <v>0</v>
      </c>
      <c r="N571" s="186">
        <f>'[2]Hist&amp;Budget_WC'!BC$260</f>
        <v>1050</v>
      </c>
      <c r="O571" s="178">
        <f>[2]Calcs_Wat!O$237</f>
        <v>0</v>
      </c>
      <c r="P571" s="186">
        <f>[2]Calcs_Wat!P$237</f>
        <v>0</v>
      </c>
      <c r="Q571" s="186">
        <f>[2]Calcs_Wat!Q$237</f>
        <v>0</v>
      </c>
      <c r="R571" s="186">
        <f>[2]Calcs_Wat!R$237</f>
        <v>0</v>
      </c>
      <c r="S571" s="186">
        <f>[2]Calcs_Wat!S$237</f>
        <v>0</v>
      </c>
      <c r="T571" s="186">
        <f>[2]Calcs_Wat!T$237</f>
        <v>0</v>
      </c>
      <c r="U571" s="186">
        <f>[2]Calcs_Wat!U$237</f>
        <v>0</v>
      </c>
      <c r="V571" s="186">
        <f>[2]Calcs_Wat!V$237</f>
        <v>0</v>
      </c>
      <c r="W571" s="186">
        <f>[2]Calcs_Wat!W$237</f>
        <v>0</v>
      </c>
      <c r="X571" s="186">
        <f>[2]Calcs_Wat!X$237</f>
        <v>0</v>
      </c>
      <c r="Y571" s="186">
        <f>[2]Calcs_Wat!Y$237</f>
        <v>0</v>
      </c>
      <c r="Z571" s="186">
        <f>[2]Calcs_Wat!Z$237</f>
        <v>0</v>
      </c>
      <c r="AA571" s="186">
        <f>[2]Calcs_Wat!AA$237</f>
        <v>0</v>
      </c>
      <c r="AB571" s="186">
        <f>[2]Calcs_Wat!AB$237</f>
        <v>0</v>
      </c>
      <c r="AC571" s="186">
        <f>[2]Calcs_Wat!AC$237</f>
        <v>0</v>
      </c>
      <c r="AD571" s="186">
        <f>[2]Calcs_Wat!AD$237</f>
        <v>0</v>
      </c>
      <c r="AE571" s="186">
        <f>[2]Calcs_Wat!AE$237</f>
        <v>0</v>
      </c>
      <c r="AF571" s="186">
        <f>[2]Calcs_Wat!AF$237</f>
        <v>0</v>
      </c>
      <c r="AG571" s="186">
        <f>[2]Calcs_Wat!AG$237</f>
        <v>0</v>
      </c>
      <c r="AH571" s="187">
        <f>[2]Calcs_Wat!AH$237</f>
        <v>0</v>
      </c>
    </row>
    <row r="572" spans="1:40" ht="12.75" hidden="1" customHeight="1" outlineLevel="2" x14ac:dyDescent="0.2">
      <c r="A572" s="35"/>
      <c r="B572" s="151"/>
      <c r="C572" s="152"/>
      <c r="D572" s="176" t="s">
        <v>122</v>
      </c>
      <c r="E572" s="154"/>
      <c r="F572" s="154"/>
      <c r="G572" s="154"/>
      <c r="H572" s="154"/>
      <c r="I572" s="154"/>
      <c r="J572" s="154"/>
      <c r="K572" s="177">
        <f>'[2]Hist&amp;Budget_WC'!AZ$261</f>
        <v>0</v>
      </c>
      <c r="L572" s="185">
        <f>'[2]Hist&amp;Budget_WC'!BA$261</f>
        <v>0</v>
      </c>
      <c r="M572" s="185">
        <f>'[2]Hist&amp;Budget_WC'!BB$261</f>
        <v>0</v>
      </c>
      <c r="N572" s="186">
        <f>'[2]Hist&amp;Budget_WC'!BC$261</f>
        <v>-215</v>
      </c>
      <c r="O572" s="186">
        <f>[2]Calcs_Wat!O$238</f>
        <v>-301.1552233885231</v>
      </c>
      <c r="P572" s="186">
        <f>[2]Calcs_Wat!P$238</f>
        <v>-317.38351789738397</v>
      </c>
      <c r="Q572" s="186">
        <f>[2]Calcs_Wat!Q$238</f>
        <v>-334.48630344014782</v>
      </c>
      <c r="R572" s="186">
        <f>[2]Calcs_Wat!R$238</f>
        <v>-352.51070354960245</v>
      </c>
      <c r="S572" s="186">
        <f>[2]Calcs_Wat!S$238</f>
        <v>-371.50638109542552</v>
      </c>
      <c r="T572" s="186">
        <f>[2]Calcs_Wat!T$238</f>
        <v>-391.52567512095118</v>
      </c>
      <c r="U572" s="186">
        <f>[2]Calcs_Wat!U$238</f>
        <v>-412.6237450536326</v>
      </c>
      <c r="V572" s="186">
        <f>[2]Calcs_Wat!V$238</f>
        <v>-434.85872268654816</v>
      </c>
      <c r="W572" s="186">
        <f>[2]Calcs_Wat!W$238</f>
        <v>-458.29187234970397</v>
      </c>
      <c r="X572" s="186">
        <f>[2]Calcs_Wat!X$238</f>
        <v>-278.65785541808054</v>
      </c>
      <c r="Y572" s="186">
        <f>[2]Calcs_Wat!Y$238</f>
        <v>0</v>
      </c>
      <c r="Z572" s="186">
        <f>[2]Calcs_Wat!Z$238</f>
        <v>0</v>
      </c>
      <c r="AA572" s="186">
        <f>[2]Calcs_Wat!AA$238</f>
        <v>0</v>
      </c>
      <c r="AB572" s="186">
        <f>[2]Calcs_Wat!AB$238</f>
        <v>0</v>
      </c>
      <c r="AC572" s="186">
        <f>[2]Calcs_Wat!AC$238</f>
        <v>0</v>
      </c>
      <c r="AD572" s="186">
        <f>[2]Calcs_Wat!AD$238</f>
        <v>0</v>
      </c>
      <c r="AE572" s="186">
        <f>[2]Calcs_Wat!AE$238</f>
        <v>0</v>
      </c>
      <c r="AF572" s="186">
        <f>[2]Calcs_Wat!AF$238</f>
        <v>0</v>
      </c>
      <c r="AG572" s="186">
        <f>[2]Calcs_Wat!AG$238</f>
        <v>0</v>
      </c>
      <c r="AH572" s="187">
        <f>[2]Calcs_Wat!AH$238</f>
        <v>0</v>
      </c>
    </row>
    <row r="573" spans="1:40" ht="12.75" hidden="1" customHeight="1" outlineLevel="2" x14ac:dyDescent="0.2">
      <c r="A573" s="35"/>
      <c r="B573" s="151"/>
      <c r="C573" s="152"/>
      <c r="D573" s="176" t="s">
        <v>123</v>
      </c>
      <c r="E573" s="154"/>
      <c r="F573" s="154"/>
      <c r="G573" s="154"/>
      <c r="H573" s="154"/>
      <c r="I573" s="154"/>
      <c r="J573" s="154"/>
      <c r="K573" s="177">
        <f>SUM('[2]Hist&amp;Budget_WC'!AZ$262:AZ$265)*(1-$I$43)</f>
        <v>0</v>
      </c>
      <c r="L573" s="185">
        <f>SUM('[2]Hist&amp;Budget_WC'!BA$262:BA$265)*(1-$I$43)</f>
        <v>0</v>
      </c>
      <c r="M573" s="185">
        <f>SUM('[2]Hist&amp;Budget_WC'!BB$262:BB$265)*(1-$I$43)</f>
        <v>0</v>
      </c>
      <c r="N573" s="186">
        <f>SUM('[2]Hist&amp;Budget_WC'!BC$262:BC$265)*(1-$I$43)</f>
        <v>-161</v>
      </c>
      <c r="O573" s="178">
        <f>SUM([2]Calcs_Wat!O$239:O$242)*(1-$I$43)</f>
        <v>-184.95624878896163</v>
      </c>
      <c r="P573" s="178">
        <f>SUM([2]Calcs_Wat!P$239:P$242)*(1-$I$43)</f>
        <v>-168.72795428010073</v>
      </c>
      <c r="Q573" s="178">
        <f>SUM([2]Calcs_Wat!Q$239:Q$242)*(1-$I$43)</f>
        <v>-151.62516873733679</v>
      </c>
      <c r="R573" s="178">
        <f>SUM([2]Calcs_Wat!R$239:R$242)*(1-$I$43)</f>
        <v>-133.60076862788219</v>
      </c>
      <c r="S573" s="178">
        <f>SUM([2]Calcs_Wat!S$239:S$242)*(1-$I$43)</f>
        <v>-114.60509108205909</v>
      </c>
      <c r="T573" s="178">
        <f>SUM([2]Calcs_Wat!T$239:T$242)*(1-$I$43)</f>
        <v>-94.585797056533494</v>
      </c>
      <c r="U573" s="178">
        <f>SUM([2]Calcs_Wat!U$239:U$242)*(1-$I$43)</f>
        <v>-73.487727123851997</v>
      </c>
      <c r="V573" s="178">
        <f>SUM([2]Calcs_Wat!V$239:V$242)*(1-$I$43)</f>
        <v>-51.252749490936509</v>
      </c>
      <c r="W573" s="178">
        <f>SUM([2]Calcs_Wat!W$239:W$242)*(1-$I$43)</f>
        <v>-27.819599827780721</v>
      </c>
      <c r="X573" s="178">
        <f>SUM([2]Calcs_Wat!X$239:X$242)*(1-$I$43)</f>
        <v>-4.9071700187855392</v>
      </c>
      <c r="Y573" s="178">
        <f>SUM([2]Calcs_Wat!Y$239:Y$242)*(1-$I$43)</f>
        <v>0</v>
      </c>
      <c r="Z573" s="178">
        <f>SUM([2]Calcs_Wat!Z$239:Z$242)*(1-$I$43)</f>
        <v>0</v>
      </c>
      <c r="AA573" s="178">
        <f>SUM([2]Calcs_Wat!AA$239:AA$242)*(1-$I$43)</f>
        <v>0</v>
      </c>
      <c r="AB573" s="178">
        <f>SUM([2]Calcs_Wat!AB$239:AB$242)*(1-$I$43)</f>
        <v>0</v>
      </c>
      <c r="AC573" s="178">
        <f>SUM([2]Calcs_Wat!AC$239:AC$242)*(1-$I$43)</f>
        <v>0</v>
      </c>
      <c r="AD573" s="178">
        <f>SUM([2]Calcs_Wat!AD$239:AD$242)*(1-$I$43)</f>
        <v>0</v>
      </c>
      <c r="AE573" s="178">
        <f>SUM([2]Calcs_Wat!AE$239:AE$242)*(1-$I$43)</f>
        <v>0</v>
      </c>
      <c r="AF573" s="178">
        <f>SUM([2]Calcs_Wat!AF$239:AF$242)*(1-$I$43)</f>
        <v>0</v>
      </c>
      <c r="AG573" s="178">
        <f>SUM([2]Calcs_Wat!AG$239:AG$242)*(1-$I$43)</f>
        <v>0</v>
      </c>
      <c r="AH573" s="179">
        <f>SUM([2]Calcs_Wat!AH$239:AH$242)*(1-$I$43)</f>
        <v>0</v>
      </c>
      <c r="AM573" s="53" cm="1">
        <f t="array" ref="AM573">IF(SUM(ABS(K573:AH573)),1,0)</f>
        <v>1</v>
      </c>
      <c r="AN573" s="53">
        <f>IF(OR(SUBTOTAL(102,AM573)=1,AM573=0),0,1)</f>
        <v>1</v>
      </c>
    </row>
    <row r="574" spans="1:40" ht="12.75" hidden="1" customHeight="1" outlineLevel="2" x14ac:dyDescent="0.2">
      <c r="A574" s="35"/>
      <c r="B574" s="151"/>
      <c r="C574" s="152"/>
      <c r="D574" s="176" t="s">
        <v>124</v>
      </c>
      <c r="E574" s="154"/>
      <c r="F574" s="154"/>
      <c r="G574" s="154"/>
      <c r="H574" s="154"/>
      <c r="I574" s="154"/>
      <c r="J574" s="154"/>
      <c r="K574" s="177">
        <f>'[2]Hist&amp;Budget_WC'!AZ$266</f>
        <v>0</v>
      </c>
      <c r="L574" s="185">
        <f>'[2]Hist&amp;Budget_WC'!BA$266</f>
        <v>0</v>
      </c>
      <c r="M574" s="185">
        <f>'[2]Hist&amp;Budget_WC'!BB$266</f>
        <v>0</v>
      </c>
      <c r="N574" s="186">
        <f>'[2]Hist&amp;Budget_WC'!BC$266</f>
        <v>0</v>
      </c>
      <c r="O574" s="178">
        <f>[2]Calcs_Wat!O$243</f>
        <v>0</v>
      </c>
      <c r="P574" s="186">
        <f>[2]Calcs_Wat!P$243</f>
        <v>0</v>
      </c>
      <c r="Q574" s="186">
        <f>[2]Calcs_Wat!Q$243</f>
        <v>0</v>
      </c>
      <c r="R574" s="186">
        <f>[2]Calcs_Wat!R$243</f>
        <v>0</v>
      </c>
      <c r="S574" s="186">
        <f>[2]Calcs_Wat!S$243</f>
        <v>0</v>
      </c>
      <c r="T574" s="186">
        <f>[2]Calcs_Wat!T$243</f>
        <v>0</v>
      </c>
      <c r="U574" s="186">
        <f>[2]Calcs_Wat!U$243</f>
        <v>0</v>
      </c>
      <c r="V574" s="186">
        <f>[2]Calcs_Wat!V$243</f>
        <v>0</v>
      </c>
      <c r="W574" s="186">
        <f>[2]Calcs_Wat!W$243</f>
        <v>0</v>
      </c>
      <c r="X574" s="186">
        <f>[2]Calcs_Wat!X$243</f>
        <v>0</v>
      </c>
      <c r="Y574" s="186">
        <f>[2]Calcs_Wat!Y$243</f>
        <v>0</v>
      </c>
      <c r="Z574" s="186">
        <f>[2]Calcs_Wat!Z$243</f>
        <v>0</v>
      </c>
      <c r="AA574" s="186">
        <f>[2]Calcs_Wat!AA$243</f>
        <v>0</v>
      </c>
      <c r="AB574" s="186">
        <f>[2]Calcs_Wat!AB$243</f>
        <v>0</v>
      </c>
      <c r="AC574" s="186">
        <f>[2]Calcs_Wat!AC$243</f>
        <v>0</v>
      </c>
      <c r="AD574" s="186">
        <f>[2]Calcs_Wat!AD$243</f>
        <v>0</v>
      </c>
      <c r="AE574" s="186">
        <f>[2]Calcs_Wat!AE$243</f>
        <v>0</v>
      </c>
      <c r="AF574" s="186">
        <f>[2]Calcs_Wat!AF$243</f>
        <v>0</v>
      </c>
      <c r="AG574" s="186">
        <f>[2]Calcs_Wat!AG$243</f>
        <v>0</v>
      </c>
      <c r="AH574" s="187">
        <f>[2]Calcs_Wat!AH$243</f>
        <v>0</v>
      </c>
      <c r="AM574" s="53" cm="1">
        <f t="array" ref="AM574">IF(SUM(ABS(K574:AH574)),1,0)</f>
        <v>0</v>
      </c>
      <c r="AN574" s="53">
        <f>IF(OR(SUBTOTAL(102,AM574)=1,AM574=0),0,1)</f>
        <v>0</v>
      </c>
    </row>
    <row r="575" spans="1:40" ht="12.75" hidden="1" customHeight="1" outlineLevel="2" collapsed="1" x14ac:dyDescent="0.2">
      <c r="A575" s="35"/>
      <c r="B575" s="151"/>
      <c r="C575" s="152"/>
      <c r="D575" s="180" t="s">
        <v>125</v>
      </c>
      <c r="E575" s="181"/>
      <c r="F575" s="181"/>
      <c r="G575" s="181"/>
      <c r="H575" s="181"/>
      <c r="I575" s="181"/>
      <c r="J575" s="181"/>
      <c r="K575" s="182">
        <f>SUM(K571:K574)</f>
        <v>0</v>
      </c>
      <c r="L575" s="182">
        <f>SUM(L571:L574)</f>
        <v>0</v>
      </c>
      <c r="M575" s="182">
        <f>SUM(M571:M574)</f>
        <v>0</v>
      </c>
      <c r="N575" s="183">
        <f>SUM(N571:N574)</f>
        <v>674</v>
      </c>
      <c r="O575" s="183">
        <f>SUM(O571:O574)</f>
        <v>-486.11147217748476</v>
      </c>
      <c r="P575" s="183">
        <f t="shared" ref="P575:AH575" si="99">SUM(P571:P574)</f>
        <v>-486.1114721774847</v>
      </c>
      <c r="Q575" s="183">
        <f t="shared" si="99"/>
        <v>-486.11147217748464</v>
      </c>
      <c r="R575" s="183">
        <f t="shared" si="99"/>
        <v>-486.11147217748464</v>
      </c>
      <c r="S575" s="183">
        <f t="shared" si="99"/>
        <v>-486.11147217748464</v>
      </c>
      <c r="T575" s="183">
        <f t="shared" si="99"/>
        <v>-486.11147217748464</v>
      </c>
      <c r="U575" s="183">
        <f t="shared" si="99"/>
        <v>-486.11147217748459</v>
      </c>
      <c r="V575" s="183">
        <f t="shared" si="99"/>
        <v>-486.11147217748464</v>
      </c>
      <c r="W575" s="183">
        <f t="shared" si="99"/>
        <v>-486.1114721774847</v>
      </c>
      <c r="X575" s="183">
        <f t="shared" si="99"/>
        <v>-283.56502543686611</v>
      </c>
      <c r="Y575" s="183">
        <f t="shared" si="99"/>
        <v>0</v>
      </c>
      <c r="Z575" s="183">
        <f t="shared" si="99"/>
        <v>0</v>
      </c>
      <c r="AA575" s="183">
        <f t="shared" si="99"/>
        <v>0</v>
      </c>
      <c r="AB575" s="183">
        <f t="shared" si="99"/>
        <v>0</v>
      </c>
      <c r="AC575" s="183">
        <f t="shared" si="99"/>
        <v>0</v>
      </c>
      <c r="AD575" s="183">
        <f t="shared" si="99"/>
        <v>0</v>
      </c>
      <c r="AE575" s="183">
        <f t="shared" si="99"/>
        <v>0</v>
      </c>
      <c r="AF575" s="183">
        <f t="shared" si="99"/>
        <v>0</v>
      </c>
      <c r="AG575" s="183">
        <f t="shared" si="99"/>
        <v>0</v>
      </c>
      <c r="AH575" s="184">
        <f t="shared" si="99"/>
        <v>0</v>
      </c>
    </row>
    <row r="576" spans="1:40" ht="12.75" hidden="1" customHeight="1" outlineLevel="2" x14ac:dyDescent="0.2">
      <c r="A576" s="35"/>
      <c r="B576" s="151"/>
      <c r="C576" s="152"/>
      <c r="D576" s="176"/>
      <c r="E576" s="154"/>
      <c r="F576" s="154"/>
      <c r="G576" s="154"/>
      <c r="H576" s="154"/>
      <c r="I576" s="154"/>
      <c r="J576" s="154"/>
      <c r="K576" s="188"/>
      <c r="L576" s="188"/>
      <c r="M576" s="188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89"/>
      <c r="AG576" s="189"/>
      <c r="AH576" s="190"/>
    </row>
    <row r="577" spans="1:40" ht="12.75" hidden="1" customHeight="1" outlineLevel="2" thickBot="1" x14ac:dyDescent="0.25">
      <c r="A577" s="35"/>
      <c r="B577" s="151"/>
      <c r="C577" s="152"/>
      <c r="D577" s="158" t="s">
        <v>126</v>
      </c>
      <c r="E577" s="159"/>
      <c r="F577" s="159"/>
      <c r="G577" s="159"/>
      <c r="H577" s="159"/>
      <c r="I577" s="159"/>
      <c r="J577" s="159"/>
      <c r="K577" s="191">
        <f>SUM(K562,K568,K575)</f>
        <v>-5565</v>
      </c>
      <c r="L577" s="191">
        <f>SUM(L562,L568,L575)</f>
        <v>1017</v>
      </c>
      <c r="M577" s="191">
        <f>SUM(M562,M568,M575)</f>
        <v>1512</v>
      </c>
      <c r="N577" s="192">
        <f>SUM(N562,N568,N575)</f>
        <v>6848</v>
      </c>
      <c r="O577" s="193">
        <f>SUM(O562,O568,O575)</f>
        <v>-3231.6840749172106</v>
      </c>
      <c r="P577" s="192">
        <f t="shared" ref="P577:AH577" si="100">SUM(P562,P568,P575)</f>
        <v>907.82140453484317</v>
      </c>
      <c r="Q577" s="192">
        <f t="shared" si="100"/>
        <v>1423.9734593293661</v>
      </c>
      <c r="R577" s="192">
        <f t="shared" si="100"/>
        <v>1551.4302075889645</v>
      </c>
      <c r="S577" s="192">
        <f t="shared" si="100"/>
        <v>731.47150559031172</v>
      </c>
      <c r="T577" s="192">
        <f t="shared" si="100"/>
        <v>1055.1296237129245</v>
      </c>
      <c r="U577" s="192">
        <f t="shared" si="100"/>
        <v>-592.87174615008712</v>
      </c>
      <c r="V577" s="192">
        <f t="shared" si="100"/>
        <v>-952.12117350243341</v>
      </c>
      <c r="W577" s="192">
        <f t="shared" si="100"/>
        <v>-839.44697633198848</v>
      </c>
      <c r="X577" s="192">
        <f t="shared" si="100"/>
        <v>386.31990606998488</v>
      </c>
      <c r="Y577" s="192">
        <f t="shared" si="100"/>
        <v>-12312.250471555768</v>
      </c>
      <c r="Z577" s="192">
        <f t="shared" si="100"/>
        <v>4596.9651920053893</v>
      </c>
      <c r="AA577" s="192">
        <f t="shared" si="100"/>
        <v>4595.0348079946107</v>
      </c>
      <c r="AB577" s="192">
        <f t="shared" si="100"/>
        <v>4596</v>
      </c>
      <c r="AC577" s="192">
        <f t="shared" si="100"/>
        <v>4596</v>
      </c>
      <c r="AD577" s="192">
        <f t="shared" si="100"/>
        <v>4596.9651920053893</v>
      </c>
      <c r="AE577" s="192">
        <f t="shared" si="100"/>
        <v>4595.0348079946107</v>
      </c>
      <c r="AF577" s="192">
        <f t="shared" si="100"/>
        <v>4596</v>
      </c>
      <c r="AG577" s="192">
        <f t="shared" si="100"/>
        <v>4596</v>
      </c>
      <c r="AH577" s="194">
        <f t="shared" si="100"/>
        <v>4596.9651920053893</v>
      </c>
    </row>
    <row r="578" spans="1:40" ht="12.75" hidden="1" customHeight="1" outlineLevel="2" thickTop="1" x14ac:dyDescent="0.2">
      <c r="A578" s="35"/>
      <c r="B578" s="151"/>
      <c r="C578" s="152"/>
      <c r="D578" s="153"/>
      <c r="E578" s="154"/>
      <c r="F578" s="154"/>
      <c r="G578" s="154"/>
      <c r="H578" s="154"/>
      <c r="I578" s="154"/>
      <c r="J578" s="154"/>
      <c r="K578" s="188"/>
      <c r="L578" s="188"/>
      <c r="M578" s="188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  <c r="AA578" s="189"/>
      <c r="AB578" s="189"/>
      <c r="AC578" s="189"/>
      <c r="AD578" s="189"/>
      <c r="AE578" s="189"/>
      <c r="AF578" s="189"/>
      <c r="AG578" s="189"/>
      <c r="AH578" s="190"/>
    </row>
    <row r="579" spans="1:40" ht="10.199999999999999" hidden="1" outlineLevel="2" x14ac:dyDescent="0.2">
      <c r="B579" s="151"/>
      <c r="C579" s="152"/>
      <c r="D579" s="195" t="s">
        <v>127</v>
      </c>
      <c r="E579" s="154"/>
      <c r="F579" s="154"/>
      <c r="G579" s="154"/>
      <c r="H579" s="154"/>
      <c r="I579" s="154"/>
      <c r="J579" s="154"/>
      <c r="K579" s="196">
        <f>'[2]Hist&amp;Budget_WC'!AZ$271</f>
        <v>8744</v>
      </c>
      <c r="L579" s="185">
        <f>K581</f>
        <v>3179</v>
      </c>
      <c r="M579" s="185">
        <f>L581</f>
        <v>4196</v>
      </c>
      <c r="N579" s="186">
        <f>'[2]Hist&amp;Budget_WC'!BC271</f>
        <v>5708</v>
      </c>
      <c r="O579" s="186">
        <f>N581</f>
        <v>12556</v>
      </c>
      <c r="P579" s="186">
        <f t="shared" ref="P579:AH579" si="101">O581</f>
        <v>9324.3159250827885</v>
      </c>
      <c r="Q579" s="186">
        <f t="shared" si="101"/>
        <v>10232.137329617632</v>
      </c>
      <c r="R579" s="186">
        <f t="shared" si="101"/>
        <v>11656.110788946997</v>
      </c>
      <c r="S579" s="186">
        <f t="shared" si="101"/>
        <v>13207.540996535961</v>
      </c>
      <c r="T579" s="186">
        <f t="shared" si="101"/>
        <v>13939.012502126274</v>
      </c>
      <c r="U579" s="186">
        <f t="shared" si="101"/>
        <v>14994.142125839198</v>
      </c>
      <c r="V579" s="186">
        <f t="shared" si="101"/>
        <v>14401.270379689111</v>
      </c>
      <c r="W579" s="186">
        <f t="shared" si="101"/>
        <v>13449.149206186677</v>
      </c>
      <c r="X579" s="186">
        <f t="shared" si="101"/>
        <v>12609.702229854689</v>
      </c>
      <c r="Y579" s="186">
        <f t="shared" si="101"/>
        <v>12996.022135924673</v>
      </c>
      <c r="Z579" s="186">
        <f t="shared" si="101"/>
        <v>683.77166436890548</v>
      </c>
      <c r="AA579" s="186">
        <f t="shared" si="101"/>
        <v>5280.7368563742948</v>
      </c>
      <c r="AB579" s="186">
        <f t="shared" si="101"/>
        <v>9875.7716643689055</v>
      </c>
      <c r="AC579" s="186">
        <f t="shared" si="101"/>
        <v>14471.771664368905</v>
      </c>
      <c r="AD579" s="186">
        <f t="shared" si="101"/>
        <v>19067.771664368905</v>
      </c>
      <c r="AE579" s="186">
        <f t="shared" si="101"/>
        <v>23664.736856374293</v>
      </c>
      <c r="AF579" s="186">
        <f t="shared" si="101"/>
        <v>28259.771664368905</v>
      </c>
      <c r="AG579" s="186">
        <f t="shared" si="101"/>
        <v>32855.771664368905</v>
      </c>
      <c r="AH579" s="187">
        <f t="shared" si="101"/>
        <v>37451.771664368905</v>
      </c>
    </row>
    <row r="580" spans="1:40" ht="12.75" hidden="1" customHeight="1" outlineLevel="2" x14ac:dyDescent="0.2">
      <c r="B580" s="151"/>
      <c r="C580" s="152"/>
      <c r="D580" s="195"/>
      <c r="E580" s="154"/>
      <c r="F580" s="154"/>
      <c r="G580" s="154"/>
      <c r="H580" s="154"/>
      <c r="I580" s="154"/>
      <c r="J580" s="154"/>
      <c r="K580" s="188"/>
      <c r="L580" s="188"/>
      <c r="M580" s="188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90"/>
    </row>
    <row r="581" spans="1:40" s="206" customFormat="1" ht="25.35" hidden="1" customHeight="1" outlineLevel="2" x14ac:dyDescent="0.2">
      <c r="A581" s="197"/>
      <c r="B581" s="198"/>
      <c r="C581" s="199"/>
      <c r="D581" s="200" t="s">
        <v>128</v>
      </c>
      <c r="E581" s="201"/>
      <c r="F581" s="201"/>
      <c r="G581" s="201"/>
      <c r="H581" s="201"/>
      <c r="I581" s="201"/>
      <c r="J581" s="201"/>
      <c r="K581" s="202">
        <f>SUM(K577,K579)</f>
        <v>3179</v>
      </c>
      <c r="L581" s="202">
        <f>SUM(L577,L579)</f>
        <v>4196</v>
      </c>
      <c r="M581" s="202">
        <f>SUM(M577,M579)</f>
        <v>5708</v>
      </c>
      <c r="N581" s="203">
        <f>SUM(N577,N579)</f>
        <v>12556</v>
      </c>
      <c r="O581" s="204">
        <f t="shared" ref="O581:AH581" si="102">SUM(O577,O579)</f>
        <v>9324.3159250827885</v>
      </c>
      <c r="P581" s="203">
        <f t="shared" si="102"/>
        <v>10232.137329617632</v>
      </c>
      <c r="Q581" s="203">
        <f t="shared" si="102"/>
        <v>11656.110788946997</v>
      </c>
      <c r="R581" s="203">
        <f t="shared" si="102"/>
        <v>13207.540996535961</v>
      </c>
      <c r="S581" s="203">
        <f t="shared" si="102"/>
        <v>13939.012502126274</v>
      </c>
      <c r="T581" s="203">
        <f t="shared" si="102"/>
        <v>14994.142125839198</v>
      </c>
      <c r="U581" s="203">
        <f t="shared" si="102"/>
        <v>14401.270379689111</v>
      </c>
      <c r="V581" s="203">
        <f t="shared" si="102"/>
        <v>13449.149206186677</v>
      </c>
      <c r="W581" s="203">
        <f t="shared" si="102"/>
        <v>12609.702229854689</v>
      </c>
      <c r="X581" s="203">
        <f t="shared" si="102"/>
        <v>12996.022135924673</v>
      </c>
      <c r="Y581" s="203">
        <f t="shared" si="102"/>
        <v>683.77166436890548</v>
      </c>
      <c r="Z581" s="203">
        <f t="shared" si="102"/>
        <v>5280.7368563742948</v>
      </c>
      <c r="AA581" s="203">
        <f t="shared" si="102"/>
        <v>9875.7716643689055</v>
      </c>
      <c r="AB581" s="203">
        <f t="shared" si="102"/>
        <v>14471.771664368905</v>
      </c>
      <c r="AC581" s="203">
        <f t="shared" si="102"/>
        <v>19067.771664368905</v>
      </c>
      <c r="AD581" s="203">
        <f t="shared" si="102"/>
        <v>23664.736856374293</v>
      </c>
      <c r="AE581" s="203">
        <f t="shared" si="102"/>
        <v>28259.771664368905</v>
      </c>
      <c r="AF581" s="203">
        <f t="shared" si="102"/>
        <v>32855.771664368905</v>
      </c>
      <c r="AG581" s="203">
        <f t="shared" si="102"/>
        <v>37451.771664368905</v>
      </c>
      <c r="AH581" s="205">
        <f t="shared" si="102"/>
        <v>42048.736856374293</v>
      </c>
      <c r="AM581" s="26"/>
      <c r="AN581" s="26"/>
    </row>
    <row r="582" spans="1:40" ht="12.75" hidden="1" customHeight="1" outlineLevel="2" x14ac:dyDescent="0.2">
      <c r="B582" s="151"/>
      <c r="C582" s="152"/>
      <c r="D582" s="207" t="s">
        <v>129</v>
      </c>
      <c r="E582" s="154"/>
      <c r="F582" s="154"/>
      <c r="G582" s="154"/>
      <c r="H582" s="154"/>
      <c r="I582" s="154"/>
      <c r="J582" s="154"/>
      <c r="K582" s="196">
        <f t="shared" ref="K582:AH582" si="103">SUM(K504,K512)</f>
        <v>7000</v>
      </c>
      <c r="L582" s="185">
        <f t="shared" si="103"/>
        <v>6786</v>
      </c>
      <c r="M582" s="185">
        <f t="shared" si="103"/>
        <v>6286</v>
      </c>
      <c r="N582" s="186">
        <f t="shared" si="103"/>
        <v>0</v>
      </c>
      <c r="O582" s="186">
        <f t="shared" si="103"/>
        <v>0</v>
      </c>
      <c r="P582" s="186">
        <f t="shared" si="103"/>
        <v>0</v>
      </c>
      <c r="Q582" s="186">
        <f t="shared" si="103"/>
        <v>0</v>
      </c>
      <c r="R582" s="186">
        <f t="shared" si="103"/>
        <v>0</v>
      </c>
      <c r="S582" s="186">
        <f t="shared" si="103"/>
        <v>0</v>
      </c>
      <c r="T582" s="186">
        <f t="shared" si="103"/>
        <v>0</v>
      </c>
      <c r="U582" s="186">
        <f t="shared" si="103"/>
        <v>0</v>
      </c>
      <c r="V582" s="186">
        <f t="shared" si="103"/>
        <v>0</v>
      </c>
      <c r="W582" s="186">
        <f t="shared" si="103"/>
        <v>0</v>
      </c>
      <c r="X582" s="186">
        <f t="shared" si="103"/>
        <v>0</v>
      </c>
      <c r="Y582" s="186">
        <f t="shared" si="103"/>
        <v>0</v>
      </c>
      <c r="Z582" s="186">
        <f t="shared" si="103"/>
        <v>0</v>
      </c>
      <c r="AA582" s="186">
        <f t="shared" si="103"/>
        <v>0</v>
      </c>
      <c r="AB582" s="186">
        <f t="shared" si="103"/>
        <v>0</v>
      </c>
      <c r="AC582" s="186">
        <f t="shared" si="103"/>
        <v>0</v>
      </c>
      <c r="AD582" s="186">
        <f t="shared" si="103"/>
        <v>0</v>
      </c>
      <c r="AE582" s="186">
        <f t="shared" si="103"/>
        <v>0</v>
      </c>
      <c r="AF582" s="186">
        <f t="shared" si="103"/>
        <v>0</v>
      </c>
      <c r="AG582" s="186">
        <f t="shared" si="103"/>
        <v>0</v>
      </c>
      <c r="AH582" s="187">
        <f t="shared" si="103"/>
        <v>0</v>
      </c>
    </row>
    <row r="583" spans="1:40" ht="12.75" hidden="1" customHeight="1" outlineLevel="2" x14ac:dyDescent="0.2">
      <c r="B583" s="151"/>
      <c r="C583" s="152"/>
      <c r="D583" s="195"/>
      <c r="E583" s="154"/>
      <c r="F583" s="154"/>
      <c r="G583" s="154"/>
      <c r="H583" s="154"/>
      <c r="I583" s="154"/>
      <c r="J583" s="154"/>
      <c r="K583" s="188"/>
      <c r="L583" s="188"/>
      <c r="M583" s="188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90"/>
      <c r="AM583" s="206"/>
      <c r="AN583" s="206"/>
    </row>
    <row r="584" spans="1:40" ht="29.4" hidden="1" customHeight="1" outlineLevel="2" thickBot="1" x14ac:dyDescent="0.25">
      <c r="B584" s="151"/>
      <c r="C584" s="152"/>
      <c r="D584" s="208" t="s">
        <v>130</v>
      </c>
      <c r="E584" s="209"/>
      <c r="F584" s="209"/>
      <c r="G584" s="209"/>
      <c r="H584" s="209"/>
      <c r="I584" s="209"/>
      <c r="J584" s="209"/>
      <c r="K584" s="210">
        <f>SUM(K581:K583)</f>
        <v>10179</v>
      </c>
      <c r="L584" s="210">
        <f t="shared" ref="L584:AH584" si="104">SUM(L581:L583)</f>
        <v>10982</v>
      </c>
      <c r="M584" s="210">
        <f t="shared" si="104"/>
        <v>11994</v>
      </c>
      <c r="N584" s="211">
        <f t="shared" si="104"/>
        <v>12556</v>
      </c>
      <c r="O584" s="212">
        <f t="shared" si="104"/>
        <v>9324.3159250827885</v>
      </c>
      <c r="P584" s="211">
        <f t="shared" si="104"/>
        <v>10232.137329617632</v>
      </c>
      <c r="Q584" s="211">
        <f t="shared" si="104"/>
        <v>11656.110788946997</v>
      </c>
      <c r="R584" s="211">
        <f t="shared" si="104"/>
        <v>13207.540996535961</v>
      </c>
      <c r="S584" s="211">
        <f t="shared" si="104"/>
        <v>13939.012502126274</v>
      </c>
      <c r="T584" s="211">
        <f t="shared" si="104"/>
        <v>14994.142125839198</v>
      </c>
      <c r="U584" s="211">
        <f t="shared" si="104"/>
        <v>14401.270379689111</v>
      </c>
      <c r="V584" s="211">
        <f t="shared" si="104"/>
        <v>13449.149206186677</v>
      </c>
      <c r="W584" s="211">
        <f t="shared" si="104"/>
        <v>12609.702229854689</v>
      </c>
      <c r="X584" s="211">
        <f t="shared" si="104"/>
        <v>12996.022135924673</v>
      </c>
      <c r="Y584" s="211">
        <f t="shared" si="104"/>
        <v>683.77166436890548</v>
      </c>
      <c r="Z584" s="211">
        <f t="shared" si="104"/>
        <v>5280.7368563742948</v>
      </c>
      <c r="AA584" s="211">
        <f t="shared" si="104"/>
        <v>9875.7716643689055</v>
      </c>
      <c r="AB584" s="211">
        <f t="shared" si="104"/>
        <v>14471.771664368905</v>
      </c>
      <c r="AC584" s="211">
        <f t="shared" si="104"/>
        <v>19067.771664368905</v>
      </c>
      <c r="AD584" s="211">
        <f t="shared" si="104"/>
        <v>23664.736856374293</v>
      </c>
      <c r="AE584" s="211">
        <f t="shared" si="104"/>
        <v>28259.771664368905</v>
      </c>
      <c r="AF584" s="211">
        <f t="shared" si="104"/>
        <v>32855.771664368905</v>
      </c>
      <c r="AG584" s="211">
        <f t="shared" si="104"/>
        <v>37451.771664368905</v>
      </c>
      <c r="AH584" s="213">
        <f t="shared" si="104"/>
        <v>42048.736856374293</v>
      </c>
      <c r="AM584" s="53" cm="1">
        <f t="array" ref="AM584">IF(SUM(ABS(K584:AH584)),1,0)</f>
        <v>1</v>
      </c>
      <c r="AN584" s="53">
        <f>IF(OR(SUBTOTAL(102,AM584)=1,AM584=0),0,1)</f>
        <v>1</v>
      </c>
    </row>
    <row r="585" spans="1:40" ht="12.75" hidden="1" customHeight="1" outlineLevel="2" collapsed="1" x14ac:dyDescent="0.2">
      <c r="A585" s="35"/>
      <c r="B585" s="151"/>
      <c r="C585" s="152"/>
    </row>
    <row r="586" spans="1:40" ht="12.75" hidden="1" customHeight="1" outlineLevel="4" x14ac:dyDescent="0.2">
      <c r="A586" s="35"/>
      <c r="B586" s="151"/>
      <c r="C586" s="152"/>
      <c r="D586" s="141" t="s">
        <v>76</v>
      </c>
    </row>
    <row r="587" spans="1:40" s="38" customFormat="1" ht="10.199999999999999" hidden="1" outlineLevel="4" x14ac:dyDescent="0.2">
      <c r="A587" s="35"/>
      <c r="B587" s="108"/>
      <c r="C587" s="136"/>
      <c r="D587" s="37" t="s">
        <v>131</v>
      </c>
      <c r="E587" s="142">
        <f>SUM(K587:AH587)</f>
        <v>0</v>
      </c>
      <c r="F587" s="214"/>
      <c r="G587" s="25"/>
      <c r="H587" s="25"/>
      <c r="I587" s="25"/>
      <c r="J587" s="25"/>
      <c r="K587" s="143">
        <f t="shared" ref="K587:AH587" si="105">IF(ROUND(K581-SUM(K503,K511),0)&lt;&gt;0,1,0)</f>
        <v>0</v>
      </c>
      <c r="L587" s="143">
        <f t="shared" si="105"/>
        <v>0</v>
      </c>
      <c r="M587" s="143">
        <f t="shared" si="105"/>
        <v>0</v>
      </c>
      <c r="N587" s="143">
        <f t="shared" si="105"/>
        <v>0</v>
      </c>
      <c r="O587" s="143">
        <f t="shared" si="105"/>
        <v>0</v>
      </c>
      <c r="P587" s="143">
        <f t="shared" si="105"/>
        <v>0</v>
      </c>
      <c r="Q587" s="143">
        <f t="shared" si="105"/>
        <v>0</v>
      </c>
      <c r="R587" s="143">
        <f t="shared" si="105"/>
        <v>0</v>
      </c>
      <c r="S587" s="143">
        <f t="shared" si="105"/>
        <v>0</v>
      </c>
      <c r="T587" s="143">
        <f t="shared" si="105"/>
        <v>0</v>
      </c>
      <c r="U587" s="143">
        <f t="shared" si="105"/>
        <v>0</v>
      </c>
      <c r="V587" s="143">
        <f t="shared" si="105"/>
        <v>0</v>
      </c>
      <c r="W587" s="143">
        <f t="shared" si="105"/>
        <v>0</v>
      </c>
      <c r="X587" s="143">
        <f t="shared" si="105"/>
        <v>0</v>
      </c>
      <c r="Y587" s="143">
        <f t="shared" si="105"/>
        <v>0</v>
      </c>
      <c r="Z587" s="143">
        <f t="shared" si="105"/>
        <v>0</v>
      </c>
      <c r="AA587" s="143">
        <f t="shared" si="105"/>
        <v>0</v>
      </c>
      <c r="AB587" s="143">
        <f t="shared" si="105"/>
        <v>0</v>
      </c>
      <c r="AC587" s="143">
        <f t="shared" si="105"/>
        <v>0</v>
      </c>
      <c r="AD587" s="143">
        <f t="shared" si="105"/>
        <v>0</v>
      </c>
      <c r="AE587" s="143">
        <f t="shared" si="105"/>
        <v>0</v>
      </c>
      <c r="AF587" s="143">
        <f t="shared" si="105"/>
        <v>0</v>
      </c>
      <c r="AG587" s="143">
        <f t="shared" si="105"/>
        <v>0</v>
      </c>
      <c r="AH587" s="143">
        <f t="shared" si="105"/>
        <v>0</v>
      </c>
      <c r="AM587" s="26"/>
      <c r="AN587" s="26"/>
    </row>
    <row r="588" spans="1:40" ht="12.75" hidden="1" customHeight="1" outlineLevel="4" x14ac:dyDescent="0.2">
      <c r="A588" s="35"/>
      <c r="B588" s="151"/>
      <c r="C588" s="152"/>
      <c r="D588" s="37" t="s">
        <v>152</v>
      </c>
      <c r="E588" s="142">
        <f>SUM(K588:AH588)</f>
        <v>0</v>
      </c>
      <c r="K588" s="143">
        <f>IF(ROUND(K577-'[2]Hist&amp;Budget_WC'!AZ$269,0)&lt;&gt;0,1,0)</f>
        <v>0</v>
      </c>
      <c r="L588" s="143">
        <f>IF(ROUND(L577-'[2]Hist&amp;Budget_WC'!BA$269,0)&lt;&gt;0,1,0)</f>
        <v>0</v>
      </c>
      <c r="M588" s="143">
        <f>IF(ROUND(M577-'[2]Hist&amp;Budget_WC'!BB$269,0)&lt;&gt;0,1,0)</f>
        <v>0</v>
      </c>
      <c r="N588" s="143">
        <f>IF(ROUND(N577-'[2]Hist&amp;Budget_WC'!BC$269,0)&lt;&gt;0,1,0)</f>
        <v>0</v>
      </c>
      <c r="O588" s="143">
        <f>IF(ROUND(O577-[2]Calcs_Wat!O$246,0)&lt;&gt;0,1,0)</f>
        <v>0</v>
      </c>
      <c r="P588" s="143">
        <f>IF(ROUND(P577-[2]Calcs_Wat!P$246,0)&lt;&gt;0,1,0)</f>
        <v>0</v>
      </c>
      <c r="Q588" s="143">
        <f>IF(ROUND(Q577-[2]Calcs_Wat!Q$246,0)&lt;&gt;0,1,0)</f>
        <v>0</v>
      </c>
      <c r="R588" s="143">
        <f>IF(ROUND(R577-[2]Calcs_Wat!R$246,0)&lt;&gt;0,1,0)</f>
        <v>0</v>
      </c>
      <c r="S588" s="143">
        <f>IF(ROUND(S577-[2]Calcs_Wat!S$246,0)&lt;&gt;0,1,0)</f>
        <v>0</v>
      </c>
      <c r="T588" s="143">
        <f>IF(ROUND(T577-[2]Calcs_Wat!T$246,0)&lt;&gt;0,1,0)</f>
        <v>0</v>
      </c>
      <c r="U588" s="143">
        <f>IF(ROUND(U577-[2]Calcs_Wat!U$246,0)&lt;&gt;0,1,0)</f>
        <v>0</v>
      </c>
      <c r="V588" s="143">
        <f>IF(ROUND(V577-[2]Calcs_Wat!V$246,0)&lt;&gt;0,1,0)</f>
        <v>0</v>
      </c>
      <c r="W588" s="143">
        <f>IF(ROUND(W577-[2]Calcs_Wat!W$246,0)&lt;&gt;0,1,0)</f>
        <v>0</v>
      </c>
      <c r="X588" s="143">
        <f>IF(ROUND(X577-[2]Calcs_Wat!X$246,0)&lt;&gt;0,1,0)</f>
        <v>0</v>
      </c>
      <c r="Y588" s="143">
        <f>IF(ROUND(Y577-[2]Calcs_Wat!Y$246,0)&lt;&gt;0,1,0)</f>
        <v>0</v>
      </c>
      <c r="Z588" s="143">
        <f>IF(ROUND(Z577-[2]Calcs_Wat!Z$246,0)&lt;&gt;0,1,0)</f>
        <v>0</v>
      </c>
      <c r="AA588" s="143">
        <f>IF(ROUND(AA577-[2]Calcs_Wat!AA$246,0)&lt;&gt;0,1,0)</f>
        <v>0</v>
      </c>
      <c r="AB588" s="143">
        <f>IF(ROUND(AB577-[2]Calcs_Wat!AB$246,0)&lt;&gt;0,1,0)</f>
        <v>0</v>
      </c>
      <c r="AC588" s="143">
        <f>IF(ROUND(AC577-[2]Calcs_Wat!AC$246,0)&lt;&gt;0,1,0)</f>
        <v>0</v>
      </c>
      <c r="AD588" s="143">
        <f>IF(ROUND(AD577-[2]Calcs_Wat!AD$246,0)&lt;&gt;0,1,0)</f>
        <v>0</v>
      </c>
      <c r="AE588" s="143">
        <f>IF(ROUND(AE577-[2]Calcs_Wat!AE$246,0)&lt;&gt;0,1,0)</f>
        <v>0</v>
      </c>
      <c r="AF588" s="143">
        <f>IF(ROUND(AF577-[2]Calcs_Wat!AF$246,0)&lt;&gt;0,1,0)</f>
        <v>0</v>
      </c>
      <c r="AG588" s="143">
        <f>IF(ROUND(AG577-[2]Calcs_Wat!AG$246,0)&lt;&gt;0,1,0)</f>
        <v>0</v>
      </c>
      <c r="AH588" s="143">
        <f>IF(ROUND(AH577-[2]Calcs_Wat!AH$246,0)&lt;&gt;0,1,0)</f>
        <v>0</v>
      </c>
    </row>
    <row r="589" spans="1:40" ht="12.75" hidden="1" customHeight="1" outlineLevel="1" x14ac:dyDescent="0.2">
      <c r="A589" s="35"/>
      <c r="AM589" s="38"/>
      <c r="AN589" s="38"/>
    </row>
    <row r="590" spans="1:40" s="10" customFormat="1" ht="13.8" collapsed="1" x14ac:dyDescent="0.2">
      <c r="A590" s="33">
        <f ca="1">MAX(MAX($A$2:A589),$A$2*[2]Tables_A!$F$52)+Sxn</f>
        <v>2306</v>
      </c>
      <c r="B590" s="55" t="str">
        <f>[2]Gen_WC!$D$51</f>
        <v>Sewerage</v>
      </c>
      <c r="C590" s="7"/>
      <c r="D590" s="7"/>
      <c r="E590" s="8"/>
      <c r="F590" s="8"/>
      <c r="G590" s="8"/>
      <c r="H590" s="8"/>
      <c r="I590" s="8"/>
      <c r="J590" s="8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M590" s="26"/>
      <c r="AN590" s="26"/>
    </row>
    <row r="591" spans="1:40" ht="12.75" hidden="1" customHeight="1" outlineLevel="1" x14ac:dyDescent="0.25">
      <c r="A591" s="35"/>
      <c r="D591" s="173"/>
      <c r="E591" s="154"/>
      <c r="F591" s="154"/>
      <c r="G591" s="154"/>
      <c r="H591" s="154"/>
      <c r="I591" s="26"/>
      <c r="J591" s="26"/>
      <c r="K591" s="26"/>
      <c r="L591" s="26"/>
      <c r="M591" s="26"/>
      <c r="N591" s="26"/>
      <c r="O591" s="234"/>
      <c r="P591" s="243"/>
      <c r="Q591" s="243"/>
      <c r="R591" s="243"/>
      <c r="S591" s="243"/>
      <c r="T591" s="243"/>
      <c r="U591" s="243"/>
      <c r="V591" s="243"/>
      <c r="W591" s="243"/>
      <c r="X591" s="243"/>
      <c r="Y591" s="243"/>
      <c r="Z591" s="243"/>
      <c r="AA591" s="243"/>
      <c r="AB591" s="243"/>
      <c r="AC591" s="243"/>
      <c r="AD591" s="243"/>
      <c r="AE591" s="243"/>
      <c r="AF591" s="243"/>
      <c r="AG591" s="243"/>
      <c r="AH591" s="243"/>
      <c r="AI591" s="243"/>
    </row>
    <row r="592" spans="1:40" s="38" customFormat="1" ht="12" hidden="1" outlineLevel="2" x14ac:dyDescent="0.2">
      <c r="A592" s="35"/>
      <c r="B592" s="40">
        <f ca="1">MAX($A$7:B591)+Sbsxn</f>
        <v>2306.0100000000002</v>
      </c>
      <c r="C592" s="41" t="str">
        <f>PLC</f>
        <v>Comprehensive Income Statement</v>
      </c>
      <c r="D592" s="56"/>
      <c r="E592" s="25"/>
      <c r="F592" s="25"/>
      <c r="G592" s="25"/>
      <c r="H592" s="25"/>
      <c r="I592" s="25"/>
      <c r="J592" s="25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M592" s="26"/>
      <c r="AN592" s="26"/>
    </row>
    <row r="593" spans="1:40" s="38" customFormat="1" ht="12.6" hidden="1" outlineLevel="2" thickBot="1" x14ac:dyDescent="0.25">
      <c r="A593" s="35"/>
      <c r="B593" s="40"/>
      <c r="C593" s="54"/>
      <c r="D593" s="56"/>
      <c r="E593" s="25"/>
      <c r="F593" s="25"/>
      <c r="G593" s="25"/>
      <c r="H593" s="25"/>
      <c r="I593" s="25"/>
      <c r="J593" s="25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</row>
    <row r="594" spans="1:40" s="80" customFormat="1" ht="13.35" hidden="1" customHeight="1" outlineLevel="2" x14ac:dyDescent="0.25">
      <c r="A594" s="76"/>
      <c r="B594" s="40"/>
      <c r="C594" s="54"/>
      <c r="D594" s="264" t="str">
        <f>MdlClient&amp;" Long Term Financial Plan "&amp;$E$39</f>
        <v>Federation Council Long Term Financial Plan 2023/24 - 2033/34</v>
      </c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265"/>
      <c r="AM594" s="38"/>
      <c r="AN594" s="38"/>
    </row>
    <row r="595" spans="1:40" s="80" customFormat="1" ht="13.35" hidden="1" customHeight="1" outlineLevel="2" thickBot="1" x14ac:dyDescent="0.3">
      <c r="A595" s="76"/>
      <c r="B595" s="40"/>
      <c r="C595" s="54"/>
      <c r="D595" s="81" t="str">
        <f>B590&amp;" - Income Statement Projections"</f>
        <v>Sewerage - Income Statement Projections</v>
      </c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3"/>
    </row>
    <row r="596" spans="1:40" s="80" customFormat="1" ht="12.6" hidden="1" outlineLevel="2" thickBot="1" x14ac:dyDescent="0.3">
      <c r="A596" s="76"/>
      <c r="B596" s="40"/>
      <c r="C596" s="54"/>
      <c r="D596" s="84"/>
      <c r="E596" s="85"/>
      <c r="F596" s="85"/>
      <c r="G596" s="85"/>
      <c r="H596" s="85"/>
      <c r="I596" s="85"/>
      <c r="J596" s="85"/>
      <c r="K596" s="86" t="s">
        <v>45</v>
      </c>
      <c r="L596" s="86" t="s">
        <v>45</v>
      </c>
      <c r="M596" s="86" t="s">
        <v>45</v>
      </c>
      <c r="N596" s="87" t="s">
        <v>46</v>
      </c>
      <c r="O596" s="88" t="s">
        <v>47</v>
      </c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90"/>
    </row>
    <row r="597" spans="1:40" s="80" customFormat="1" ht="12" hidden="1" outlineLevel="2" x14ac:dyDescent="0.25">
      <c r="A597" s="76"/>
      <c r="B597" s="40"/>
      <c r="C597" s="54"/>
      <c r="D597" s="266" t="s">
        <v>48</v>
      </c>
      <c r="E597" s="92"/>
      <c r="F597" s="92"/>
      <c r="G597" s="92"/>
      <c r="H597" s="92"/>
      <c r="I597" s="92"/>
      <c r="J597" s="267"/>
      <c r="K597" s="269">
        <f>YEAR(K$29)</f>
        <v>2021</v>
      </c>
      <c r="L597" s="269">
        <f t="shared" ref="L597:AH597" si="106">YEAR(L$29)</f>
        <v>2022</v>
      </c>
      <c r="M597" s="269">
        <f t="shared" si="106"/>
        <v>2023</v>
      </c>
      <c r="N597" s="270">
        <f t="shared" si="106"/>
        <v>2024</v>
      </c>
      <c r="O597" s="271">
        <f t="shared" si="106"/>
        <v>2025</v>
      </c>
      <c r="P597" s="272">
        <f t="shared" si="106"/>
        <v>2026</v>
      </c>
      <c r="Q597" s="272">
        <f t="shared" si="106"/>
        <v>2027</v>
      </c>
      <c r="R597" s="272">
        <f t="shared" si="106"/>
        <v>2028</v>
      </c>
      <c r="S597" s="272">
        <f t="shared" si="106"/>
        <v>2029</v>
      </c>
      <c r="T597" s="272">
        <f t="shared" si="106"/>
        <v>2030</v>
      </c>
      <c r="U597" s="272">
        <f t="shared" si="106"/>
        <v>2031</v>
      </c>
      <c r="V597" s="272">
        <f t="shared" si="106"/>
        <v>2032</v>
      </c>
      <c r="W597" s="272">
        <f t="shared" si="106"/>
        <v>2033</v>
      </c>
      <c r="X597" s="272">
        <f t="shared" si="106"/>
        <v>2034</v>
      </c>
      <c r="Y597" s="272">
        <f t="shared" si="106"/>
        <v>2035</v>
      </c>
      <c r="Z597" s="272">
        <f t="shared" si="106"/>
        <v>2036</v>
      </c>
      <c r="AA597" s="272">
        <f t="shared" si="106"/>
        <v>2037</v>
      </c>
      <c r="AB597" s="272">
        <f t="shared" si="106"/>
        <v>2038</v>
      </c>
      <c r="AC597" s="272">
        <f t="shared" si="106"/>
        <v>2039</v>
      </c>
      <c r="AD597" s="272">
        <f t="shared" si="106"/>
        <v>2040</v>
      </c>
      <c r="AE597" s="272">
        <f t="shared" si="106"/>
        <v>2041</v>
      </c>
      <c r="AF597" s="272">
        <f t="shared" si="106"/>
        <v>2042</v>
      </c>
      <c r="AG597" s="272">
        <f t="shared" si="106"/>
        <v>2043</v>
      </c>
      <c r="AH597" s="273">
        <f t="shared" si="106"/>
        <v>2044</v>
      </c>
    </row>
    <row r="598" spans="1:40" s="80" customFormat="1" ht="12.6" hidden="1" outlineLevel="2" thickBot="1" x14ac:dyDescent="0.3">
      <c r="A598" s="76"/>
      <c r="B598" s="40"/>
      <c r="C598" s="54"/>
      <c r="D598" s="145"/>
      <c r="E598" s="101"/>
      <c r="F598" s="101"/>
      <c r="G598" s="101"/>
      <c r="H598" s="101"/>
      <c r="I598" s="101"/>
      <c r="J598" s="102"/>
      <c r="K598" s="103" t="s">
        <v>49</v>
      </c>
      <c r="L598" s="103" t="str">
        <f>$K$62</f>
        <v>$000s</v>
      </c>
      <c r="M598" s="103" t="str">
        <f t="shared" ref="M598:AH598" si="107">$K$62</f>
        <v>$000s</v>
      </c>
      <c r="N598" s="104" t="str">
        <f t="shared" si="107"/>
        <v>$000s</v>
      </c>
      <c r="O598" s="105" t="str">
        <f t="shared" si="107"/>
        <v>$000s</v>
      </c>
      <c r="P598" s="106" t="str">
        <f t="shared" si="107"/>
        <v>$000s</v>
      </c>
      <c r="Q598" s="106" t="str">
        <f t="shared" si="107"/>
        <v>$000s</v>
      </c>
      <c r="R598" s="106" t="str">
        <f t="shared" si="107"/>
        <v>$000s</v>
      </c>
      <c r="S598" s="106" t="str">
        <f t="shared" si="107"/>
        <v>$000s</v>
      </c>
      <c r="T598" s="106" t="str">
        <f t="shared" si="107"/>
        <v>$000s</v>
      </c>
      <c r="U598" s="106" t="str">
        <f t="shared" si="107"/>
        <v>$000s</v>
      </c>
      <c r="V598" s="106" t="str">
        <f t="shared" si="107"/>
        <v>$000s</v>
      </c>
      <c r="W598" s="106" t="str">
        <f t="shared" si="107"/>
        <v>$000s</v>
      </c>
      <c r="X598" s="106" t="str">
        <f t="shared" si="107"/>
        <v>$000s</v>
      </c>
      <c r="Y598" s="106" t="str">
        <f t="shared" si="107"/>
        <v>$000s</v>
      </c>
      <c r="Z598" s="106" t="str">
        <f t="shared" si="107"/>
        <v>$000s</v>
      </c>
      <c r="AA598" s="106" t="str">
        <f t="shared" si="107"/>
        <v>$000s</v>
      </c>
      <c r="AB598" s="106" t="str">
        <f t="shared" si="107"/>
        <v>$000s</v>
      </c>
      <c r="AC598" s="106" t="str">
        <f t="shared" si="107"/>
        <v>$000s</v>
      </c>
      <c r="AD598" s="106" t="str">
        <f t="shared" si="107"/>
        <v>$000s</v>
      </c>
      <c r="AE598" s="106" t="str">
        <f t="shared" si="107"/>
        <v>$000s</v>
      </c>
      <c r="AF598" s="106" t="str">
        <f t="shared" si="107"/>
        <v>$000s</v>
      </c>
      <c r="AG598" s="106" t="str">
        <f t="shared" si="107"/>
        <v>$000s</v>
      </c>
      <c r="AH598" s="107" t="str">
        <f t="shared" si="107"/>
        <v>$000s</v>
      </c>
    </row>
    <row r="599" spans="1:40" s="38" customFormat="1" ht="12" hidden="1" outlineLevel="2" x14ac:dyDescent="0.25">
      <c r="A599" s="35"/>
      <c r="B599" s="108"/>
      <c r="C599" s="109"/>
      <c r="D599" s="110"/>
      <c r="E599" s="25"/>
      <c r="F599" s="25"/>
      <c r="G599" s="25"/>
      <c r="H599" s="25"/>
      <c r="I599" s="25"/>
      <c r="J599" s="25"/>
      <c r="K599" s="111"/>
      <c r="L599" s="112"/>
      <c r="M599" s="112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113"/>
      <c r="AM599" s="80"/>
      <c r="AN599" s="80"/>
    </row>
    <row r="600" spans="1:40" s="38" customFormat="1" ht="10.199999999999999" hidden="1" outlineLevel="2" x14ac:dyDescent="0.2">
      <c r="A600" s="35"/>
      <c r="B600" s="108"/>
      <c r="C600" s="109"/>
      <c r="D600" s="114" t="s">
        <v>50</v>
      </c>
      <c r="E600" s="25"/>
      <c r="F600" s="25"/>
      <c r="G600" s="25"/>
      <c r="H600" s="25"/>
      <c r="I600" s="25"/>
      <c r="J600" s="25"/>
      <c r="K600" s="111"/>
      <c r="L600" s="112"/>
      <c r="M600" s="112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113"/>
    </row>
    <row r="601" spans="1:40" s="38" customFormat="1" ht="10.199999999999999" hidden="1" outlineLevel="2" x14ac:dyDescent="0.2">
      <c r="A601" s="35"/>
      <c r="B601" s="108"/>
      <c r="C601" s="109"/>
      <c r="D601" s="115" t="s">
        <v>51</v>
      </c>
      <c r="E601" s="25"/>
      <c r="F601" s="25"/>
      <c r="G601" s="25"/>
      <c r="H601" s="25"/>
      <c r="I601" s="25"/>
      <c r="J601" s="25"/>
      <c r="K601" s="116">
        <f>'[2]Hist&amp;Budget_WC'!BT$43+'[2]Hist&amp;Budget_WC'!BT$55</f>
        <v>4047</v>
      </c>
      <c r="L601" s="116">
        <f>'[2]Hist&amp;Budget_WC'!BU$43+'[2]Hist&amp;Budget_WC'!BU$55</f>
        <v>4478</v>
      </c>
      <c r="M601" s="116">
        <f>'[2]Hist&amp;Budget_WC'!BV$43+'[2]Hist&amp;Budget_WC'!BV$55</f>
        <v>4183</v>
      </c>
      <c r="N601" s="117">
        <f>[2]Calcs_Sew!N$34+[2]Calcs_Sew!N$46</f>
        <v>4800</v>
      </c>
      <c r="O601" s="117">
        <f>[2]Calcs_Sew!O$34+[2]Calcs_Sew!O$46</f>
        <v>5191</v>
      </c>
      <c r="P601" s="117">
        <f>[2]Calcs_Sew!P$34+[2]Calcs_Sew!P$46</f>
        <v>5510</v>
      </c>
      <c r="Q601" s="117">
        <f>[2]Calcs_Sew!Q$34+[2]Calcs_Sew!Q$46</f>
        <v>5849</v>
      </c>
      <c r="R601" s="117">
        <f>[2]Calcs_Sew!R$34+[2]Calcs_Sew!R$46</f>
        <v>6329</v>
      </c>
      <c r="S601" s="117">
        <f>[2]Calcs_Sew!S$34+[2]Calcs_Sew!S$46</f>
        <v>6846</v>
      </c>
      <c r="T601" s="117">
        <f>[2]Calcs_Sew!T$34+[2]Calcs_Sew!T$46</f>
        <v>7405</v>
      </c>
      <c r="U601" s="117">
        <f>[2]Calcs_Sew!U$34+[2]Calcs_Sew!U$46</f>
        <v>8008</v>
      </c>
      <c r="V601" s="117">
        <f>[2]Calcs_Sew!V$34+[2]Calcs_Sew!V$46</f>
        <v>8660</v>
      </c>
      <c r="W601" s="117">
        <f>[2]Calcs_Sew!W$34+[2]Calcs_Sew!W$46</f>
        <v>9364</v>
      </c>
      <c r="X601" s="117">
        <f>[2]Calcs_Sew!X$34+[2]Calcs_Sew!X$46</f>
        <v>10124</v>
      </c>
      <c r="Y601" s="117">
        <f>[2]Calcs_Sew!Y$34+[2]Calcs_Sew!Y$46</f>
        <v>10124</v>
      </c>
      <c r="Z601" s="117">
        <f>[2]Calcs_Sew!Z$34+[2]Calcs_Sew!Z$46</f>
        <v>10124</v>
      </c>
      <c r="AA601" s="117">
        <f>[2]Calcs_Sew!AA$34+[2]Calcs_Sew!AA$46</f>
        <v>10124</v>
      </c>
      <c r="AB601" s="117">
        <f>[2]Calcs_Sew!AB$34+[2]Calcs_Sew!AB$46</f>
        <v>10124</v>
      </c>
      <c r="AC601" s="117">
        <f>[2]Calcs_Sew!AC$34+[2]Calcs_Sew!AC$46</f>
        <v>10124</v>
      </c>
      <c r="AD601" s="117">
        <f>[2]Calcs_Sew!AD$34+[2]Calcs_Sew!AD$46</f>
        <v>10124</v>
      </c>
      <c r="AE601" s="117">
        <f>[2]Calcs_Sew!AE$34+[2]Calcs_Sew!AE$46</f>
        <v>10124</v>
      </c>
      <c r="AF601" s="117">
        <f>[2]Calcs_Sew!AF$34+[2]Calcs_Sew!AF$46</f>
        <v>10124</v>
      </c>
      <c r="AG601" s="117">
        <f>[2]Calcs_Sew!AG$34+[2]Calcs_Sew!AG$46</f>
        <v>10124</v>
      </c>
      <c r="AH601" s="118">
        <f>[2]Calcs_Sew!AH$34+[2]Calcs_Sew!AH$46</f>
        <v>10124</v>
      </c>
      <c r="AM601" s="53" cm="1">
        <f t="array" ref="AM601">IF(SUM(ABS(K601:AH601)),1,0)</f>
        <v>1</v>
      </c>
      <c r="AN601" s="53">
        <f>IF(OR(SUBTOTAL(102,AM601)=1,AM601=0),0,1)</f>
        <v>1</v>
      </c>
    </row>
    <row r="602" spans="1:40" s="38" customFormat="1" ht="10.199999999999999" hidden="1" outlineLevel="2" x14ac:dyDescent="0.2">
      <c r="A602" s="35"/>
      <c r="B602" s="108"/>
      <c r="C602" s="109"/>
      <c r="D602" s="115" t="s">
        <v>52</v>
      </c>
      <c r="E602" s="25"/>
      <c r="F602" s="25"/>
      <c r="G602" s="25"/>
      <c r="H602" s="25"/>
      <c r="I602" s="25"/>
      <c r="J602" s="25"/>
      <c r="K602" s="116">
        <f>SUM('[2]Hist&amp;Budget_WC'!BT$44:BT$46)</f>
        <v>527</v>
      </c>
      <c r="L602" s="116">
        <f>SUM('[2]Hist&amp;Budget_WC'!BU$44:BU$46)</f>
        <v>601</v>
      </c>
      <c r="M602" s="116">
        <f>SUM('[2]Hist&amp;Budget_WC'!BV$44:BV$46)</f>
        <v>690</v>
      </c>
      <c r="N602" s="117">
        <f>SUM([2]Calcs_Sew!N$35:N$37)</f>
        <v>795</v>
      </c>
      <c r="O602" s="117">
        <f>SUM([2]Calcs_Sew!O$35:O$37)</f>
        <v>854</v>
      </c>
      <c r="P602" s="117">
        <f>SUM([2]Calcs_Sew!P$35:P$37)</f>
        <v>922</v>
      </c>
      <c r="Q602" s="117">
        <f>SUM([2]Calcs_Sew!Q$35:Q$37)</f>
        <v>995</v>
      </c>
      <c r="R602" s="117">
        <f>SUM([2]Calcs_Sew!R$35:R$37)</f>
        <v>1068</v>
      </c>
      <c r="S602" s="117">
        <f>SUM([2]Calcs_Sew!S$35:S$37)</f>
        <v>1152</v>
      </c>
      <c r="T602" s="117">
        <f>SUM([2]Calcs_Sew!T$35:T$37)</f>
        <v>1242</v>
      </c>
      <c r="U602" s="117">
        <f>SUM([2]Calcs_Sew!U$35:U$37)</f>
        <v>1340</v>
      </c>
      <c r="V602" s="117">
        <f>SUM([2]Calcs_Sew!V$35:V$37)</f>
        <v>1445</v>
      </c>
      <c r="W602" s="117">
        <f>SUM([2]Calcs_Sew!W$35:W$37)</f>
        <v>1557</v>
      </c>
      <c r="X602" s="117">
        <f>SUM([2]Calcs_Sew!X$35:X$37)</f>
        <v>1679</v>
      </c>
      <c r="Y602" s="117">
        <f>SUM([2]Calcs_Sew!Y$35:Y$37)</f>
        <v>1679</v>
      </c>
      <c r="Z602" s="117">
        <f>SUM([2]Calcs_Sew!Z$35:Z$37)</f>
        <v>1679</v>
      </c>
      <c r="AA602" s="117">
        <f>SUM([2]Calcs_Sew!AA$35:AA$37)</f>
        <v>1679</v>
      </c>
      <c r="AB602" s="117">
        <f>SUM([2]Calcs_Sew!AB$35:AB$37)</f>
        <v>1679</v>
      </c>
      <c r="AC602" s="117">
        <f>SUM([2]Calcs_Sew!AC$35:AC$37)</f>
        <v>1679</v>
      </c>
      <c r="AD602" s="117">
        <f>SUM([2]Calcs_Sew!AD$35:AD$37)</f>
        <v>1679</v>
      </c>
      <c r="AE602" s="117">
        <f>SUM([2]Calcs_Sew!AE$35:AE$37)</f>
        <v>1679</v>
      </c>
      <c r="AF602" s="117">
        <f>SUM([2]Calcs_Sew!AF$35:AF$37)</f>
        <v>1679</v>
      </c>
      <c r="AG602" s="117">
        <f>SUM([2]Calcs_Sew!AG$35:AG$37)</f>
        <v>1679</v>
      </c>
      <c r="AH602" s="118">
        <f>SUM([2]Calcs_Sew!AH$35:AH$37)</f>
        <v>1679</v>
      </c>
      <c r="AM602" s="53" cm="1">
        <f t="array" ref="AM602">IF(SUM(ABS(K602:AH602)),1,0)</f>
        <v>1</v>
      </c>
      <c r="AN602" s="53">
        <f t="shared" ref="AN602:AN610" si="108">IF(OR(SUBTOTAL(102,AM602)=1,AM602=0),0,1)</f>
        <v>1</v>
      </c>
    </row>
    <row r="603" spans="1:40" s="38" customFormat="1" ht="10.199999999999999" hidden="1" outlineLevel="2" x14ac:dyDescent="0.2">
      <c r="A603" s="35"/>
      <c r="B603" s="108"/>
      <c r="C603" s="109"/>
      <c r="D603" s="115" t="s">
        <v>53</v>
      </c>
      <c r="E603" s="25"/>
      <c r="F603" s="25"/>
      <c r="G603" s="25"/>
      <c r="H603" s="25"/>
      <c r="I603" s="25"/>
      <c r="J603" s="25"/>
      <c r="K603" s="116">
        <f>'[2]Hist&amp;Budget_WC'!BT$66</f>
        <v>44</v>
      </c>
      <c r="L603" s="116">
        <f>'[2]Hist&amp;Budget_WC'!BU$66</f>
        <v>65</v>
      </c>
      <c r="M603" s="116">
        <f>'[2]Hist&amp;Budget_WC'!BV$66</f>
        <v>248</v>
      </c>
      <c r="N603" s="117">
        <f>[2]Calcs_Sew!N$57</f>
        <v>60</v>
      </c>
      <c r="O603" s="117">
        <f>[2]Calcs_Sew!O$57</f>
        <v>320</v>
      </c>
      <c r="P603" s="117">
        <f>[2]Calcs_Sew!P$57</f>
        <v>148</v>
      </c>
      <c r="Q603" s="117">
        <f>[2]Calcs_Sew!Q$57</f>
        <v>160</v>
      </c>
      <c r="R603" s="117">
        <f>[2]Calcs_Sew!R$57</f>
        <v>201</v>
      </c>
      <c r="S603" s="117">
        <f>[2]Calcs_Sew!S$57</f>
        <v>205</v>
      </c>
      <c r="T603" s="117">
        <f>[2]Calcs_Sew!T$57</f>
        <v>188</v>
      </c>
      <c r="U603" s="117">
        <f>[2]Calcs_Sew!U$57</f>
        <v>163</v>
      </c>
      <c r="V603" s="117">
        <f>[2]Calcs_Sew!V$57</f>
        <v>193</v>
      </c>
      <c r="W603" s="117">
        <f>[2]Calcs_Sew!W$57</f>
        <v>313</v>
      </c>
      <c r="X603" s="117">
        <f>[2]Calcs_Sew!X$57</f>
        <v>439</v>
      </c>
      <c r="Y603" s="117">
        <f>[2]Calcs_Sew!Y$57</f>
        <v>439</v>
      </c>
      <c r="Z603" s="117">
        <f>[2]Calcs_Sew!Z$57</f>
        <v>439</v>
      </c>
      <c r="AA603" s="117">
        <f>[2]Calcs_Sew!AA$57</f>
        <v>439</v>
      </c>
      <c r="AB603" s="117">
        <f>[2]Calcs_Sew!AB$57</f>
        <v>439</v>
      </c>
      <c r="AC603" s="117">
        <f>[2]Calcs_Sew!AC$57</f>
        <v>439</v>
      </c>
      <c r="AD603" s="117">
        <f>[2]Calcs_Sew!AD$57</f>
        <v>439</v>
      </c>
      <c r="AE603" s="117">
        <f>[2]Calcs_Sew!AE$57</f>
        <v>439</v>
      </c>
      <c r="AF603" s="117">
        <f>[2]Calcs_Sew!AF$57</f>
        <v>439</v>
      </c>
      <c r="AG603" s="117">
        <f>[2]Calcs_Sew!AG$57</f>
        <v>439</v>
      </c>
      <c r="AH603" s="118">
        <f>[2]Calcs_Sew!AH$57</f>
        <v>439</v>
      </c>
      <c r="AM603" s="53" cm="1">
        <f t="array" ref="AM603">IF(SUM(ABS(K603:AH603)),1,0)</f>
        <v>1</v>
      </c>
      <c r="AN603" s="53">
        <f t="shared" si="108"/>
        <v>1</v>
      </c>
    </row>
    <row r="604" spans="1:40" s="38" customFormat="1" ht="10.199999999999999" hidden="1" outlineLevel="2" x14ac:dyDescent="0.2">
      <c r="A604" s="35"/>
      <c r="B604" s="108"/>
      <c r="C604" s="109"/>
      <c r="D604" s="115" t="s">
        <v>54</v>
      </c>
      <c r="E604" s="25"/>
      <c r="F604" s="25"/>
      <c r="G604" s="25"/>
      <c r="H604" s="25"/>
      <c r="I604" s="25"/>
      <c r="J604" s="25"/>
      <c r="K604" s="116">
        <f>SUM('[2]Hist&amp;Budget_WC'!BT$56:BT$61,'[2]Hist&amp;Budget_WC'!BT$67)</f>
        <v>35</v>
      </c>
      <c r="L604" s="116">
        <f>SUM('[2]Hist&amp;Budget_WC'!BU$56:BU$61,'[2]Hist&amp;Budget_WC'!BU$67)</f>
        <v>192</v>
      </c>
      <c r="M604" s="116">
        <f>SUM('[2]Hist&amp;Budget_WC'!BV$56:BV$61,'[2]Hist&amp;Budget_WC'!BV$67)</f>
        <v>37</v>
      </c>
      <c r="N604" s="117">
        <f>SUM([2]Calcs_Sew!N$47:N$52,[2]Calcs_Sew!N$58)</f>
        <v>43</v>
      </c>
      <c r="O604" s="117">
        <f>SUM([2]Calcs_Sew!O$47:O$52,[2]Calcs_Sew!O$58)</f>
        <v>43</v>
      </c>
      <c r="P604" s="117">
        <f>SUM([2]Calcs_Sew!P$47:P$52,[2]Calcs_Sew!P$58)</f>
        <v>44</v>
      </c>
      <c r="Q604" s="117">
        <f>SUM([2]Calcs_Sew!Q$47:Q$52,[2]Calcs_Sew!Q$58)</f>
        <v>46</v>
      </c>
      <c r="R604" s="117">
        <f>SUM([2]Calcs_Sew!R$47:R$52,[2]Calcs_Sew!R$58)</f>
        <v>47</v>
      </c>
      <c r="S604" s="117">
        <f>SUM([2]Calcs_Sew!S$47:S$52,[2]Calcs_Sew!S$58)</f>
        <v>49</v>
      </c>
      <c r="T604" s="117">
        <f>SUM([2]Calcs_Sew!T$47:T$52,[2]Calcs_Sew!T$58)</f>
        <v>50</v>
      </c>
      <c r="U604" s="117">
        <f>SUM([2]Calcs_Sew!U$47:U$52,[2]Calcs_Sew!U$58)</f>
        <v>52</v>
      </c>
      <c r="V604" s="117">
        <f>SUM([2]Calcs_Sew!V$47:V$52,[2]Calcs_Sew!V$58)</f>
        <v>54</v>
      </c>
      <c r="W604" s="117">
        <f>SUM([2]Calcs_Sew!W$47:W$52,[2]Calcs_Sew!W$58)</f>
        <v>56</v>
      </c>
      <c r="X604" s="117">
        <f>SUM([2]Calcs_Sew!X$47:X$52,[2]Calcs_Sew!X$58)</f>
        <v>58</v>
      </c>
      <c r="Y604" s="117">
        <f>SUM([2]Calcs_Sew!Y$47:Y$52,[2]Calcs_Sew!Y$58)</f>
        <v>58</v>
      </c>
      <c r="Z604" s="117">
        <f>SUM([2]Calcs_Sew!Z$47:Z$52,[2]Calcs_Sew!Z$58)</f>
        <v>58</v>
      </c>
      <c r="AA604" s="117">
        <f>SUM([2]Calcs_Sew!AA$47:AA$52,[2]Calcs_Sew!AA$58)</f>
        <v>58</v>
      </c>
      <c r="AB604" s="117">
        <f>SUM([2]Calcs_Sew!AB$47:AB$52,[2]Calcs_Sew!AB$58)</f>
        <v>58</v>
      </c>
      <c r="AC604" s="117">
        <f>SUM([2]Calcs_Sew!AC$47:AC$52,[2]Calcs_Sew!AC$58)</f>
        <v>58</v>
      </c>
      <c r="AD604" s="117">
        <f>SUM([2]Calcs_Sew!AD$47:AD$52,[2]Calcs_Sew!AD$58)</f>
        <v>58</v>
      </c>
      <c r="AE604" s="117">
        <f>SUM([2]Calcs_Sew!AE$47:AE$52,[2]Calcs_Sew!AE$58)</f>
        <v>58</v>
      </c>
      <c r="AF604" s="117">
        <f>SUM([2]Calcs_Sew!AF$47:AF$52,[2]Calcs_Sew!AF$58)</f>
        <v>58</v>
      </c>
      <c r="AG604" s="117">
        <f>SUM([2]Calcs_Sew!AG$47:AG$52,[2]Calcs_Sew!AG$58)</f>
        <v>58</v>
      </c>
      <c r="AH604" s="118">
        <f>SUM([2]Calcs_Sew!AH$47:AH$52,[2]Calcs_Sew!AH$58)</f>
        <v>58</v>
      </c>
      <c r="AM604" s="53" cm="1">
        <f t="array" ref="AM604">IF(SUM(ABS(K604:AH604)),1,0)</f>
        <v>1</v>
      </c>
      <c r="AN604" s="53">
        <f t="shared" si="108"/>
        <v>1</v>
      </c>
    </row>
    <row r="605" spans="1:40" s="38" customFormat="1" ht="10.199999999999999" hidden="1" outlineLevel="2" x14ac:dyDescent="0.2">
      <c r="A605" s="35"/>
      <c r="B605" s="108"/>
      <c r="C605" s="109"/>
      <c r="D605" s="115" t="s">
        <v>55</v>
      </c>
      <c r="E605" s="25"/>
      <c r="F605" s="25"/>
      <c r="G605" s="25"/>
      <c r="H605" s="25"/>
      <c r="I605" s="25"/>
      <c r="J605" s="25"/>
      <c r="K605" s="116">
        <f>SUM('[2]Hist&amp;Budget_WC'!BT$47:BT$48,'[2]Hist&amp;Budget_WC'!BT$53:BT$54)</f>
        <v>68</v>
      </c>
      <c r="L605" s="116">
        <f>SUM('[2]Hist&amp;Budget_WC'!BU$47:BU$48,'[2]Hist&amp;Budget_WC'!BU$53:BU$54)</f>
        <v>445</v>
      </c>
      <c r="M605" s="116">
        <f>SUM('[2]Hist&amp;Budget_WC'!BV$47:BV$48,'[2]Hist&amp;Budget_WC'!BV$53:BV$54)</f>
        <v>342</v>
      </c>
      <c r="N605" s="117">
        <f>SUM([2]Calcs_Sew!N$38:N$39,[2]Calcs_Sew!N$44:N$45)</f>
        <v>67</v>
      </c>
      <c r="O605" s="117">
        <f>SUM([2]Calcs_Sew!O$38:O$39,[2]Calcs_Sew!O$44:O$45)</f>
        <v>68</v>
      </c>
      <c r="P605" s="117">
        <f>SUM([2]Calcs_Sew!P$38:P$39,[2]Calcs_Sew!P$44:P$45)</f>
        <v>68</v>
      </c>
      <c r="Q605" s="117">
        <f>SUM([2]Calcs_Sew!Q$38:Q$39,[2]Calcs_Sew!Q$44:Q$45)</f>
        <v>68</v>
      </c>
      <c r="R605" s="117">
        <f>SUM([2]Calcs_Sew!R$38:R$39,[2]Calcs_Sew!R$44:R$45)</f>
        <v>68</v>
      </c>
      <c r="S605" s="117">
        <f>SUM([2]Calcs_Sew!S$38:S$39,[2]Calcs_Sew!S$44:S$45)</f>
        <v>68</v>
      </c>
      <c r="T605" s="117">
        <f>SUM([2]Calcs_Sew!T$38:T$39,[2]Calcs_Sew!T$44:T$45)</f>
        <v>68</v>
      </c>
      <c r="U605" s="117">
        <f>SUM([2]Calcs_Sew!U$38:U$39,[2]Calcs_Sew!U$44:U$45)</f>
        <v>68</v>
      </c>
      <c r="V605" s="117">
        <f>SUM([2]Calcs_Sew!V$38:V$39,[2]Calcs_Sew!V$44:V$45)</f>
        <v>68</v>
      </c>
      <c r="W605" s="117">
        <f>SUM([2]Calcs_Sew!W$38:W$39,[2]Calcs_Sew!W$44:W$45)</f>
        <v>68</v>
      </c>
      <c r="X605" s="117">
        <f>SUM([2]Calcs_Sew!X$38:X$39,[2]Calcs_Sew!X$44:X$45)</f>
        <v>68</v>
      </c>
      <c r="Y605" s="117">
        <f>SUM([2]Calcs_Sew!Y$38:Y$39,[2]Calcs_Sew!Y$44:Y$45)</f>
        <v>68</v>
      </c>
      <c r="Z605" s="117">
        <f>SUM([2]Calcs_Sew!Z$38:Z$39,[2]Calcs_Sew!Z$44:Z$45)</f>
        <v>68</v>
      </c>
      <c r="AA605" s="117">
        <f>SUM([2]Calcs_Sew!AA$38:AA$39,[2]Calcs_Sew!AA$44:AA$45)</f>
        <v>68</v>
      </c>
      <c r="AB605" s="117">
        <f>SUM([2]Calcs_Sew!AB$38:AB$39,[2]Calcs_Sew!AB$44:AB$45)</f>
        <v>68</v>
      </c>
      <c r="AC605" s="117">
        <f>SUM([2]Calcs_Sew!AC$38:AC$39,[2]Calcs_Sew!AC$44:AC$45)</f>
        <v>68</v>
      </c>
      <c r="AD605" s="117">
        <f>SUM([2]Calcs_Sew!AD$38:AD$39,[2]Calcs_Sew!AD$44:AD$45)</f>
        <v>68</v>
      </c>
      <c r="AE605" s="117">
        <f>SUM([2]Calcs_Sew!AE$38:AE$39,[2]Calcs_Sew!AE$44:AE$45)</f>
        <v>68</v>
      </c>
      <c r="AF605" s="117">
        <f>SUM([2]Calcs_Sew!AF$38:AF$39,[2]Calcs_Sew!AF$44:AF$45)</f>
        <v>68</v>
      </c>
      <c r="AG605" s="117">
        <f>SUM([2]Calcs_Sew!AG$38:AG$39,[2]Calcs_Sew!AG$44:AG$45)</f>
        <v>68</v>
      </c>
      <c r="AH605" s="118">
        <f>SUM([2]Calcs_Sew!AH$38:AH$39,[2]Calcs_Sew!AH$44:AH$45)</f>
        <v>68</v>
      </c>
      <c r="AM605" s="53" cm="1">
        <f t="array" ref="AM605">IF(SUM(ABS(K605:AH605)),1,0)</f>
        <v>1</v>
      </c>
      <c r="AN605" s="53">
        <f t="shared" si="108"/>
        <v>1</v>
      </c>
    </row>
    <row r="606" spans="1:40" s="38" customFormat="1" ht="10.199999999999999" hidden="1" outlineLevel="2" x14ac:dyDescent="0.2">
      <c r="A606" s="35"/>
      <c r="B606" s="108"/>
      <c r="C606" s="109"/>
      <c r="D606" s="115" t="s">
        <v>56</v>
      </c>
      <c r="E606" s="25"/>
      <c r="F606" s="25"/>
      <c r="G606" s="25"/>
      <c r="H606" s="25"/>
      <c r="I606" s="25"/>
      <c r="J606" s="25"/>
      <c r="K606" s="116">
        <f>SUM('[2]Hist&amp;Budget_WC'!BT$49:BT$50,'[2]Hist&amp;Budget_WC'!BT$52)</f>
        <v>60</v>
      </c>
      <c r="L606" s="116">
        <f>SUM('[2]Hist&amp;Budget_WC'!BU$49:BU$50,'[2]Hist&amp;Budget_WC'!BU$52)</f>
        <v>839</v>
      </c>
      <c r="M606" s="116">
        <f>SUM('[2]Hist&amp;Budget_WC'!BV$49:BV$50,'[2]Hist&amp;Budget_WC'!BV$52)</f>
        <v>74</v>
      </c>
      <c r="N606" s="117">
        <f>SUM([2]Calcs_Sew!N$40:N$41,[2]Calcs_Sew!N$43)</f>
        <v>25</v>
      </c>
      <c r="O606" s="117">
        <f>SUM([2]Calcs_Sew!O$40:O$41,[2]Calcs_Sew!O$43)</f>
        <v>819.55</v>
      </c>
      <c r="P606" s="117">
        <f>SUM([2]Calcs_Sew!P$40:P$41,[2]Calcs_Sew!P$43)</f>
        <v>28</v>
      </c>
      <c r="Q606" s="117">
        <f>SUM([2]Calcs_Sew!Q$40:Q$41,[2]Calcs_Sew!Q$43)</f>
        <v>29</v>
      </c>
      <c r="R606" s="117">
        <f>SUM([2]Calcs_Sew!R$40:R$41,[2]Calcs_Sew!R$43)</f>
        <v>31</v>
      </c>
      <c r="S606" s="117">
        <f>SUM([2]Calcs_Sew!S$40:S$41,[2]Calcs_Sew!S$43)</f>
        <v>2763</v>
      </c>
      <c r="T606" s="117">
        <f>SUM([2]Calcs_Sew!T$40:T$41,[2]Calcs_Sew!T$43)</f>
        <v>4085</v>
      </c>
      <c r="U606" s="117">
        <f>SUM([2]Calcs_Sew!U$40:U$41,[2]Calcs_Sew!U$43)</f>
        <v>5136</v>
      </c>
      <c r="V606" s="117">
        <f>SUM([2]Calcs_Sew!V$40:V$41,[2]Calcs_Sew!V$43)</f>
        <v>4088</v>
      </c>
      <c r="W606" s="117">
        <f>SUM([2]Calcs_Sew!W$40:W$41,[2]Calcs_Sew!W$43)</f>
        <v>1150</v>
      </c>
      <c r="X606" s="117">
        <f>SUM([2]Calcs_Sew!X$40:X$41,[2]Calcs_Sew!X$43)</f>
        <v>370</v>
      </c>
      <c r="Y606" s="117">
        <f>SUM([2]Calcs_Sew!Y$40:Y$41,[2]Calcs_Sew!Y$43)</f>
        <v>40</v>
      </c>
      <c r="Z606" s="117">
        <f>SUM([2]Calcs_Sew!Z$40:Z$41,[2]Calcs_Sew!Z$43)</f>
        <v>40</v>
      </c>
      <c r="AA606" s="117">
        <f>SUM([2]Calcs_Sew!AA$40:AA$41,[2]Calcs_Sew!AA$43)</f>
        <v>40</v>
      </c>
      <c r="AB606" s="117">
        <f>SUM([2]Calcs_Sew!AB$40:AB$41,[2]Calcs_Sew!AB$43)</f>
        <v>40</v>
      </c>
      <c r="AC606" s="117">
        <f>SUM([2]Calcs_Sew!AC$40:AC$41,[2]Calcs_Sew!AC$43)</f>
        <v>40</v>
      </c>
      <c r="AD606" s="117">
        <f>SUM([2]Calcs_Sew!AD$40:AD$41,[2]Calcs_Sew!AD$43)</f>
        <v>40</v>
      </c>
      <c r="AE606" s="117">
        <f>SUM([2]Calcs_Sew!AE$40:AE$41,[2]Calcs_Sew!AE$43)</f>
        <v>40</v>
      </c>
      <c r="AF606" s="117">
        <f>SUM([2]Calcs_Sew!AF$40:AF$41,[2]Calcs_Sew!AF$43)</f>
        <v>40</v>
      </c>
      <c r="AG606" s="117">
        <f>SUM([2]Calcs_Sew!AG$40:AG$41,[2]Calcs_Sew!AG$43)</f>
        <v>40</v>
      </c>
      <c r="AH606" s="118">
        <f>SUM([2]Calcs_Sew!AH$40:AH$41,[2]Calcs_Sew!AH$43)</f>
        <v>40</v>
      </c>
      <c r="AM606" s="53" cm="1">
        <f t="array" ref="AM606">IF(SUM(ABS(K606:AH606)),1,0)</f>
        <v>1</v>
      </c>
      <c r="AN606" s="53">
        <f t="shared" si="108"/>
        <v>1</v>
      </c>
    </row>
    <row r="607" spans="1:40" s="38" customFormat="1" ht="10.199999999999999" hidden="1" outlineLevel="2" x14ac:dyDescent="0.2">
      <c r="A607" s="35"/>
      <c r="B607" s="108"/>
      <c r="C607" s="109"/>
      <c r="D607" s="115" t="s">
        <v>57</v>
      </c>
      <c r="E607" s="25"/>
      <c r="F607" s="25"/>
      <c r="G607" s="25"/>
      <c r="H607" s="25"/>
      <c r="I607" s="25"/>
      <c r="J607" s="25"/>
      <c r="K607" s="116">
        <f>'[2]Hist&amp;Budget_WC'!BT$51</f>
        <v>0</v>
      </c>
      <c r="L607" s="116">
        <f>'[2]Hist&amp;Budget_WC'!BU$51</f>
        <v>0</v>
      </c>
      <c r="M607" s="116">
        <f>'[2]Hist&amp;Budget_WC'!BV$51</f>
        <v>0</v>
      </c>
      <c r="N607" s="117">
        <f>[2]Calcs_Sew!N$42</f>
        <v>0</v>
      </c>
      <c r="O607" s="117">
        <f>[2]Calcs_Sew!O$42</f>
        <v>0</v>
      </c>
      <c r="P607" s="117">
        <f>[2]Calcs_Sew!P$42</f>
        <v>0</v>
      </c>
      <c r="Q607" s="117">
        <f>[2]Calcs_Sew!Q$42</f>
        <v>0</v>
      </c>
      <c r="R607" s="117">
        <f>[2]Calcs_Sew!R$42</f>
        <v>0</v>
      </c>
      <c r="S607" s="117">
        <f>[2]Calcs_Sew!S$42</f>
        <v>0</v>
      </c>
      <c r="T607" s="117">
        <f>[2]Calcs_Sew!T$42</f>
        <v>0</v>
      </c>
      <c r="U607" s="117">
        <f>[2]Calcs_Sew!U$42</f>
        <v>0</v>
      </c>
      <c r="V607" s="117">
        <f>[2]Calcs_Sew!V$42</f>
        <v>0</v>
      </c>
      <c r="W607" s="117">
        <f>[2]Calcs_Sew!W$42</f>
        <v>0</v>
      </c>
      <c r="X607" s="117">
        <f>[2]Calcs_Sew!X$42</f>
        <v>0</v>
      </c>
      <c r="Y607" s="117">
        <f>[2]Calcs_Sew!Y$42</f>
        <v>0</v>
      </c>
      <c r="Z607" s="117">
        <f>[2]Calcs_Sew!Z$42</f>
        <v>0</v>
      </c>
      <c r="AA607" s="117">
        <f>[2]Calcs_Sew!AA$42</f>
        <v>0</v>
      </c>
      <c r="AB607" s="117">
        <f>[2]Calcs_Sew!AB$42</f>
        <v>0</v>
      </c>
      <c r="AC607" s="117">
        <f>[2]Calcs_Sew!AC$42</f>
        <v>0</v>
      </c>
      <c r="AD607" s="117">
        <f>[2]Calcs_Sew!AD$42</f>
        <v>0</v>
      </c>
      <c r="AE607" s="117">
        <f>[2]Calcs_Sew!AE$42</f>
        <v>0</v>
      </c>
      <c r="AF607" s="117">
        <f>[2]Calcs_Sew!AF$42</f>
        <v>0</v>
      </c>
      <c r="AG607" s="117">
        <f>[2]Calcs_Sew!AG$42</f>
        <v>0</v>
      </c>
      <c r="AH607" s="118">
        <f>[2]Calcs_Sew!AH$42</f>
        <v>0</v>
      </c>
      <c r="AM607" s="53" cm="1">
        <f t="array" ref="AM607">IF(SUM(ABS(K607:AH607)),1,0)</f>
        <v>0</v>
      </c>
      <c r="AN607" s="53">
        <f t="shared" si="108"/>
        <v>0</v>
      </c>
    </row>
    <row r="608" spans="1:40" s="38" customFormat="1" ht="10.199999999999999" hidden="1" outlineLevel="2" x14ac:dyDescent="0.2">
      <c r="A608" s="35"/>
      <c r="B608" s="108"/>
      <c r="C608" s="109"/>
      <c r="D608" s="115" t="s">
        <v>58</v>
      </c>
      <c r="E608" s="25"/>
      <c r="F608" s="25"/>
      <c r="G608" s="25"/>
      <c r="H608" s="25"/>
      <c r="I608" s="25"/>
      <c r="J608" s="25"/>
      <c r="K608" s="116">
        <f>MAX(0,'[2]Hist&amp;Budget_WC'!BT$104)+MAX(0,'[2]Hist&amp;Budget_WC'!BT$105)+MAX(0,'[2]Hist&amp;Budget_WC'!BT$108)+MAX(0,'[2]Hist&amp;Budget_WC'!BT$109)+MAX(0,'[2]Hist&amp;Budget_WC'!BT$110)</f>
        <v>0</v>
      </c>
      <c r="L608" s="116">
        <f>MAX(0,'[2]Hist&amp;Budget_WC'!BU$104)+MAX(0,'[2]Hist&amp;Budget_WC'!BU$105)+MAX(0,'[2]Hist&amp;Budget_WC'!BU$108)+MAX(0,'[2]Hist&amp;Budget_WC'!BU$109)+MAX(0,'[2]Hist&amp;Budget_WC'!BU$110)</f>
        <v>100</v>
      </c>
      <c r="M608" s="116">
        <f>MAX(0,'[2]Hist&amp;Budget_WC'!BV$104)+MAX(0,'[2]Hist&amp;Budget_WC'!BV$105)+MAX(0,'[2]Hist&amp;Budget_WC'!BV$108)+MAX(0,'[2]Hist&amp;Budget_WC'!BV$109)+MAX(0,'[2]Hist&amp;Budget_WC'!BV$110)</f>
        <v>0</v>
      </c>
      <c r="N608" s="117">
        <f>MAX(0,[2]Calcs_Sew!N$94)+MAX(0,[2]Calcs_Sew!N$95)+MAX(0,[2]Calcs_Sew!N$98)+MAX(0,[2]Calcs_Sew!N$99)+MAX(0,[2]Calcs_Sew!N$100)</f>
        <v>0</v>
      </c>
      <c r="O608" s="117">
        <f>MAX(0,[2]Calcs_Sew!O$94)+MAX(0,[2]Calcs_Sew!O$95)+MAX(0,[2]Calcs_Sew!O$98)+MAX(0,[2]Calcs_Sew!O$99)+MAX(0,[2]Calcs_Sew!O$100)</f>
        <v>0</v>
      </c>
      <c r="P608" s="117">
        <f>MAX(0,[2]Calcs_Sew!P$94)+MAX(0,[2]Calcs_Sew!P$95)+MAX(0,[2]Calcs_Sew!P$98)+MAX(0,[2]Calcs_Sew!P$99)+MAX(0,[2]Calcs_Sew!P$100)</f>
        <v>0</v>
      </c>
      <c r="Q608" s="117">
        <f>MAX(0,[2]Calcs_Sew!Q$94)+MAX(0,[2]Calcs_Sew!Q$95)+MAX(0,[2]Calcs_Sew!Q$98)+MAX(0,[2]Calcs_Sew!Q$99)+MAX(0,[2]Calcs_Sew!Q$100)</f>
        <v>0</v>
      </c>
      <c r="R608" s="117">
        <f>MAX(0,[2]Calcs_Sew!R$94)+MAX(0,[2]Calcs_Sew!R$95)+MAX(0,[2]Calcs_Sew!R$98)+MAX(0,[2]Calcs_Sew!R$99)+MAX(0,[2]Calcs_Sew!R$100)</f>
        <v>0</v>
      </c>
      <c r="S608" s="117">
        <f>MAX(0,[2]Calcs_Sew!S$94)+MAX(0,[2]Calcs_Sew!S$95)+MAX(0,[2]Calcs_Sew!S$98)+MAX(0,[2]Calcs_Sew!S$99)+MAX(0,[2]Calcs_Sew!S$100)</f>
        <v>0</v>
      </c>
      <c r="T608" s="117">
        <f>MAX(0,[2]Calcs_Sew!T$94)+MAX(0,[2]Calcs_Sew!T$95)+MAX(0,[2]Calcs_Sew!T$98)+MAX(0,[2]Calcs_Sew!T$99)+MAX(0,[2]Calcs_Sew!T$100)</f>
        <v>0</v>
      </c>
      <c r="U608" s="117">
        <f>MAX(0,[2]Calcs_Sew!U$94)+MAX(0,[2]Calcs_Sew!U$95)+MAX(0,[2]Calcs_Sew!U$98)+MAX(0,[2]Calcs_Sew!U$99)+MAX(0,[2]Calcs_Sew!U$100)</f>
        <v>0</v>
      </c>
      <c r="V608" s="117">
        <f>MAX(0,[2]Calcs_Sew!V$94)+MAX(0,[2]Calcs_Sew!V$95)+MAX(0,[2]Calcs_Sew!V$98)+MAX(0,[2]Calcs_Sew!V$99)+MAX(0,[2]Calcs_Sew!V$100)</f>
        <v>0</v>
      </c>
      <c r="W608" s="117">
        <f>MAX(0,[2]Calcs_Sew!W$94)+MAX(0,[2]Calcs_Sew!W$95)+MAX(0,[2]Calcs_Sew!W$98)+MAX(0,[2]Calcs_Sew!W$99)+MAX(0,[2]Calcs_Sew!W$100)</f>
        <v>0</v>
      </c>
      <c r="X608" s="117">
        <f>MAX(0,[2]Calcs_Sew!X$94)+MAX(0,[2]Calcs_Sew!X$95)+MAX(0,[2]Calcs_Sew!X$98)+MAX(0,[2]Calcs_Sew!X$99)+MAX(0,[2]Calcs_Sew!X$100)</f>
        <v>0</v>
      </c>
      <c r="Y608" s="117">
        <f>MAX(0,[2]Calcs_Sew!Y$94)+MAX(0,[2]Calcs_Sew!Y$95)+MAX(0,[2]Calcs_Sew!Y$98)+MAX(0,[2]Calcs_Sew!Y$99)+MAX(0,[2]Calcs_Sew!Y$100)</f>
        <v>0</v>
      </c>
      <c r="Z608" s="117">
        <f>MAX(0,[2]Calcs_Sew!Z$94)+MAX(0,[2]Calcs_Sew!Z$95)+MAX(0,[2]Calcs_Sew!Z$98)+MAX(0,[2]Calcs_Sew!Z$99)+MAX(0,[2]Calcs_Sew!Z$100)</f>
        <v>0</v>
      </c>
      <c r="AA608" s="117">
        <f>MAX(0,[2]Calcs_Sew!AA$94)+MAX(0,[2]Calcs_Sew!AA$95)+MAX(0,[2]Calcs_Sew!AA$98)+MAX(0,[2]Calcs_Sew!AA$99)+MAX(0,[2]Calcs_Sew!AA$100)</f>
        <v>0</v>
      </c>
      <c r="AB608" s="117">
        <f>MAX(0,[2]Calcs_Sew!AB$94)+MAX(0,[2]Calcs_Sew!AB$95)+MAX(0,[2]Calcs_Sew!AB$98)+MAX(0,[2]Calcs_Sew!AB$99)+MAX(0,[2]Calcs_Sew!AB$100)</f>
        <v>0</v>
      </c>
      <c r="AC608" s="117">
        <f>MAX(0,[2]Calcs_Sew!AC$94)+MAX(0,[2]Calcs_Sew!AC$95)+MAX(0,[2]Calcs_Sew!AC$98)+MAX(0,[2]Calcs_Sew!AC$99)+MAX(0,[2]Calcs_Sew!AC$100)</f>
        <v>0</v>
      </c>
      <c r="AD608" s="117">
        <f>MAX(0,[2]Calcs_Sew!AD$94)+MAX(0,[2]Calcs_Sew!AD$95)+MAX(0,[2]Calcs_Sew!AD$98)+MAX(0,[2]Calcs_Sew!AD$99)+MAX(0,[2]Calcs_Sew!AD$100)</f>
        <v>0</v>
      </c>
      <c r="AE608" s="117">
        <f>MAX(0,[2]Calcs_Sew!AE$94)+MAX(0,[2]Calcs_Sew!AE$95)+MAX(0,[2]Calcs_Sew!AE$98)+MAX(0,[2]Calcs_Sew!AE$99)+MAX(0,[2]Calcs_Sew!AE$100)</f>
        <v>0</v>
      </c>
      <c r="AF608" s="117">
        <f>MAX(0,[2]Calcs_Sew!AF$94)+MAX(0,[2]Calcs_Sew!AF$95)+MAX(0,[2]Calcs_Sew!AF$98)+MAX(0,[2]Calcs_Sew!AF$99)+MAX(0,[2]Calcs_Sew!AF$100)</f>
        <v>0</v>
      </c>
      <c r="AG608" s="117">
        <f>MAX(0,[2]Calcs_Sew!AG$94)+MAX(0,[2]Calcs_Sew!AG$95)+MAX(0,[2]Calcs_Sew!AG$98)+MAX(0,[2]Calcs_Sew!AG$99)+MAX(0,[2]Calcs_Sew!AG$100)</f>
        <v>0</v>
      </c>
      <c r="AH608" s="118">
        <f>MAX(0,[2]Calcs_Sew!AH$94)+MAX(0,[2]Calcs_Sew!AH$95)+MAX(0,[2]Calcs_Sew!AH$98)+MAX(0,[2]Calcs_Sew!AH$99)+MAX(0,[2]Calcs_Sew!AH$100)</f>
        <v>0</v>
      </c>
      <c r="AM608" s="53" cm="1">
        <f t="array" ref="AM608">IF(SUM(ABS(K608:AH608)),1,0)</f>
        <v>1</v>
      </c>
      <c r="AN608" s="53">
        <f t="shared" si="108"/>
        <v>1</v>
      </c>
    </row>
    <row r="609" spans="1:40" s="38" customFormat="1" ht="10.199999999999999" hidden="1" outlineLevel="2" x14ac:dyDescent="0.2">
      <c r="A609" s="35"/>
      <c r="B609" s="108"/>
      <c r="C609" s="109"/>
      <c r="D609" s="115" t="s">
        <v>59</v>
      </c>
      <c r="E609" s="25"/>
      <c r="F609" s="25"/>
      <c r="G609" s="25"/>
      <c r="H609" s="25"/>
      <c r="I609" s="25"/>
      <c r="J609" s="25"/>
      <c r="K609" s="116">
        <f>'[2]Hist&amp;Budget_WC'!BT$106</f>
        <v>0</v>
      </c>
      <c r="L609" s="116">
        <f>'[2]Hist&amp;Budget_WC'!BU$106</f>
        <v>0</v>
      </c>
      <c r="M609" s="116">
        <f>'[2]Hist&amp;Budget_WC'!BV$106</f>
        <v>0</v>
      </c>
      <c r="N609" s="117">
        <f>[2]Calcs_Sew!N$96</f>
        <v>0</v>
      </c>
      <c r="O609" s="117">
        <f>[2]Calcs_Sew!O$96</f>
        <v>0</v>
      </c>
      <c r="P609" s="117">
        <f>[2]Calcs_Sew!P$96</f>
        <v>0</v>
      </c>
      <c r="Q609" s="117">
        <f>[2]Calcs_Sew!Q$96</f>
        <v>0</v>
      </c>
      <c r="R609" s="117">
        <f>[2]Calcs_Sew!R$96</f>
        <v>0</v>
      </c>
      <c r="S609" s="117">
        <f>[2]Calcs_Sew!S$96</f>
        <v>0</v>
      </c>
      <c r="T609" s="117">
        <f>[2]Calcs_Sew!T$96</f>
        <v>0</v>
      </c>
      <c r="U609" s="117">
        <f>[2]Calcs_Sew!U$96</f>
        <v>0</v>
      </c>
      <c r="V609" s="117">
        <f>[2]Calcs_Sew!V$96</f>
        <v>0</v>
      </c>
      <c r="W609" s="117">
        <f>[2]Calcs_Sew!W$96</f>
        <v>0</v>
      </c>
      <c r="X609" s="117">
        <f>[2]Calcs_Sew!X$96</f>
        <v>0</v>
      </c>
      <c r="Y609" s="117">
        <f>[2]Calcs_Sew!Y$96</f>
        <v>0</v>
      </c>
      <c r="Z609" s="117">
        <f>[2]Calcs_Sew!Z$96</f>
        <v>0</v>
      </c>
      <c r="AA609" s="117">
        <f>[2]Calcs_Sew!AA$96</f>
        <v>0</v>
      </c>
      <c r="AB609" s="117">
        <f>[2]Calcs_Sew!AB$96</f>
        <v>0</v>
      </c>
      <c r="AC609" s="117">
        <f>[2]Calcs_Sew!AC$96</f>
        <v>0</v>
      </c>
      <c r="AD609" s="117">
        <f>[2]Calcs_Sew!AD$96</f>
        <v>0</v>
      </c>
      <c r="AE609" s="117">
        <f>[2]Calcs_Sew!AE$96</f>
        <v>0</v>
      </c>
      <c r="AF609" s="117">
        <f>[2]Calcs_Sew!AF$96</f>
        <v>0</v>
      </c>
      <c r="AG609" s="117">
        <f>[2]Calcs_Sew!AG$96</f>
        <v>0</v>
      </c>
      <c r="AH609" s="118">
        <f>[2]Calcs_Sew!AH$96</f>
        <v>0</v>
      </c>
      <c r="AM609" s="53" cm="1">
        <f t="array" ref="AM609">IF(SUM(ABS(K609:AH609)),1,0)</f>
        <v>0</v>
      </c>
      <c r="AN609" s="53">
        <f t="shared" si="108"/>
        <v>0</v>
      </c>
    </row>
    <row r="610" spans="1:40" s="38" customFormat="1" ht="10.199999999999999" hidden="1" outlineLevel="2" x14ac:dyDescent="0.2">
      <c r="A610" s="35"/>
      <c r="B610" s="108"/>
      <c r="C610" s="109"/>
      <c r="D610" s="115" t="s">
        <v>60</v>
      </c>
      <c r="E610" s="25"/>
      <c r="F610" s="25"/>
      <c r="G610" s="25"/>
      <c r="H610" s="25"/>
      <c r="I610" s="25"/>
      <c r="J610" s="25"/>
      <c r="K610" s="116">
        <f>MAX(0,'[2]Hist&amp;Budget_WC'!BT$111)</f>
        <v>0</v>
      </c>
      <c r="L610" s="116">
        <f>MAX(0,'[2]Hist&amp;Budget_WC'!BU$111)</f>
        <v>0</v>
      </c>
      <c r="M610" s="116">
        <f>MAX(0,'[2]Hist&amp;Budget_WC'!BV$111)</f>
        <v>0</v>
      </c>
      <c r="N610" s="117">
        <f>MAX(0,[2]Calcs_Sew!N$101)</f>
        <v>0</v>
      </c>
      <c r="O610" s="117">
        <f>MAX(0,[2]Calcs_Sew!O$101)</f>
        <v>0</v>
      </c>
      <c r="P610" s="117">
        <f>MAX(0,[2]Calcs_Sew!P$101)</f>
        <v>0</v>
      </c>
      <c r="Q610" s="117">
        <f>MAX(0,[2]Calcs_Sew!Q$101)</f>
        <v>0</v>
      </c>
      <c r="R610" s="117">
        <f>MAX(0,[2]Calcs_Sew!R$101)</f>
        <v>0</v>
      </c>
      <c r="S610" s="117">
        <f>MAX(0,[2]Calcs_Sew!S$101)</f>
        <v>0</v>
      </c>
      <c r="T610" s="117">
        <f>MAX(0,[2]Calcs_Sew!T$101)</f>
        <v>0</v>
      </c>
      <c r="U610" s="117">
        <f>MAX(0,[2]Calcs_Sew!U$101)</f>
        <v>0</v>
      </c>
      <c r="V610" s="117">
        <f>MAX(0,[2]Calcs_Sew!V$101)</f>
        <v>0</v>
      </c>
      <c r="W610" s="117">
        <f>MAX(0,[2]Calcs_Sew!W$101)</f>
        <v>0</v>
      </c>
      <c r="X610" s="117">
        <f>MAX(0,[2]Calcs_Sew!X$101)</f>
        <v>0</v>
      </c>
      <c r="Y610" s="117">
        <f>MAX(0,[2]Calcs_Sew!Y$101)</f>
        <v>0</v>
      </c>
      <c r="Z610" s="117">
        <f>MAX(0,[2]Calcs_Sew!Z$101)</f>
        <v>0</v>
      </c>
      <c r="AA610" s="117">
        <f>MAX(0,[2]Calcs_Sew!AA$101)</f>
        <v>0</v>
      </c>
      <c r="AB610" s="117">
        <f>MAX(0,[2]Calcs_Sew!AB$101)</f>
        <v>0</v>
      </c>
      <c r="AC610" s="117">
        <f>MAX(0,[2]Calcs_Sew!AC$101)</f>
        <v>0</v>
      </c>
      <c r="AD610" s="117">
        <f>MAX(0,[2]Calcs_Sew!AD$101)</f>
        <v>0</v>
      </c>
      <c r="AE610" s="117">
        <f>MAX(0,[2]Calcs_Sew!AE$101)</f>
        <v>0</v>
      </c>
      <c r="AF610" s="117">
        <f>MAX(0,[2]Calcs_Sew!AF$101)</f>
        <v>0</v>
      </c>
      <c r="AG610" s="117">
        <f>MAX(0,[2]Calcs_Sew!AG$101)</f>
        <v>0</v>
      </c>
      <c r="AH610" s="118">
        <f>MAX(0,[2]Calcs_Sew!AH$101)</f>
        <v>0</v>
      </c>
      <c r="AM610" s="53" cm="1">
        <f t="array" ref="AM610">IF(SUM(ABS(K610:AH610)),1,0)</f>
        <v>0</v>
      </c>
      <c r="AN610" s="53">
        <f t="shared" si="108"/>
        <v>0</v>
      </c>
    </row>
    <row r="611" spans="1:40" s="38" customFormat="1" ht="10.199999999999999" hidden="1" outlineLevel="2" collapsed="1" x14ac:dyDescent="0.2">
      <c r="A611" s="35"/>
      <c r="B611" s="108"/>
      <c r="C611" s="109"/>
      <c r="D611" s="119" t="s">
        <v>61</v>
      </c>
      <c r="E611" s="120"/>
      <c r="F611" s="120"/>
      <c r="G611" s="120"/>
      <c r="H611" s="120"/>
      <c r="I611" s="120"/>
      <c r="J611" s="120"/>
      <c r="K611" s="121">
        <f t="shared" ref="K611:AH611" si="109">SUM(K601:K610)</f>
        <v>4781</v>
      </c>
      <c r="L611" s="121">
        <f t="shared" si="109"/>
        <v>6720</v>
      </c>
      <c r="M611" s="121">
        <f t="shared" si="109"/>
        <v>5574</v>
      </c>
      <c r="N611" s="122">
        <f t="shared" si="109"/>
        <v>5790</v>
      </c>
      <c r="O611" s="122">
        <f t="shared" si="109"/>
        <v>7295.55</v>
      </c>
      <c r="P611" s="122">
        <f t="shared" si="109"/>
        <v>6720</v>
      </c>
      <c r="Q611" s="122">
        <f t="shared" si="109"/>
        <v>7147</v>
      </c>
      <c r="R611" s="122">
        <f t="shared" si="109"/>
        <v>7744</v>
      </c>
      <c r="S611" s="122">
        <f t="shared" si="109"/>
        <v>11083</v>
      </c>
      <c r="T611" s="122">
        <f t="shared" si="109"/>
        <v>13038</v>
      </c>
      <c r="U611" s="122">
        <f t="shared" si="109"/>
        <v>14767</v>
      </c>
      <c r="V611" s="122">
        <f t="shared" si="109"/>
        <v>14508</v>
      </c>
      <c r="W611" s="122">
        <f t="shared" si="109"/>
        <v>12508</v>
      </c>
      <c r="X611" s="122">
        <f t="shared" si="109"/>
        <v>12738</v>
      </c>
      <c r="Y611" s="122">
        <f t="shared" si="109"/>
        <v>12408</v>
      </c>
      <c r="Z611" s="122">
        <f t="shared" si="109"/>
        <v>12408</v>
      </c>
      <c r="AA611" s="122">
        <f t="shared" si="109"/>
        <v>12408</v>
      </c>
      <c r="AB611" s="122">
        <f t="shared" si="109"/>
        <v>12408</v>
      </c>
      <c r="AC611" s="122">
        <f t="shared" si="109"/>
        <v>12408</v>
      </c>
      <c r="AD611" s="122">
        <f t="shared" si="109"/>
        <v>12408</v>
      </c>
      <c r="AE611" s="122">
        <f t="shared" si="109"/>
        <v>12408</v>
      </c>
      <c r="AF611" s="122">
        <f t="shared" si="109"/>
        <v>12408</v>
      </c>
      <c r="AG611" s="122">
        <f t="shared" si="109"/>
        <v>12408</v>
      </c>
      <c r="AH611" s="123">
        <f t="shared" si="109"/>
        <v>12408</v>
      </c>
    </row>
    <row r="612" spans="1:40" s="38" customFormat="1" ht="10.199999999999999" hidden="1" outlineLevel="2" x14ac:dyDescent="0.2">
      <c r="A612" s="35"/>
      <c r="B612" s="108"/>
      <c r="C612" s="109"/>
      <c r="D612" s="110"/>
      <c r="E612" s="25"/>
      <c r="F612" s="25"/>
      <c r="G612" s="25"/>
      <c r="H612" s="25"/>
      <c r="I612" s="25"/>
      <c r="J612" s="25"/>
      <c r="K612" s="111"/>
      <c r="L612" s="111"/>
      <c r="M612" s="111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113"/>
    </row>
    <row r="613" spans="1:40" s="38" customFormat="1" ht="10.199999999999999" hidden="1" outlineLevel="2" x14ac:dyDescent="0.2">
      <c r="A613" s="35"/>
      <c r="B613" s="108"/>
      <c r="C613" s="109"/>
      <c r="D613" s="114" t="s">
        <v>62</v>
      </c>
      <c r="E613" s="25"/>
      <c r="F613" s="25"/>
      <c r="G613" s="25"/>
      <c r="H613" s="25"/>
      <c r="I613" s="25"/>
      <c r="J613" s="25"/>
      <c r="K613" s="111"/>
      <c r="L613" s="111"/>
      <c r="M613" s="111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113"/>
    </row>
    <row r="614" spans="1:40" s="38" customFormat="1" ht="10.199999999999999" hidden="1" outlineLevel="2" x14ac:dyDescent="0.2">
      <c r="A614" s="35"/>
      <c r="B614" s="108"/>
      <c r="C614" s="109"/>
      <c r="D614" s="115" t="s">
        <v>63</v>
      </c>
      <c r="E614" s="25"/>
      <c r="F614" s="25"/>
      <c r="G614" s="25"/>
      <c r="H614" s="25"/>
      <c r="I614" s="25"/>
      <c r="J614" s="25"/>
      <c r="K614" s="116">
        <f>-SUM('[2]Hist&amp;Budget_WC'!BT$74:BT$75)</f>
        <v>2014</v>
      </c>
      <c r="L614" s="116">
        <f>-SUM('[2]Hist&amp;Budget_WC'!BU$74:BU$75)</f>
        <v>2211</v>
      </c>
      <c r="M614" s="116">
        <f>-SUM('[2]Hist&amp;Budget_WC'!BV$74:BV$75)</f>
        <v>2310</v>
      </c>
      <c r="N614" s="117">
        <f>-SUM([2]Calcs_Sew!N$65:N$66)</f>
        <v>2692</v>
      </c>
      <c r="O614" s="117">
        <f>-SUM([2]Calcs_Sew!O$65:O$66)</f>
        <v>2508</v>
      </c>
      <c r="P614" s="117">
        <f>-SUM([2]Calcs_Sew!P$65:P$66)</f>
        <v>2582</v>
      </c>
      <c r="Q614" s="117">
        <f>-SUM([2]Calcs_Sew!Q$65:Q$66)</f>
        <v>2644</v>
      </c>
      <c r="R614" s="117">
        <f>-SUM([2]Calcs_Sew!R$65:R$66)</f>
        <v>2723</v>
      </c>
      <c r="S614" s="117">
        <f>-SUM([2]Calcs_Sew!S$65:S$66)</f>
        <v>2806</v>
      </c>
      <c r="T614" s="117">
        <f>-SUM([2]Calcs_Sew!T$65:T$66)</f>
        <v>2891</v>
      </c>
      <c r="U614" s="117">
        <f>-SUM([2]Calcs_Sew!U$65:U$66)</f>
        <v>2980</v>
      </c>
      <c r="V614" s="117">
        <f>-SUM([2]Calcs_Sew!V$65:V$66)</f>
        <v>3071</v>
      </c>
      <c r="W614" s="117">
        <f>-SUM([2]Calcs_Sew!W$65:W$66)</f>
        <v>3165</v>
      </c>
      <c r="X614" s="117">
        <f>-SUM([2]Calcs_Sew!X$65:X$66)</f>
        <v>3263</v>
      </c>
      <c r="Y614" s="117">
        <f>-SUM([2]Calcs_Sew!Y$65:Y$66)</f>
        <v>3263</v>
      </c>
      <c r="Z614" s="117">
        <f>-SUM([2]Calcs_Sew!Z$65:Z$66)</f>
        <v>3263</v>
      </c>
      <c r="AA614" s="117">
        <f>-SUM([2]Calcs_Sew!AA$65:AA$66)</f>
        <v>3263</v>
      </c>
      <c r="AB614" s="117">
        <f>-SUM([2]Calcs_Sew!AB$65:AB$66)</f>
        <v>3263</v>
      </c>
      <c r="AC614" s="117">
        <f>-SUM([2]Calcs_Sew!AC$65:AC$66)</f>
        <v>3263</v>
      </c>
      <c r="AD614" s="117">
        <f>-SUM([2]Calcs_Sew!AD$65:AD$66)</f>
        <v>3263</v>
      </c>
      <c r="AE614" s="117">
        <f>-SUM([2]Calcs_Sew!AE$65:AE$66)</f>
        <v>3263</v>
      </c>
      <c r="AF614" s="117">
        <f>-SUM([2]Calcs_Sew!AF$65:AF$66)</f>
        <v>3263</v>
      </c>
      <c r="AG614" s="117">
        <f>-SUM([2]Calcs_Sew!AG$65:AG$66)</f>
        <v>3263</v>
      </c>
      <c r="AH614" s="118">
        <f>-SUM([2]Calcs_Sew!AH$65:AH$66)</f>
        <v>3263</v>
      </c>
      <c r="AM614" s="53" cm="1">
        <f t="array" ref="AM614">IF(SUM(ABS(K614:AH614)),1,0)</f>
        <v>1</v>
      </c>
      <c r="AN614" s="53">
        <f t="shared" ref="AN614:AN620" si="110">IF(OR(SUBTOTAL(102,AM614)=1,AM614=0),0,1)</f>
        <v>1</v>
      </c>
    </row>
    <row r="615" spans="1:40" s="38" customFormat="1" ht="10.199999999999999" hidden="1" outlineLevel="2" x14ac:dyDescent="0.2">
      <c r="A615" s="35"/>
      <c r="B615" s="108"/>
      <c r="C615" s="109"/>
      <c r="D615" s="115" t="s">
        <v>64</v>
      </c>
      <c r="E615" s="25"/>
      <c r="F615" s="25"/>
      <c r="G615" s="25"/>
      <c r="H615" s="25"/>
      <c r="I615" s="25"/>
      <c r="J615" s="25"/>
      <c r="K615" s="116">
        <f>-SUM('[2]Hist&amp;Budget_WC'!BT$77,'[2]Hist&amp;Budget_WC'!BT$86,'[2]Hist&amp;Budget_WC'!BT$87)</f>
        <v>184</v>
      </c>
      <c r="L615" s="116">
        <f>-SUM('[2]Hist&amp;Budget_WC'!BU$77,'[2]Hist&amp;Budget_WC'!BU$86,'[2]Hist&amp;Budget_WC'!BU$87)</f>
        <v>173</v>
      </c>
      <c r="M615" s="116">
        <f>-SUM('[2]Hist&amp;Budget_WC'!BV$77,'[2]Hist&amp;Budget_WC'!BV$86,'[2]Hist&amp;Budget_WC'!BV$87)</f>
        <v>167</v>
      </c>
      <c r="N615" s="117">
        <f>-SUM([2]Calcs_Sew!N$68,[2]Calcs_Sew!N$77,[2]Calcs_Sew!N$78)</f>
        <v>160</v>
      </c>
      <c r="O615" s="117">
        <f>-SUM([2]Calcs_Sew!O$68,[2]Calcs_Sew!O$77,[2]Calcs_Sew!O$78)</f>
        <v>153.39698902655041</v>
      </c>
      <c r="P615" s="117">
        <f>-SUM([2]Calcs_Sew!P$68,[2]Calcs_Sew!P$77,[2]Calcs_Sew!P$78)</f>
        <v>146.27494310382457</v>
      </c>
      <c r="Q615" s="117">
        <f>-SUM([2]Calcs_Sew!Q$68,[2]Calcs_Sew!Q$77,[2]Calcs_Sew!Q$78)</f>
        <v>138.60761805214878</v>
      </c>
      <c r="R615" s="117">
        <f>-SUM([2]Calcs_Sew!R$68,[2]Calcs_Sew!R$77,[2]Calcs_Sew!R$78)</f>
        <v>130.35326613053763</v>
      </c>
      <c r="S615" s="117">
        <f>-SUM([2]Calcs_Sew!S$68,[2]Calcs_Sew!S$77,[2]Calcs_Sew!S$78)</f>
        <v>121.46694330131128</v>
      </c>
      <c r="T615" s="117">
        <f>-SUM([2]Calcs_Sew!T$68,[2]Calcs_Sew!T$77,[2]Calcs_Sew!T$78)</f>
        <v>111.90026451475723</v>
      </c>
      <c r="U615" s="117">
        <f>-SUM([2]Calcs_Sew!U$68,[2]Calcs_Sew!U$77,[2]Calcs_Sew!U$78)</f>
        <v>101.60114025786011</v>
      </c>
      <c r="V615" s="117">
        <f>-SUM([2]Calcs_Sew!V$68,[2]Calcs_Sew!V$77,[2]Calcs_Sew!V$78)</f>
        <v>90.513492932636865</v>
      </c>
      <c r="W615" s="117">
        <f>-SUM([2]Calcs_Sew!W$68,[2]Calcs_Sew!W$77,[2]Calcs_Sew!W$78)</f>
        <v>78.576951519787769</v>
      </c>
      <c r="X615" s="117">
        <f>-SUM([2]Calcs_Sew!X$68,[2]Calcs_Sew!X$77,[2]Calcs_Sew!X$78)</f>
        <v>65.72652286514149</v>
      </c>
      <c r="Y615" s="117">
        <f>-SUM([2]Calcs_Sew!Y$68,[2]Calcs_Sew!Y$77,[2]Calcs_Sew!Y$78)</f>
        <v>51.892237799084086</v>
      </c>
      <c r="Z615" s="117">
        <f>-SUM([2]Calcs_Sew!Z$68,[2]Calcs_Sew!Z$77,[2]Calcs_Sew!Z$78)</f>
        <v>36.998770162131741</v>
      </c>
      <c r="AA615" s="117">
        <f>-SUM([2]Calcs_Sew!AA$68,[2]Calcs_Sew!AA$77,[2]Calcs_Sew!AA$78)</f>
        <v>20.965026662283428</v>
      </c>
      <c r="AB615" s="117">
        <f>-SUM([2]Calcs_Sew!AB$68,[2]Calcs_Sew!AB$77,[2]Calcs_Sew!AB$78)</f>
        <v>4.4666289283471556</v>
      </c>
      <c r="AC615" s="117">
        <f>-SUM([2]Calcs_Sew!AC$68,[2]Calcs_Sew!AC$77,[2]Calcs_Sew!AC$78)</f>
        <v>-3.6806113712373199E-15</v>
      </c>
      <c r="AD615" s="117">
        <f>-SUM([2]Calcs_Sew!AD$68,[2]Calcs_Sew!AD$77,[2]Calcs_Sew!AD$78)</f>
        <v>-3.6806113712373199E-15</v>
      </c>
      <c r="AE615" s="117">
        <f>-SUM([2]Calcs_Sew!AE$68,[2]Calcs_Sew!AE$77,[2]Calcs_Sew!AE$78)</f>
        <v>-3.6806113712373199E-15</v>
      </c>
      <c r="AF615" s="117">
        <f>-SUM([2]Calcs_Sew!AF$68,[2]Calcs_Sew!AF$77,[2]Calcs_Sew!AF$78)</f>
        <v>-3.6806113712373199E-15</v>
      </c>
      <c r="AG615" s="117">
        <f>-SUM([2]Calcs_Sew!AG$68,[2]Calcs_Sew!AG$77,[2]Calcs_Sew!AG$78)</f>
        <v>-3.6806113712373199E-15</v>
      </c>
      <c r="AH615" s="118">
        <f>-SUM([2]Calcs_Sew!AH$68,[2]Calcs_Sew!AH$77,[2]Calcs_Sew!AH$78)</f>
        <v>-3.6806113712373199E-15</v>
      </c>
      <c r="AM615" s="53" cm="1">
        <f t="array" ref="AM615">IF(SUM(ABS(K615:AH615)),1,0)</f>
        <v>1</v>
      </c>
      <c r="AN615" s="53">
        <f t="shared" si="110"/>
        <v>1</v>
      </c>
    </row>
    <row r="616" spans="1:40" s="38" customFormat="1" ht="10.199999999999999" hidden="1" outlineLevel="2" x14ac:dyDescent="0.2">
      <c r="A616" s="35"/>
      <c r="B616" s="108"/>
      <c r="C616" s="109"/>
      <c r="D616" s="115" t="s">
        <v>65</v>
      </c>
      <c r="E616" s="25"/>
      <c r="F616" s="25"/>
      <c r="G616" s="25"/>
      <c r="H616" s="25"/>
      <c r="I616" s="25"/>
      <c r="J616" s="25"/>
      <c r="K616" s="116">
        <f>-SUM('[2]Hist&amp;Budget_WC'!BT$76)</f>
        <v>879</v>
      </c>
      <c r="L616" s="116">
        <f>-SUM('[2]Hist&amp;Budget_WC'!BU$76)</f>
        <v>1120</v>
      </c>
      <c r="M616" s="116">
        <f>-SUM('[2]Hist&amp;Budget_WC'!BV$76)</f>
        <v>867</v>
      </c>
      <c r="N616" s="117">
        <f>-SUM([2]Calcs_Sew!N$67)</f>
        <v>2792</v>
      </c>
      <c r="O616" s="117">
        <f>-SUM([2]Calcs_Sew!O$67)</f>
        <v>2324</v>
      </c>
      <c r="P616" s="117">
        <f>-SUM([2]Calcs_Sew!P$67)</f>
        <v>2381</v>
      </c>
      <c r="Q616" s="117">
        <f>-SUM([2]Calcs_Sew!Q$67)</f>
        <v>2440</v>
      </c>
      <c r="R616" s="117">
        <f>-SUM([2]Calcs_Sew!R$67)</f>
        <v>2501</v>
      </c>
      <c r="S616" s="117">
        <f>-SUM([2]Calcs_Sew!S$67)</f>
        <v>2565</v>
      </c>
      <c r="T616" s="117">
        <f>-SUM([2]Calcs_Sew!T$67)</f>
        <v>2630</v>
      </c>
      <c r="U616" s="117">
        <f>-SUM([2]Calcs_Sew!U$67)</f>
        <v>2698</v>
      </c>
      <c r="V616" s="117">
        <f>-SUM([2]Calcs_Sew!V$67)</f>
        <v>2769</v>
      </c>
      <c r="W616" s="117">
        <f>-SUM([2]Calcs_Sew!W$67)</f>
        <v>2841</v>
      </c>
      <c r="X616" s="117">
        <f>-SUM([2]Calcs_Sew!X$67)</f>
        <v>2917</v>
      </c>
      <c r="Y616" s="117">
        <f>-SUM([2]Calcs_Sew!Y$67)</f>
        <v>2917</v>
      </c>
      <c r="Z616" s="117">
        <f>-SUM([2]Calcs_Sew!Z$67)</f>
        <v>2917</v>
      </c>
      <c r="AA616" s="117">
        <f>-SUM([2]Calcs_Sew!AA$67)</f>
        <v>2917</v>
      </c>
      <c r="AB616" s="117">
        <f>-SUM([2]Calcs_Sew!AB$67)</f>
        <v>2917</v>
      </c>
      <c r="AC616" s="117">
        <f>-SUM([2]Calcs_Sew!AC$67)</f>
        <v>2917</v>
      </c>
      <c r="AD616" s="117">
        <f>-SUM([2]Calcs_Sew!AD$67)</f>
        <v>2917</v>
      </c>
      <c r="AE616" s="117">
        <f>-SUM([2]Calcs_Sew!AE$67)</f>
        <v>2917</v>
      </c>
      <c r="AF616" s="117">
        <f>-SUM([2]Calcs_Sew!AF$67)</f>
        <v>2917</v>
      </c>
      <c r="AG616" s="117">
        <f>-SUM([2]Calcs_Sew!AG$67)</f>
        <v>2917</v>
      </c>
      <c r="AH616" s="118">
        <f>-SUM([2]Calcs_Sew!AH$67)</f>
        <v>2917</v>
      </c>
      <c r="AM616" s="53" cm="1">
        <f t="array" ref="AM616">IF(SUM(ABS(K616:AH616)),1,0)</f>
        <v>1</v>
      </c>
      <c r="AN616" s="53">
        <f t="shared" si="110"/>
        <v>1</v>
      </c>
    </row>
    <row r="617" spans="1:40" s="38" customFormat="1" ht="10.199999999999999" hidden="1" outlineLevel="2" x14ac:dyDescent="0.2">
      <c r="A617" s="35"/>
      <c r="B617" s="108"/>
      <c r="C617" s="109"/>
      <c r="D617" s="115" t="s">
        <v>66</v>
      </c>
      <c r="E617" s="25"/>
      <c r="F617" s="25"/>
      <c r="G617" s="25"/>
      <c r="H617" s="25"/>
      <c r="I617" s="25"/>
      <c r="J617" s="25"/>
      <c r="K617" s="116">
        <f>-SUM('[2]Hist&amp;Budget_WC'!BT$79:BT$81)</f>
        <v>1151</v>
      </c>
      <c r="L617" s="116">
        <f>-SUM('[2]Hist&amp;Budget_WC'!BU$79:BU$81)</f>
        <v>1191</v>
      </c>
      <c r="M617" s="116">
        <f>-SUM('[2]Hist&amp;Budget_WC'!BV$79:BV$81)</f>
        <v>1723</v>
      </c>
      <c r="N617" s="117">
        <f>-SUM([2]Calcs_Sew!N$70:N$72)</f>
        <v>1696</v>
      </c>
      <c r="O617" s="117">
        <f>-SUM([2]Calcs_Sew!O$70:O$72)</f>
        <v>1919.7</v>
      </c>
      <c r="P617" s="117">
        <f>-SUM([2]Calcs_Sew!P$70:P$72)</f>
        <v>1954.0333333333333</v>
      </c>
      <c r="Q617" s="117">
        <f>-SUM([2]Calcs_Sew!Q$70:Q$72)</f>
        <v>1986.9</v>
      </c>
      <c r="R617" s="117">
        <f>-SUM([2]Calcs_Sew!R$70:R$72)</f>
        <v>2012.5</v>
      </c>
      <c r="S617" s="117">
        <f>-SUM([2]Calcs_Sew!S$70:S$72)</f>
        <v>2175.0666666666666</v>
      </c>
      <c r="T617" s="117">
        <f>-SUM([2]Calcs_Sew!T$70:T$72)</f>
        <v>2424</v>
      </c>
      <c r="U617" s="117">
        <f>-SUM([2]Calcs_Sew!U$70:U$72)</f>
        <v>2735.7</v>
      </c>
      <c r="V617" s="117">
        <f>-SUM([2]Calcs_Sew!V$70:V$72)</f>
        <v>2979.5333333333333</v>
      </c>
      <c r="W617" s="117">
        <f>-SUM([2]Calcs_Sew!W$70:W$72)</f>
        <v>3059.5333333333333</v>
      </c>
      <c r="X617" s="117">
        <f>-SUM([2]Calcs_Sew!X$70:X$72)</f>
        <v>3124.2333333333336</v>
      </c>
      <c r="Y617" s="117">
        <f>-SUM([2]Calcs_Sew!Y$70:Y$72)</f>
        <v>1492.4990731455198</v>
      </c>
      <c r="Z617" s="117">
        <f>-SUM([2]Calcs_Sew!Z$70:Z$72)</f>
        <v>1492.4990731455198</v>
      </c>
      <c r="AA617" s="117">
        <f>-SUM([2]Calcs_Sew!AA$70:AA$72)</f>
        <v>1492.4990731455198</v>
      </c>
      <c r="AB617" s="117">
        <f>-SUM([2]Calcs_Sew!AB$70:AB$72)</f>
        <v>1492.4990731455198</v>
      </c>
      <c r="AC617" s="117">
        <f>-SUM([2]Calcs_Sew!AC$70:AC$72)</f>
        <v>1492.4990731455198</v>
      </c>
      <c r="AD617" s="117">
        <f>-SUM([2]Calcs_Sew!AD$70:AD$72)</f>
        <v>1492.4990731455198</v>
      </c>
      <c r="AE617" s="117">
        <f>-SUM([2]Calcs_Sew!AE$70:AE$72)</f>
        <v>1492.4990731455198</v>
      </c>
      <c r="AF617" s="117">
        <f>-SUM([2]Calcs_Sew!AF$70:AF$72)</f>
        <v>1492.4990731455198</v>
      </c>
      <c r="AG617" s="117">
        <f>-SUM([2]Calcs_Sew!AG$70:AG$72)</f>
        <v>1492.4990731455198</v>
      </c>
      <c r="AH617" s="118">
        <f>-SUM([2]Calcs_Sew!AH$70:AH$72)</f>
        <v>1492.4990731455198</v>
      </c>
      <c r="AM617" s="53" cm="1">
        <f t="array" ref="AM617">IF(SUM(ABS(K617:AH617)),1,0)</f>
        <v>1</v>
      </c>
      <c r="AN617" s="53">
        <f t="shared" si="110"/>
        <v>1</v>
      </c>
    </row>
    <row r="618" spans="1:40" s="38" customFormat="1" ht="10.199999999999999" hidden="1" outlineLevel="2" x14ac:dyDescent="0.2">
      <c r="A618" s="35"/>
      <c r="B618" s="108"/>
      <c r="C618" s="109"/>
      <c r="D618" s="115" t="s">
        <v>67</v>
      </c>
      <c r="E618" s="25"/>
      <c r="F618" s="25"/>
      <c r="G618" s="25"/>
      <c r="H618" s="25"/>
      <c r="I618" s="25"/>
      <c r="J618" s="25"/>
      <c r="K618" s="116">
        <f>-(MIN(0,'[2]Hist&amp;Budget_WC'!BT$104)+MIN(0,'[2]Hist&amp;Budget_WC'!BT$105)+MIN(0,'[2]Hist&amp;Budget_WC'!BT$108)+MIN(0,'[2]Hist&amp;Budget_WC'!BT$109)+MIN(0,'[2]Hist&amp;Budget_WC'!BT$110))</f>
        <v>29</v>
      </c>
      <c r="L618" s="116">
        <f>-(MIN(0,'[2]Hist&amp;Budget_WC'!BU$104)+MIN(0,'[2]Hist&amp;Budget_WC'!BU$105)+MIN(0,'[2]Hist&amp;Budget_WC'!BU$108)+MIN(0,'[2]Hist&amp;Budget_WC'!BU$109)+MIN(0,'[2]Hist&amp;Budget_WC'!BU$110))</f>
        <v>0</v>
      </c>
      <c r="M618" s="116">
        <f>-(MIN(0,'[2]Hist&amp;Budget_WC'!BV$104)+MIN(0,'[2]Hist&amp;Budget_WC'!BV$105)+MIN(0,'[2]Hist&amp;Budget_WC'!BV$108)+MIN(0,'[2]Hist&amp;Budget_WC'!BV$109)+MIN(0,'[2]Hist&amp;Budget_WC'!BV$110))</f>
        <v>39</v>
      </c>
      <c r="N618" s="117">
        <f>-(MIN(0,[2]Calcs_Sew!N$94)+MIN(0,[2]Calcs_Sew!N$95)+MIN(0,[2]Calcs_Sew!N$98)+MIN(0,[2]Calcs_Sew!N$99)+MIN(0,[2]Calcs_Sew!N$100))</f>
        <v>0</v>
      </c>
      <c r="O618" s="117">
        <f>-(MIN(0,[2]Calcs_Sew!O$94)+MIN(0,[2]Calcs_Sew!O$95)+MIN(0,[2]Calcs_Sew!O$98)+MIN(0,[2]Calcs_Sew!O$99)+MIN(0,[2]Calcs_Sew!O$100))</f>
        <v>0</v>
      </c>
      <c r="P618" s="117">
        <f>-(MIN(0,[2]Calcs_Sew!P$94)+MIN(0,[2]Calcs_Sew!P$95)+MIN(0,[2]Calcs_Sew!P$98)+MIN(0,[2]Calcs_Sew!P$99)+MIN(0,[2]Calcs_Sew!P$100))</f>
        <v>0</v>
      </c>
      <c r="Q618" s="117">
        <f>-(MIN(0,[2]Calcs_Sew!Q$94)+MIN(0,[2]Calcs_Sew!Q$95)+MIN(0,[2]Calcs_Sew!Q$98)+MIN(0,[2]Calcs_Sew!Q$99)+MIN(0,[2]Calcs_Sew!Q$100))</f>
        <v>0</v>
      </c>
      <c r="R618" s="117">
        <f>-(MIN(0,[2]Calcs_Sew!R$94)+MIN(0,[2]Calcs_Sew!R$95)+MIN(0,[2]Calcs_Sew!R$98)+MIN(0,[2]Calcs_Sew!R$99)+MIN(0,[2]Calcs_Sew!R$100))</f>
        <v>0</v>
      </c>
      <c r="S618" s="117">
        <f>-(MIN(0,[2]Calcs_Sew!S$94)+MIN(0,[2]Calcs_Sew!S$95)+MIN(0,[2]Calcs_Sew!S$98)+MIN(0,[2]Calcs_Sew!S$99)+MIN(0,[2]Calcs_Sew!S$100))</f>
        <v>0</v>
      </c>
      <c r="T618" s="117">
        <f>-(MIN(0,[2]Calcs_Sew!T$94)+MIN(0,[2]Calcs_Sew!T$95)+MIN(0,[2]Calcs_Sew!T$98)+MIN(0,[2]Calcs_Sew!T$99)+MIN(0,[2]Calcs_Sew!T$100))</f>
        <v>0</v>
      </c>
      <c r="U618" s="117">
        <f>-(MIN(0,[2]Calcs_Sew!U$94)+MIN(0,[2]Calcs_Sew!U$95)+MIN(0,[2]Calcs_Sew!U$98)+MIN(0,[2]Calcs_Sew!U$99)+MIN(0,[2]Calcs_Sew!U$100))</f>
        <v>0</v>
      </c>
      <c r="V618" s="117">
        <f>-(MIN(0,[2]Calcs_Sew!V$94)+MIN(0,[2]Calcs_Sew!V$95)+MIN(0,[2]Calcs_Sew!V$98)+MIN(0,[2]Calcs_Sew!V$99)+MIN(0,[2]Calcs_Sew!V$100))</f>
        <v>0</v>
      </c>
      <c r="W618" s="117">
        <f>-(MIN(0,[2]Calcs_Sew!W$94)+MIN(0,[2]Calcs_Sew!W$95)+MIN(0,[2]Calcs_Sew!W$98)+MIN(0,[2]Calcs_Sew!W$99)+MIN(0,[2]Calcs_Sew!W$100))</f>
        <v>0</v>
      </c>
      <c r="X618" s="117">
        <f>-(MIN(0,[2]Calcs_Sew!X$94)+MIN(0,[2]Calcs_Sew!X$95)+MIN(0,[2]Calcs_Sew!X$98)+MIN(0,[2]Calcs_Sew!X$99)+MIN(0,[2]Calcs_Sew!X$100))</f>
        <v>0</v>
      </c>
      <c r="Y618" s="117">
        <f>-(MIN(0,[2]Calcs_Sew!Y$94)+MIN(0,[2]Calcs_Sew!Y$95)+MIN(0,[2]Calcs_Sew!Y$98)+MIN(0,[2]Calcs_Sew!Y$99)+MIN(0,[2]Calcs_Sew!Y$100))</f>
        <v>0</v>
      </c>
      <c r="Z618" s="117">
        <f>-(MIN(0,[2]Calcs_Sew!Z$94)+MIN(0,[2]Calcs_Sew!Z$95)+MIN(0,[2]Calcs_Sew!Z$98)+MIN(0,[2]Calcs_Sew!Z$99)+MIN(0,[2]Calcs_Sew!Z$100))</f>
        <v>0</v>
      </c>
      <c r="AA618" s="117">
        <f>-(MIN(0,[2]Calcs_Sew!AA$94)+MIN(0,[2]Calcs_Sew!AA$95)+MIN(0,[2]Calcs_Sew!AA$98)+MIN(0,[2]Calcs_Sew!AA$99)+MIN(0,[2]Calcs_Sew!AA$100))</f>
        <v>0</v>
      </c>
      <c r="AB618" s="117">
        <f>-(MIN(0,[2]Calcs_Sew!AB$94)+MIN(0,[2]Calcs_Sew!AB$95)+MIN(0,[2]Calcs_Sew!AB$98)+MIN(0,[2]Calcs_Sew!AB$99)+MIN(0,[2]Calcs_Sew!AB$100))</f>
        <v>0</v>
      </c>
      <c r="AC618" s="117">
        <f>-(MIN(0,[2]Calcs_Sew!AC$94)+MIN(0,[2]Calcs_Sew!AC$95)+MIN(0,[2]Calcs_Sew!AC$98)+MIN(0,[2]Calcs_Sew!AC$99)+MIN(0,[2]Calcs_Sew!AC$100))</f>
        <v>0</v>
      </c>
      <c r="AD618" s="117">
        <f>-(MIN(0,[2]Calcs_Sew!AD$94)+MIN(0,[2]Calcs_Sew!AD$95)+MIN(0,[2]Calcs_Sew!AD$98)+MIN(0,[2]Calcs_Sew!AD$99)+MIN(0,[2]Calcs_Sew!AD$100))</f>
        <v>0</v>
      </c>
      <c r="AE618" s="117">
        <f>-(MIN(0,[2]Calcs_Sew!AE$94)+MIN(0,[2]Calcs_Sew!AE$95)+MIN(0,[2]Calcs_Sew!AE$98)+MIN(0,[2]Calcs_Sew!AE$99)+MIN(0,[2]Calcs_Sew!AE$100))</f>
        <v>0</v>
      </c>
      <c r="AF618" s="117">
        <f>-(MIN(0,[2]Calcs_Sew!AF$94)+MIN(0,[2]Calcs_Sew!AF$95)+MIN(0,[2]Calcs_Sew!AF$98)+MIN(0,[2]Calcs_Sew!AF$99)+MIN(0,[2]Calcs_Sew!AF$100))</f>
        <v>0</v>
      </c>
      <c r="AG618" s="117">
        <f>-(MIN(0,[2]Calcs_Sew!AG$94)+MIN(0,[2]Calcs_Sew!AG$95)+MIN(0,[2]Calcs_Sew!AG$98)+MIN(0,[2]Calcs_Sew!AG$99)+MIN(0,[2]Calcs_Sew!AG$100))</f>
        <v>0</v>
      </c>
      <c r="AH618" s="118">
        <f>-(MIN(0,[2]Calcs_Sew!AH$94)+MIN(0,[2]Calcs_Sew!AH$95)+MIN(0,[2]Calcs_Sew!AH$98)+MIN(0,[2]Calcs_Sew!AH$99)+MIN(0,[2]Calcs_Sew!AH$100))</f>
        <v>0</v>
      </c>
      <c r="AM618" s="53" cm="1">
        <f t="array" ref="AM618">IF(SUM(ABS(K618:AH618)),1,0)</f>
        <v>1</v>
      </c>
      <c r="AN618" s="53">
        <f t="shared" si="110"/>
        <v>1</v>
      </c>
    </row>
    <row r="619" spans="1:40" s="38" customFormat="1" ht="10.199999999999999" hidden="1" outlineLevel="2" x14ac:dyDescent="0.2">
      <c r="A619" s="35"/>
      <c r="B619" s="108"/>
      <c r="C619" s="109"/>
      <c r="D619" s="115" t="s">
        <v>68</v>
      </c>
      <c r="E619" s="25"/>
      <c r="F619" s="25"/>
      <c r="G619" s="25"/>
      <c r="H619" s="25"/>
      <c r="I619" s="25"/>
      <c r="J619" s="25"/>
      <c r="K619" s="116">
        <f>-MIN(0,'[2]Hist&amp;Budget_WC'!BT$111)</f>
        <v>0</v>
      </c>
      <c r="L619" s="116">
        <f>-MIN(0,'[2]Hist&amp;Budget_WC'!BU$111)</f>
        <v>0</v>
      </c>
      <c r="M619" s="116">
        <f>-MIN(0,'[2]Hist&amp;Budget_WC'!BV$111)</f>
        <v>0</v>
      </c>
      <c r="N619" s="117">
        <f>-MIN(0,[2]Calcs_Sew!N$101)</f>
        <v>0</v>
      </c>
      <c r="O619" s="117">
        <f>-MIN(0,[2]Calcs_Sew!O$101)</f>
        <v>0</v>
      </c>
      <c r="P619" s="117">
        <f>-MIN(0,[2]Calcs_Sew!P$101)</f>
        <v>0</v>
      </c>
      <c r="Q619" s="117">
        <f>-MIN(0,[2]Calcs_Sew!Q$101)</f>
        <v>0</v>
      </c>
      <c r="R619" s="117">
        <f>-MIN(0,[2]Calcs_Sew!R$101)</f>
        <v>0</v>
      </c>
      <c r="S619" s="117">
        <f>-MIN(0,[2]Calcs_Sew!S$101)</f>
        <v>0</v>
      </c>
      <c r="T619" s="117">
        <f>-MIN(0,[2]Calcs_Sew!T$101)</f>
        <v>0</v>
      </c>
      <c r="U619" s="117">
        <f>-MIN(0,[2]Calcs_Sew!U$101)</f>
        <v>0</v>
      </c>
      <c r="V619" s="117">
        <f>-MIN(0,[2]Calcs_Sew!V$101)</f>
        <v>0</v>
      </c>
      <c r="W619" s="117">
        <f>-MIN(0,[2]Calcs_Sew!W$101)</f>
        <v>0</v>
      </c>
      <c r="X619" s="117">
        <f>-MIN(0,[2]Calcs_Sew!X$101)</f>
        <v>0</v>
      </c>
      <c r="Y619" s="117">
        <f>-MIN(0,[2]Calcs_Sew!Y$101)</f>
        <v>0</v>
      </c>
      <c r="Z619" s="117">
        <f>-MIN(0,[2]Calcs_Sew!Z$101)</f>
        <v>0</v>
      </c>
      <c r="AA619" s="117">
        <f>-MIN(0,[2]Calcs_Sew!AA$101)</f>
        <v>0</v>
      </c>
      <c r="AB619" s="117">
        <f>-MIN(0,[2]Calcs_Sew!AB$101)</f>
        <v>0</v>
      </c>
      <c r="AC619" s="117">
        <f>-MIN(0,[2]Calcs_Sew!AC$101)</f>
        <v>0</v>
      </c>
      <c r="AD619" s="117">
        <f>-MIN(0,[2]Calcs_Sew!AD$101)</f>
        <v>0</v>
      </c>
      <c r="AE619" s="117">
        <f>-MIN(0,[2]Calcs_Sew!AE$101)</f>
        <v>0</v>
      </c>
      <c r="AF619" s="117">
        <f>-MIN(0,[2]Calcs_Sew!AF$101)</f>
        <v>0</v>
      </c>
      <c r="AG619" s="117">
        <f>-MIN(0,[2]Calcs_Sew!AG$101)</f>
        <v>0</v>
      </c>
      <c r="AH619" s="118">
        <f>-MIN(0,[2]Calcs_Sew!AH$101)</f>
        <v>0</v>
      </c>
      <c r="AM619" s="53" cm="1">
        <f t="array" ref="AM619">IF(SUM(ABS(K619:AH619)),1,0)</f>
        <v>0</v>
      </c>
      <c r="AN619" s="53">
        <f t="shared" si="110"/>
        <v>0</v>
      </c>
    </row>
    <row r="620" spans="1:40" s="38" customFormat="1" ht="10.199999999999999" hidden="1" outlineLevel="2" x14ac:dyDescent="0.2">
      <c r="A620" s="35"/>
      <c r="B620" s="108"/>
      <c r="C620" s="109"/>
      <c r="D620" s="115" t="s">
        <v>69</v>
      </c>
      <c r="E620" s="25"/>
      <c r="F620" s="25"/>
      <c r="G620" s="25"/>
      <c r="H620" s="25"/>
      <c r="I620" s="25"/>
      <c r="J620" s="25"/>
      <c r="K620" s="116">
        <f>-SUM('[2]Hist&amp;Budget_WC'!BT$78,'[2]Hist&amp;Budget_WC'!BT$82:BT$85,'[2]Hist&amp;Budget_WC'!BT$88:BT$96,'[2]Hist&amp;Budget_WC'!BT$107,'[2]Hist&amp;Budget_WC'!BT$112:BT$117)</f>
        <v>169</v>
      </c>
      <c r="L620" s="116">
        <f>-SUM('[2]Hist&amp;Budget_WC'!BU$78,'[2]Hist&amp;Budget_WC'!BU$82:BU$85,'[2]Hist&amp;Budget_WC'!BU$88:BU$96,'[2]Hist&amp;Budget_WC'!BU$107,'[2]Hist&amp;Budget_WC'!BU$112:BU$117)</f>
        <v>0</v>
      </c>
      <c r="M620" s="116">
        <f>-SUM('[2]Hist&amp;Budget_WC'!BV$78,'[2]Hist&amp;Budget_WC'!BV$82:BV$85,'[2]Hist&amp;Budget_WC'!BV$88:BV$96,'[2]Hist&amp;Budget_WC'!BV$107,'[2]Hist&amp;Budget_WC'!BV$112:BV$117)</f>
        <v>0</v>
      </c>
      <c r="N620" s="117">
        <f>-SUM([2]Calcs_Sew!N$69,[2]Calcs_Sew!N$73:N$76,[2]Calcs_Sew!N$79:N$87,[2]Calcs_Sew!N$97,[2]Calcs_Sew!N$102:N$107)</f>
        <v>0</v>
      </c>
      <c r="O620" s="117">
        <f>-SUM([2]Calcs_Sew!O$69,[2]Calcs_Sew!O$73:O$76,[2]Calcs_Sew!O$79:O$87,[2]Calcs_Sew!O$97,[2]Calcs_Sew!O$102:O$107)</f>
        <v>0</v>
      </c>
      <c r="P620" s="117">
        <f>-SUM([2]Calcs_Sew!P$69,[2]Calcs_Sew!P$73:P$76,[2]Calcs_Sew!P$79:P$87,[2]Calcs_Sew!P$97,[2]Calcs_Sew!P$102:P$107)</f>
        <v>0</v>
      </c>
      <c r="Q620" s="117">
        <f>-SUM([2]Calcs_Sew!Q$69,[2]Calcs_Sew!Q$73:Q$76,[2]Calcs_Sew!Q$79:Q$87,[2]Calcs_Sew!Q$97,[2]Calcs_Sew!Q$102:Q$107)</f>
        <v>0</v>
      </c>
      <c r="R620" s="117">
        <f>-SUM([2]Calcs_Sew!R$69,[2]Calcs_Sew!R$73:R$76,[2]Calcs_Sew!R$79:R$87,[2]Calcs_Sew!R$97,[2]Calcs_Sew!R$102:R$107)</f>
        <v>0</v>
      </c>
      <c r="S620" s="117">
        <f>-SUM([2]Calcs_Sew!S$69,[2]Calcs_Sew!S$73:S$76,[2]Calcs_Sew!S$79:S$87,[2]Calcs_Sew!S$97,[2]Calcs_Sew!S$102:S$107)</f>
        <v>0</v>
      </c>
      <c r="T620" s="117">
        <f>-SUM([2]Calcs_Sew!T$69,[2]Calcs_Sew!T$73:T$76,[2]Calcs_Sew!T$79:T$87,[2]Calcs_Sew!T$97,[2]Calcs_Sew!T$102:T$107)</f>
        <v>0</v>
      </c>
      <c r="U620" s="117">
        <f>-SUM([2]Calcs_Sew!U$69,[2]Calcs_Sew!U$73:U$76,[2]Calcs_Sew!U$79:U$87,[2]Calcs_Sew!U$97,[2]Calcs_Sew!U$102:U$107)</f>
        <v>0</v>
      </c>
      <c r="V620" s="117">
        <f>-SUM([2]Calcs_Sew!V$69,[2]Calcs_Sew!V$73:V$76,[2]Calcs_Sew!V$79:V$87,[2]Calcs_Sew!V$97,[2]Calcs_Sew!V$102:V$107)</f>
        <v>0</v>
      </c>
      <c r="W620" s="117">
        <f>-SUM([2]Calcs_Sew!W$69,[2]Calcs_Sew!W$73:W$76,[2]Calcs_Sew!W$79:W$87,[2]Calcs_Sew!W$97,[2]Calcs_Sew!W$102:W$107)</f>
        <v>0</v>
      </c>
      <c r="X620" s="117">
        <f>-SUM([2]Calcs_Sew!X$69,[2]Calcs_Sew!X$73:X$76,[2]Calcs_Sew!X$79:X$87,[2]Calcs_Sew!X$97,[2]Calcs_Sew!X$102:X$107)</f>
        <v>0</v>
      </c>
      <c r="Y620" s="117">
        <f>-SUM([2]Calcs_Sew!Y$69,[2]Calcs_Sew!Y$73:Y$76,[2]Calcs_Sew!Y$79:Y$87,[2]Calcs_Sew!Y$97,[2]Calcs_Sew!Y$102:Y$107)</f>
        <v>0</v>
      </c>
      <c r="Z620" s="117">
        <f>-SUM([2]Calcs_Sew!Z$69,[2]Calcs_Sew!Z$73:Z$76,[2]Calcs_Sew!Z$79:Z$87,[2]Calcs_Sew!Z$97,[2]Calcs_Sew!Z$102:Z$107)</f>
        <v>0</v>
      </c>
      <c r="AA620" s="117">
        <f>-SUM([2]Calcs_Sew!AA$69,[2]Calcs_Sew!AA$73:AA$76,[2]Calcs_Sew!AA$79:AA$87,[2]Calcs_Sew!AA$97,[2]Calcs_Sew!AA$102:AA$107)</f>
        <v>0</v>
      </c>
      <c r="AB620" s="117">
        <f>-SUM([2]Calcs_Sew!AB$69,[2]Calcs_Sew!AB$73:AB$76,[2]Calcs_Sew!AB$79:AB$87,[2]Calcs_Sew!AB$97,[2]Calcs_Sew!AB$102:AB$107)</f>
        <v>0</v>
      </c>
      <c r="AC620" s="117">
        <f>-SUM([2]Calcs_Sew!AC$69,[2]Calcs_Sew!AC$73:AC$76,[2]Calcs_Sew!AC$79:AC$87,[2]Calcs_Sew!AC$97,[2]Calcs_Sew!AC$102:AC$107)</f>
        <v>0</v>
      </c>
      <c r="AD620" s="117">
        <f>-SUM([2]Calcs_Sew!AD$69,[2]Calcs_Sew!AD$73:AD$76,[2]Calcs_Sew!AD$79:AD$87,[2]Calcs_Sew!AD$97,[2]Calcs_Sew!AD$102:AD$107)</f>
        <v>0</v>
      </c>
      <c r="AE620" s="117">
        <f>-SUM([2]Calcs_Sew!AE$69,[2]Calcs_Sew!AE$73:AE$76,[2]Calcs_Sew!AE$79:AE$87,[2]Calcs_Sew!AE$97,[2]Calcs_Sew!AE$102:AE$107)</f>
        <v>0</v>
      </c>
      <c r="AF620" s="117">
        <f>-SUM([2]Calcs_Sew!AF$69,[2]Calcs_Sew!AF$73:AF$76,[2]Calcs_Sew!AF$79:AF$87,[2]Calcs_Sew!AF$97,[2]Calcs_Sew!AF$102:AF$107)</f>
        <v>0</v>
      </c>
      <c r="AG620" s="117">
        <f>-SUM([2]Calcs_Sew!AG$69,[2]Calcs_Sew!AG$73:AG$76,[2]Calcs_Sew!AG$79:AG$87,[2]Calcs_Sew!AG$97,[2]Calcs_Sew!AG$102:AG$107)</f>
        <v>0</v>
      </c>
      <c r="AH620" s="118">
        <f>-SUM([2]Calcs_Sew!AH$69,[2]Calcs_Sew!AH$73:AH$76,[2]Calcs_Sew!AH$79:AH$87,[2]Calcs_Sew!AH$97,[2]Calcs_Sew!AH$102:AH$107)</f>
        <v>0</v>
      </c>
      <c r="AM620" s="53" cm="1">
        <f t="array" ref="AM620">IF(SUM(ABS(K620:AH620)),1,0)</f>
        <v>1</v>
      </c>
      <c r="AN620" s="53">
        <f t="shared" si="110"/>
        <v>1</v>
      </c>
    </row>
    <row r="621" spans="1:40" s="38" customFormat="1" ht="10.199999999999999" hidden="1" outlineLevel="2" collapsed="1" x14ac:dyDescent="0.2">
      <c r="A621" s="35"/>
      <c r="B621" s="108"/>
      <c r="C621" s="109"/>
      <c r="D621" s="119" t="s">
        <v>70</v>
      </c>
      <c r="E621" s="120"/>
      <c r="F621" s="120"/>
      <c r="G621" s="120"/>
      <c r="H621" s="120"/>
      <c r="I621" s="120"/>
      <c r="J621" s="120"/>
      <c r="K621" s="121">
        <f t="shared" ref="K621:AH621" si="111">SUM(K614:K620)</f>
        <v>4426</v>
      </c>
      <c r="L621" s="121">
        <f t="shared" si="111"/>
        <v>4695</v>
      </c>
      <c r="M621" s="121">
        <f t="shared" si="111"/>
        <v>5106</v>
      </c>
      <c r="N621" s="122">
        <f t="shared" si="111"/>
        <v>7340</v>
      </c>
      <c r="O621" s="122">
        <f t="shared" si="111"/>
        <v>6905.0969890265505</v>
      </c>
      <c r="P621" s="122">
        <f t="shared" si="111"/>
        <v>7063.3082764371575</v>
      </c>
      <c r="Q621" s="122">
        <f t="shared" si="111"/>
        <v>7209.5076180521482</v>
      </c>
      <c r="R621" s="122">
        <f t="shared" si="111"/>
        <v>7366.853266130538</v>
      </c>
      <c r="S621" s="122">
        <f t="shared" si="111"/>
        <v>7667.533609967978</v>
      </c>
      <c r="T621" s="122">
        <f t="shared" si="111"/>
        <v>8056.9002645147575</v>
      </c>
      <c r="U621" s="122">
        <f t="shared" si="111"/>
        <v>8515.3011402578595</v>
      </c>
      <c r="V621" s="122">
        <f t="shared" si="111"/>
        <v>8910.0468262659706</v>
      </c>
      <c r="W621" s="122">
        <f t="shared" si="111"/>
        <v>9144.1102848531209</v>
      </c>
      <c r="X621" s="122">
        <f t="shared" si="111"/>
        <v>9369.9598561984749</v>
      </c>
      <c r="Y621" s="122">
        <f t="shared" si="111"/>
        <v>7724.3913109446039</v>
      </c>
      <c r="Z621" s="122">
        <f t="shared" si="111"/>
        <v>7709.4978433076521</v>
      </c>
      <c r="AA621" s="122">
        <f t="shared" si="111"/>
        <v>7693.464099807803</v>
      </c>
      <c r="AB621" s="122">
        <f t="shared" si="111"/>
        <v>7676.9657020738669</v>
      </c>
      <c r="AC621" s="122">
        <f t="shared" si="111"/>
        <v>7672.49907314552</v>
      </c>
      <c r="AD621" s="122">
        <f t="shared" si="111"/>
        <v>7672.49907314552</v>
      </c>
      <c r="AE621" s="122">
        <f t="shared" si="111"/>
        <v>7672.49907314552</v>
      </c>
      <c r="AF621" s="122">
        <f t="shared" si="111"/>
        <v>7672.49907314552</v>
      </c>
      <c r="AG621" s="122">
        <f t="shared" si="111"/>
        <v>7672.49907314552</v>
      </c>
      <c r="AH621" s="123">
        <f t="shared" si="111"/>
        <v>7672.49907314552</v>
      </c>
    </row>
    <row r="622" spans="1:40" s="38" customFormat="1" ht="10.199999999999999" hidden="1" outlineLevel="2" x14ac:dyDescent="0.2">
      <c r="A622" s="35"/>
      <c r="B622" s="108"/>
      <c r="C622" s="109"/>
      <c r="D622" s="115"/>
      <c r="E622" s="25"/>
      <c r="F622" s="25"/>
      <c r="G622" s="25"/>
      <c r="H622" s="25"/>
      <c r="I622" s="25"/>
      <c r="J622" s="25"/>
      <c r="K622" s="116"/>
      <c r="L622" s="116"/>
      <c r="M622" s="116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  <c r="AH622" s="118"/>
    </row>
    <row r="623" spans="1:40" s="38" customFormat="1" ht="10.8" hidden="1" outlineLevel="2" thickBot="1" x14ac:dyDescent="0.25">
      <c r="A623" s="35"/>
      <c r="B623" s="108"/>
      <c r="C623" s="109"/>
      <c r="D623" s="125" t="s">
        <v>71</v>
      </c>
      <c r="E623" s="126"/>
      <c r="F623" s="126"/>
      <c r="G623" s="126"/>
      <c r="H623" s="126"/>
      <c r="I623" s="126"/>
      <c r="J623" s="126"/>
      <c r="K623" s="127">
        <f t="shared" ref="K623:AH623" si="112">K611-K621</f>
        <v>355</v>
      </c>
      <c r="L623" s="127">
        <f t="shared" si="112"/>
        <v>2025</v>
      </c>
      <c r="M623" s="127">
        <f t="shared" si="112"/>
        <v>468</v>
      </c>
      <c r="N623" s="128">
        <f t="shared" si="112"/>
        <v>-1550</v>
      </c>
      <c r="O623" s="128">
        <f t="shared" si="112"/>
        <v>390.45301097344964</v>
      </c>
      <c r="P623" s="128">
        <f t="shared" si="112"/>
        <v>-343.30827643715747</v>
      </c>
      <c r="Q623" s="128">
        <f t="shared" si="112"/>
        <v>-62.507618052148246</v>
      </c>
      <c r="R623" s="128">
        <f t="shared" si="112"/>
        <v>377.14673386946197</v>
      </c>
      <c r="S623" s="128">
        <f t="shared" si="112"/>
        <v>3415.466390032022</v>
      </c>
      <c r="T623" s="128">
        <f t="shared" si="112"/>
        <v>4981.0997354852425</v>
      </c>
      <c r="U623" s="128">
        <f t="shared" si="112"/>
        <v>6251.6988597421405</v>
      </c>
      <c r="V623" s="128">
        <f t="shared" si="112"/>
        <v>5597.9531737340294</v>
      </c>
      <c r="W623" s="128">
        <f t="shared" si="112"/>
        <v>3363.8897151468791</v>
      </c>
      <c r="X623" s="128">
        <f t="shared" si="112"/>
        <v>3368.0401438015251</v>
      </c>
      <c r="Y623" s="128">
        <f t="shared" si="112"/>
        <v>4683.6086890553961</v>
      </c>
      <c r="Z623" s="128">
        <f t="shared" si="112"/>
        <v>4698.5021566923479</v>
      </c>
      <c r="AA623" s="128">
        <f t="shared" si="112"/>
        <v>4714.535900192197</v>
      </c>
      <c r="AB623" s="128">
        <f t="shared" si="112"/>
        <v>4731.0342979261331</v>
      </c>
      <c r="AC623" s="128">
        <f t="shared" si="112"/>
        <v>4735.50092685448</v>
      </c>
      <c r="AD623" s="128">
        <f t="shared" si="112"/>
        <v>4735.50092685448</v>
      </c>
      <c r="AE623" s="128">
        <f t="shared" si="112"/>
        <v>4735.50092685448</v>
      </c>
      <c r="AF623" s="128">
        <f t="shared" si="112"/>
        <v>4735.50092685448</v>
      </c>
      <c r="AG623" s="128">
        <f t="shared" si="112"/>
        <v>4735.50092685448</v>
      </c>
      <c r="AH623" s="129">
        <f t="shared" si="112"/>
        <v>4735.50092685448</v>
      </c>
    </row>
    <row r="624" spans="1:40" s="38" customFormat="1" ht="10.8" hidden="1" outlineLevel="2" thickTop="1" x14ac:dyDescent="0.2">
      <c r="A624" s="35"/>
      <c r="B624" s="108"/>
      <c r="C624" s="109"/>
      <c r="D624" s="130"/>
      <c r="E624" s="25"/>
      <c r="F624" s="25"/>
      <c r="G624" s="25"/>
      <c r="H624" s="25"/>
      <c r="I624" s="25"/>
      <c r="J624" s="25"/>
      <c r="K624" s="116"/>
      <c r="L624" s="116"/>
      <c r="M624" s="116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D624" s="117"/>
      <c r="AE624" s="117"/>
      <c r="AF624" s="117"/>
      <c r="AG624" s="117"/>
      <c r="AH624" s="118"/>
    </row>
    <row r="625" spans="1:40" s="38" customFormat="1" ht="21" hidden="1" outlineLevel="2" thickBot="1" x14ac:dyDescent="0.25">
      <c r="A625" s="35"/>
      <c r="B625" s="108"/>
      <c r="C625" s="109"/>
      <c r="D625" s="131" t="s">
        <v>72</v>
      </c>
      <c r="E625" s="132"/>
      <c r="F625" s="132"/>
      <c r="G625" s="132"/>
      <c r="H625" s="132"/>
      <c r="I625" s="132"/>
      <c r="J625" s="132"/>
      <c r="K625" s="133">
        <f t="shared" ref="K625:AH625" si="113">K623-SUM(K606:K607)</f>
        <v>295</v>
      </c>
      <c r="L625" s="133">
        <f t="shared" si="113"/>
        <v>1186</v>
      </c>
      <c r="M625" s="133">
        <f t="shared" si="113"/>
        <v>394</v>
      </c>
      <c r="N625" s="134">
        <f t="shared" si="113"/>
        <v>-1575</v>
      </c>
      <c r="O625" s="134">
        <f t="shared" si="113"/>
        <v>-429.09698902655032</v>
      </c>
      <c r="P625" s="134">
        <f t="shared" si="113"/>
        <v>-371.30827643715747</v>
      </c>
      <c r="Q625" s="134">
        <f t="shared" si="113"/>
        <v>-91.507618052148246</v>
      </c>
      <c r="R625" s="134">
        <f t="shared" si="113"/>
        <v>346.14673386946197</v>
      </c>
      <c r="S625" s="134">
        <f t="shared" si="113"/>
        <v>652.46639003202199</v>
      </c>
      <c r="T625" s="134">
        <f t="shared" si="113"/>
        <v>896.09973548524249</v>
      </c>
      <c r="U625" s="134">
        <f t="shared" si="113"/>
        <v>1115.6988597421405</v>
      </c>
      <c r="V625" s="134">
        <f t="shared" si="113"/>
        <v>1509.9531737340294</v>
      </c>
      <c r="W625" s="134">
        <f t="shared" si="113"/>
        <v>2213.8897151468791</v>
      </c>
      <c r="X625" s="134">
        <f t="shared" si="113"/>
        <v>2998.0401438015251</v>
      </c>
      <c r="Y625" s="134">
        <f t="shared" si="113"/>
        <v>4643.6086890553961</v>
      </c>
      <c r="Z625" s="134">
        <f t="shared" si="113"/>
        <v>4658.5021566923479</v>
      </c>
      <c r="AA625" s="134">
        <f t="shared" si="113"/>
        <v>4674.535900192197</v>
      </c>
      <c r="AB625" s="134">
        <f t="shared" si="113"/>
        <v>4691.0342979261331</v>
      </c>
      <c r="AC625" s="134">
        <f t="shared" si="113"/>
        <v>4695.50092685448</v>
      </c>
      <c r="AD625" s="134">
        <f t="shared" si="113"/>
        <v>4695.50092685448</v>
      </c>
      <c r="AE625" s="134">
        <f t="shared" si="113"/>
        <v>4695.50092685448</v>
      </c>
      <c r="AF625" s="134">
        <f t="shared" si="113"/>
        <v>4695.50092685448</v>
      </c>
      <c r="AG625" s="134">
        <f t="shared" si="113"/>
        <v>4695.50092685448</v>
      </c>
      <c r="AH625" s="135">
        <f t="shared" si="113"/>
        <v>4695.50092685448</v>
      </c>
    </row>
    <row r="626" spans="1:40" s="38" customFormat="1" ht="10.199999999999999" hidden="1" outlineLevel="2" x14ac:dyDescent="0.2">
      <c r="A626" s="35"/>
      <c r="B626" s="108"/>
      <c r="C626" s="136"/>
      <c r="D626" s="56"/>
      <c r="E626" s="25"/>
      <c r="F626" s="25"/>
      <c r="G626" s="25"/>
      <c r="H626" s="25"/>
      <c r="I626" s="25"/>
      <c r="J626" s="25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</row>
    <row r="627" spans="1:40" s="38" customFormat="1" ht="10.199999999999999" hidden="1" outlineLevel="2" x14ac:dyDescent="0.2">
      <c r="A627" s="137"/>
      <c r="B627" s="108"/>
      <c r="C627" s="109"/>
      <c r="D627" s="138" t="s">
        <v>75</v>
      </c>
      <c r="E627" s="25"/>
      <c r="F627" s="25"/>
      <c r="G627" s="25"/>
      <c r="H627" s="25"/>
      <c r="I627" s="25"/>
      <c r="J627" s="25"/>
      <c r="K627" s="25"/>
      <c r="L627" s="117">
        <f>SUM([2]Calcs_Sew!L$1291:L$1293)</f>
        <v>3420</v>
      </c>
      <c r="M627" s="117">
        <f>SUM([2]Calcs_Sew!M$1291:M$1293)</f>
        <v>4798</v>
      </c>
      <c r="N627" s="117">
        <f>SUM([2]Calcs_Sew!N$1291:N$1293)</f>
        <v>21149</v>
      </c>
      <c r="O627" s="117">
        <f>SUM([2]Calcs_Sew!O$1291:O$1293)</f>
        <v>0</v>
      </c>
      <c r="P627" s="117">
        <f>SUM([2]Calcs_Sew!P$1291:P$1293)</f>
        <v>0</v>
      </c>
      <c r="Q627" s="117">
        <f>SUM([2]Calcs_Sew!Q$1291:Q$1293)</f>
        <v>0</v>
      </c>
      <c r="R627" s="117">
        <f>SUM([2]Calcs_Sew!R$1291:R$1293)</f>
        <v>0</v>
      </c>
      <c r="S627" s="117">
        <f>SUM([2]Calcs_Sew!S$1291:S$1293)</f>
        <v>0</v>
      </c>
      <c r="T627" s="117">
        <f>SUM([2]Calcs_Sew!T$1291:T$1293)</f>
        <v>0</v>
      </c>
      <c r="U627" s="117">
        <f>SUM([2]Calcs_Sew!U$1291:U$1293)</f>
        <v>0</v>
      </c>
      <c r="V627" s="117">
        <f>SUM([2]Calcs_Sew!V$1291:V$1293)</f>
        <v>0</v>
      </c>
      <c r="W627" s="117">
        <f>SUM([2]Calcs_Sew!W$1291:W$1293)</f>
        <v>0</v>
      </c>
      <c r="X627" s="117">
        <f>SUM([2]Calcs_Sew!X$1291:X$1293)</f>
        <v>0</v>
      </c>
      <c r="Y627" s="117">
        <f>SUM([2]Calcs_Sew!Y$1291:Y$1293)</f>
        <v>0</v>
      </c>
      <c r="Z627" s="117">
        <f>SUM([2]Calcs_Sew!Z$1291:Z$1293)</f>
        <v>0</v>
      </c>
      <c r="AA627" s="117">
        <f>SUM([2]Calcs_Sew!AA$1291:AA$1293)</f>
        <v>0</v>
      </c>
      <c r="AB627" s="117">
        <f>SUM([2]Calcs_Sew!AB$1291:AB$1293)</f>
        <v>0</v>
      </c>
      <c r="AC627" s="117">
        <f>SUM([2]Calcs_Sew!AC$1291:AC$1293)</f>
        <v>0</v>
      </c>
      <c r="AD627" s="117">
        <f>SUM([2]Calcs_Sew!AD$1291:AD$1293)</f>
        <v>0</v>
      </c>
      <c r="AE627" s="117">
        <f>SUM([2]Calcs_Sew!AE$1291:AE$1293)</f>
        <v>0</v>
      </c>
      <c r="AF627" s="117">
        <f>SUM([2]Calcs_Sew!AF$1291:AF$1293)</f>
        <v>0</v>
      </c>
      <c r="AG627" s="117">
        <f>SUM([2]Calcs_Sew!AG$1291:AG$1293)</f>
        <v>0</v>
      </c>
      <c r="AH627" s="117">
        <f>SUM([2]Calcs_Sew!AH$1291:AH$1293)</f>
        <v>0</v>
      </c>
    </row>
    <row r="628" spans="1:40" s="38" customFormat="1" ht="10.199999999999999" hidden="1" outlineLevel="2" x14ac:dyDescent="0.2">
      <c r="A628" s="35"/>
      <c r="B628" s="108"/>
      <c r="C628" s="136"/>
      <c r="D628" s="247"/>
      <c r="E628" s="25"/>
      <c r="F628" s="25"/>
      <c r="G628" s="25"/>
      <c r="H628" s="25"/>
      <c r="I628" s="25"/>
      <c r="J628" s="25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</row>
    <row r="629" spans="1:40" s="38" customFormat="1" ht="10.199999999999999" hidden="1" outlineLevel="3" x14ac:dyDescent="0.2">
      <c r="A629" s="35"/>
      <c r="B629" s="108"/>
      <c r="C629" s="136"/>
      <c r="D629" s="141" t="s">
        <v>76</v>
      </c>
      <c r="E629" s="142">
        <f>SUM(K629:AH629)</f>
        <v>0</v>
      </c>
      <c r="F629" s="25"/>
      <c r="G629" s="25"/>
      <c r="H629" s="25"/>
      <c r="I629" s="25"/>
      <c r="J629" s="25"/>
      <c r="K629" s="143">
        <f>IF(ROUND(K623-'[2]Hist&amp;Budget_WC'!BT$121,0)&lt;&gt;0,1,0)</f>
        <v>0</v>
      </c>
      <c r="L629" s="143">
        <f>IF(ROUND(L623-'[2]Hist&amp;Budget_WC'!BU$121,0)&lt;&gt;0,1,0)</f>
        <v>0</v>
      </c>
      <c r="M629" s="143">
        <f>IF(ROUND(M623-'[2]Hist&amp;Budget_WC'!BV$121,0)&lt;&gt;0,1,0)</f>
        <v>0</v>
      </c>
      <c r="N629" s="143">
        <f>IF(ROUND(N623-[2]Calcs_Sew!N$111,0)&lt;&gt;0,1,0)</f>
        <v>0</v>
      </c>
      <c r="O629" s="143">
        <f>IF(ROUND(O623-[2]Calcs_Sew!O$111,0)&lt;&gt;0,1,0)</f>
        <v>0</v>
      </c>
      <c r="P629" s="143">
        <f>IF(ROUND(P623-[2]Calcs_Sew!P$111,0)&lt;&gt;0,1,0)</f>
        <v>0</v>
      </c>
      <c r="Q629" s="143">
        <f>IF(ROUND(Q623-[2]Calcs_Sew!Q$111,0)&lt;&gt;0,1,0)</f>
        <v>0</v>
      </c>
      <c r="R629" s="143">
        <f>IF(ROUND(R623-[2]Calcs_Sew!R$111,0)&lt;&gt;0,1,0)</f>
        <v>0</v>
      </c>
      <c r="S629" s="143">
        <f>IF(ROUND(S623-[2]Calcs_Sew!S$111,0)&lt;&gt;0,1,0)</f>
        <v>0</v>
      </c>
      <c r="T629" s="143">
        <f>IF(ROUND(T623-[2]Calcs_Sew!T$111,0)&lt;&gt;0,1,0)</f>
        <v>0</v>
      </c>
      <c r="U629" s="143">
        <f>IF(ROUND(U623-[2]Calcs_Sew!U$111,0)&lt;&gt;0,1,0)</f>
        <v>0</v>
      </c>
      <c r="V629" s="143">
        <f>IF(ROUND(V623-[2]Calcs_Sew!V$111,0)&lt;&gt;0,1,0)</f>
        <v>0</v>
      </c>
      <c r="W629" s="143">
        <f>IF(ROUND(W623-[2]Calcs_Sew!W$111,0)&lt;&gt;0,1,0)</f>
        <v>0</v>
      </c>
      <c r="X629" s="143">
        <f>IF(ROUND(X623-[2]Calcs_Sew!X$111,0)&lt;&gt;0,1,0)</f>
        <v>0</v>
      </c>
      <c r="Y629" s="143">
        <f>IF(ROUND(Y623-[2]Calcs_Sew!Y$111,0)&lt;&gt;0,1,0)</f>
        <v>0</v>
      </c>
      <c r="Z629" s="143">
        <f>IF(ROUND(Z623-[2]Calcs_Sew!Z$111,0)&lt;&gt;0,1,0)</f>
        <v>0</v>
      </c>
      <c r="AA629" s="143">
        <f>IF(ROUND(AA623-[2]Calcs_Sew!AA$111,0)&lt;&gt;0,1,0)</f>
        <v>0</v>
      </c>
      <c r="AB629" s="143">
        <f>IF(ROUND(AB623-[2]Calcs_Sew!AB$111,0)&lt;&gt;0,1,0)</f>
        <v>0</v>
      </c>
      <c r="AC629" s="143">
        <f>IF(ROUND(AC623-[2]Calcs_Sew!AC$111,0)&lt;&gt;0,1,0)</f>
        <v>0</v>
      </c>
      <c r="AD629" s="143">
        <f>IF(ROUND(AD623-[2]Calcs_Sew!AD$111,0)&lt;&gt;0,1,0)</f>
        <v>0</v>
      </c>
      <c r="AE629" s="143">
        <f>IF(ROUND(AE623-[2]Calcs_Sew!AE$111,0)&lt;&gt;0,1,0)</f>
        <v>0</v>
      </c>
      <c r="AF629" s="143">
        <f>IF(ROUND(AF623-[2]Calcs_Sew!AF$111,0)&lt;&gt;0,1,0)</f>
        <v>0</v>
      </c>
      <c r="AG629" s="143">
        <f>IF(ROUND(AG623-[2]Calcs_Sew!AG$111,0)&lt;&gt;0,1,0)</f>
        <v>0</v>
      </c>
      <c r="AH629" s="143">
        <f>IF(ROUND(AH623-[2]Calcs_Sew!AH$111,0)&lt;&gt;0,1,0)</f>
        <v>0</v>
      </c>
    </row>
    <row r="630" spans="1:40" s="38" customFormat="1" ht="10.199999999999999" hidden="1" outlineLevel="2" collapsed="1" x14ac:dyDescent="0.2">
      <c r="A630" s="35"/>
      <c r="B630" s="108"/>
      <c r="C630" s="136"/>
      <c r="D630" s="247"/>
      <c r="E630" s="25"/>
      <c r="F630" s="25"/>
      <c r="G630" s="25"/>
      <c r="H630" s="25"/>
      <c r="I630" s="25"/>
      <c r="J630" s="25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</row>
    <row r="631" spans="1:40" s="38" customFormat="1" ht="12" hidden="1" outlineLevel="1" x14ac:dyDescent="0.25">
      <c r="A631" s="35"/>
      <c r="B631" s="40"/>
      <c r="C631" s="41"/>
      <c r="D631" s="139"/>
      <c r="E631" s="85"/>
      <c r="F631" s="85"/>
      <c r="G631" s="85"/>
      <c r="H631" s="85"/>
      <c r="I631" s="85"/>
      <c r="J631" s="85"/>
      <c r="K631" s="8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  <c r="AE631" s="140"/>
      <c r="AF631" s="140"/>
      <c r="AG631" s="140"/>
      <c r="AH631" s="140"/>
    </row>
    <row r="632" spans="1:40" s="38" customFormat="1" ht="12" hidden="1" outlineLevel="2" x14ac:dyDescent="0.2">
      <c r="A632" s="35"/>
      <c r="B632" s="40">
        <f ca="1">MAX($A$7:B631)+Sbsxn</f>
        <v>2306.0200000000004</v>
      </c>
      <c r="C632" s="41" t="str">
        <f>BSC</f>
        <v>Balance Sheet</v>
      </c>
      <c r="D632" s="56"/>
      <c r="E632" s="25"/>
      <c r="F632" s="25"/>
      <c r="G632" s="25"/>
      <c r="H632" s="25"/>
      <c r="I632" s="25"/>
      <c r="J632" s="25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</row>
    <row r="633" spans="1:40" s="38" customFormat="1" ht="12.6" hidden="1" outlineLevel="2" thickBot="1" x14ac:dyDescent="0.3">
      <c r="A633" s="35"/>
      <c r="B633" s="40"/>
      <c r="C633" s="54"/>
      <c r="D633" s="56"/>
      <c r="E633" s="25"/>
      <c r="F633" s="25"/>
      <c r="G633" s="25"/>
      <c r="H633" s="25"/>
      <c r="I633" s="25"/>
      <c r="J633" s="25"/>
      <c r="L633" s="57"/>
      <c r="M633" s="57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  <c r="AE633" s="140"/>
      <c r="AF633" s="140"/>
      <c r="AG633" s="140"/>
      <c r="AH633" s="140"/>
    </row>
    <row r="634" spans="1:40" s="80" customFormat="1" ht="13.35" hidden="1" customHeight="1" outlineLevel="2" x14ac:dyDescent="0.25">
      <c r="A634" s="76"/>
      <c r="B634" s="40"/>
      <c r="C634" s="54"/>
      <c r="D634" s="264" t="str">
        <f>MdlClient&amp;" Long Term Financial Plan "&amp;$E$39</f>
        <v>Federation Council Long Term Financial Plan 2023/24 - 2033/34</v>
      </c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265"/>
      <c r="AM634" s="38"/>
      <c r="AN634" s="38"/>
    </row>
    <row r="635" spans="1:40" s="80" customFormat="1" ht="13.35" hidden="1" customHeight="1" outlineLevel="2" thickBot="1" x14ac:dyDescent="0.3">
      <c r="A635" s="76"/>
      <c r="B635" s="40"/>
      <c r="C635" s="54"/>
      <c r="D635" s="81" t="str">
        <f>B590&amp;" - Balance Sheet Projections"</f>
        <v>Sewerage - Balance Sheet Projections</v>
      </c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3"/>
      <c r="AM635" s="38"/>
      <c r="AN635" s="38"/>
    </row>
    <row r="636" spans="1:40" s="80" customFormat="1" ht="12.6" hidden="1" outlineLevel="2" thickBot="1" x14ac:dyDescent="0.3">
      <c r="A636" s="76"/>
      <c r="B636" s="40"/>
      <c r="C636" s="54"/>
      <c r="D636" s="84"/>
      <c r="E636" s="85"/>
      <c r="F636" s="85"/>
      <c r="G636" s="85"/>
      <c r="H636" s="85"/>
      <c r="I636" s="85"/>
      <c r="J636" s="85"/>
      <c r="K636" s="86" t="s">
        <v>45</v>
      </c>
      <c r="L636" s="86" t="s">
        <v>45</v>
      </c>
      <c r="M636" s="86" t="s">
        <v>45</v>
      </c>
      <c r="N636" s="87" t="s">
        <v>46</v>
      </c>
      <c r="O636" s="88" t="s">
        <v>47</v>
      </c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90"/>
    </row>
    <row r="637" spans="1:40" s="80" customFormat="1" ht="12" hidden="1" outlineLevel="2" x14ac:dyDescent="0.25">
      <c r="A637" s="76"/>
      <c r="B637" s="40"/>
      <c r="C637" s="54"/>
      <c r="D637" s="266" t="s">
        <v>48</v>
      </c>
      <c r="E637" s="92"/>
      <c r="F637" s="92"/>
      <c r="G637" s="92"/>
      <c r="H637" s="92"/>
      <c r="I637" s="92"/>
      <c r="J637" s="267"/>
      <c r="K637" s="269">
        <f>YEAR(K$29)</f>
        <v>2021</v>
      </c>
      <c r="L637" s="269">
        <f t="shared" ref="L637:AH637" si="114">YEAR(L$29)</f>
        <v>2022</v>
      </c>
      <c r="M637" s="269">
        <f t="shared" si="114"/>
        <v>2023</v>
      </c>
      <c r="N637" s="270">
        <f t="shared" si="114"/>
        <v>2024</v>
      </c>
      <c r="O637" s="271">
        <f t="shared" si="114"/>
        <v>2025</v>
      </c>
      <c r="P637" s="272">
        <f t="shared" si="114"/>
        <v>2026</v>
      </c>
      <c r="Q637" s="272">
        <f t="shared" si="114"/>
        <v>2027</v>
      </c>
      <c r="R637" s="272">
        <f t="shared" si="114"/>
        <v>2028</v>
      </c>
      <c r="S637" s="272">
        <f t="shared" si="114"/>
        <v>2029</v>
      </c>
      <c r="T637" s="272">
        <f t="shared" si="114"/>
        <v>2030</v>
      </c>
      <c r="U637" s="272">
        <f t="shared" si="114"/>
        <v>2031</v>
      </c>
      <c r="V637" s="272">
        <f t="shared" si="114"/>
        <v>2032</v>
      </c>
      <c r="W637" s="272">
        <f t="shared" si="114"/>
        <v>2033</v>
      </c>
      <c r="X637" s="272">
        <f t="shared" si="114"/>
        <v>2034</v>
      </c>
      <c r="Y637" s="272">
        <f t="shared" si="114"/>
        <v>2035</v>
      </c>
      <c r="Z637" s="272">
        <f t="shared" si="114"/>
        <v>2036</v>
      </c>
      <c r="AA637" s="272">
        <f t="shared" si="114"/>
        <v>2037</v>
      </c>
      <c r="AB637" s="272">
        <f t="shared" si="114"/>
        <v>2038</v>
      </c>
      <c r="AC637" s="272">
        <f t="shared" si="114"/>
        <v>2039</v>
      </c>
      <c r="AD637" s="272">
        <f t="shared" si="114"/>
        <v>2040</v>
      </c>
      <c r="AE637" s="272">
        <f t="shared" si="114"/>
        <v>2041</v>
      </c>
      <c r="AF637" s="272">
        <f t="shared" si="114"/>
        <v>2042</v>
      </c>
      <c r="AG637" s="272">
        <f t="shared" si="114"/>
        <v>2043</v>
      </c>
      <c r="AH637" s="273">
        <f t="shared" si="114"/>
        <v>2044</v>
      </c>
    </row>
    <row r="638" spans="1:40" s="80" customFormat="1" ht="12.6" hidden="1" outlineLevel="2" thickBot="1" x14ac:dyDescent="0.3">
      <c r="A638" s="76"/>
      <c r="B638" s="40"/>
      <c r="C638" s="54"/>
      <c r="D638" s="145"/>
      <c r="E638" s="101"/>
      <c r="F638" s="101"/>
      <c r="G638" s="101"/>
      <c r="H638" s="101"/>
      <c r="I638" s="101"/>
      <c r="J638" s="102"/>
      <c r="K638" s="103" t="s">
        <v>49</v>
      </c>
      <c r="L638" s="103" t="str">
        <f>$K$62</f>
        <v>$000s</v>
      </c>
      <c r="M638" s="103" t="str">
        <f t="shared" ref="M638:AH638" si="115">$K$62</f>
        <v>$000s</v>
      </c>
      <c r="N638" s="104" t="str">
        <f t="shared" si="115"/>
        <v>$000s</v>
      </c>
      <c r="O638" s="105" t="str">
        <f t="shared" si="115"/>
        <v>$000s</v>
      </c>
      <c r="P638" s="106" t="str">
        <f t="shared" si="115"/>
        <v>$000s</v>
      </c>
      <c r="Q638" s="106" t="str">
        <f t="shared" si="115"/>
        <v>$000s</v>
      </c>
      <c r="R638" s="106" t="str">
        <f t="shared" si="115"/>
        <v>$000s</v>
      </c>
      <c r="S638" s="106" t="str">
        <f t="shared" si="115"/>
        <v>$000s</v>
      </c>
      <c r="T638" s="106" t="str">
        <f t="shared" si="115"/>
        <v>$000s</v>
      </c>
      <c r="U638" s="106" t="str">
        <f t="shared" si="115"/>
        <v>$000s</v>
      </c>
      <c r="V638" s="106" t="str">
        <f t="shared" si="115"/>
        <v>$000s</v>
      </c>
      <c r="W638" s="106" t="str">
        <f t="shared" si="115"/>
        <v>$000s</v>
      </c>
      <c r="X638" s="106" t="str">
        <f t="shared" si="115"/>
        <v>$000s</v>
      </c>
      <c r="Y638" s="106" t="str">
        <f t="shared" si="115"/>
        <v>$000s</v>
      </c>
      <c r="Z638" s="106" t="str">
        <f t="shared" si="115"/>
        <v>$000s</v>
      </c>
      <c r="AA638" s="106" t="str">
        <f t="shared" si="115"/>
        <v>$000s</v>
      </c>
      <c r="AB638" s="106" t="str">
        <f t="shared" si="115"/>
        <v>$000s</v>
      </c>
      <c r="AC638" s="106" t="str">
        <f t="shared" si="115"/>
        <v>$000s</v>
      </c>
      <c r="AD638" s="106" t="str">
        <f t="shared" si="115"/>
        <v>$000s</v>
      </c>
      <c r="AE638" s="106" t="str">
        <f t="shared" si="115"/>
        <v>$000s</v>
      </c>
      <c r="AF638" s="106" t="str">
        <f t="shared" si="115"/>
        <v>$000s</v>
      </c>
      <c r="AG638" s="106" t="str">
        <f t="shared" si="115"/>
        <v>$000s</v>
      </c>
      <c r="AH638" s="107" t="str">
        <f t="shared" si="115"/>
        <v>$000s</v>
      </c>
    </row>
    <row r="639" spans="1:40" s="38" customFormat="1" ht="12" hidden="1" outlineLevel="2" x14ac:dyDescent="0.25">
      <c r="A639" s="35"/>
      <c r="B639" s="108"/>
      <c r="C639" s="109"/>
      <c r="D639" s="110"/>
      <c r="E639" s="25"/>
      <c r="F639" s="25"/>
      <c r="G639" s="25"/>
      <c r="H639" s="25"/>
      <c r="I639" s="25"/>
      <c r="J639" s="25"/>
      <c r="K639" s="111"/>
      <c r="L639" s="112"/>
      <c r="M639" s="112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113"/>
      <c r="AM639" s="80"/>
      <c r="AN639" s="80"/>
    </row>
    <row r="640" spans="1:40" s="38" customFormat="1" ht="12" hidden="1" outlineLevel="2" x14ac:dyDescent="0.25">
      <c r="A640" s="35"/>
      <c r="B640" s="108"/>
      <c r="C640" s="109"/>
      <c r="D640" s="146" t="s">
        <v>78</v>
      </c>
      <c r="E640" s="25"/>
      <c r="F640" s="25"/>
      <c r="G640" s="25"/>
      <c r="H640" s="25"/>
      <c r="I640" s="25"/>
      <c r="J640" s="25"/>
      <c r="K640" s="111"/>
      <c r="L640" s="112"/>
      <c r="M640" s="112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113"/>
      <c r="AM640" s="80"/>
      <c r="AN640" s="80"/>
    </row>
    <row r="641" spans="1:40" s="38" customFormat="1" ht="10.199999999999999" hidden="1" outlineLevel="2" x14ac:dyDescent="0.2">
      <c r="A641" s="35"/>
      <c r="B641" s="108"/>
      <c r="C641" s="109"/>
      <c r="D641" s="147" t="s">
        <v>79</v>
      </c>
      <c r="E641" s="25"/>
      <c r="F641" s="25"/>
      <c r="G641" s="25"/>
      <c r="H641" s="25"/>
      <c r="I641" s="25"/>
      <c r="J641" s="25"/>
      <c r="K641" s="116">
        <f>'[2]Hist&amp;Budget_WC'!BT$130</f>
        <v>2584</v>
      </c>
      <c r="L641" s="116">
        <f>'[2]Hist&amp;Budget_WC'!BU$130</f>
        <v>2260</v>
      </c>
      <c r="M641" s="116">
        <f>'[2]Hist&amp;Budget_WC'!BV$130</f>
        <v>4881</v>
      </c>
      <c r="N641" s="117">
        <f>[2]Calcs_Sew!N$118</f>
        <v>7885</v>
      </c>
      <c r="O641" s="117">
        <f>[2]Calcs_Sew!O$118</f>
        <v>3862.2129750267163</v>
      </c>
      <c r="P641" s="117">
        <f>[2]Calcs_Sew!P$118</f>
        <v>4339.4069774506934</v>
      </c>
      <c r="Q641" s="117">
        <f>[2]Calcs_Sew!Q$118</f>
        <v>5070.4909798746694</v>
      </c>
      <c r="R641" s="117">
        <f>[2]Calcs_Sew!R$118</f>
        <v>6400.6990200260216</v>
      </c>
      <c r="S641" s="117">
        <f>[2]Calcs_Sew!S$118</f>
        <v>6699.8876148596082</v>
      </c>
      <c r="T641" s="117">
        <f>[2]Calcs_Sew!T$118</f>
        <v>6393.2814802972844</v>
      </c>
      <c r="U641" s="117">
        <f>[2]Calcs_Sew!U$118</f>
        <v>5823.6891813513976</v>
      </c>
      <c r="V641" s="117">
        <f>[2]Calcs_Sew!V$118</f>
        <v>6861.0756630028618</v>
      </c>
      <c r="W641" s="117">
        <f>[2]Calcs_Sew!W$118</f>
        <v>10504.966090308939</v>
      </c>
      <c r="X641" s="117">
        <f>[2]Calcs_Sew!X$118</f>
        <v>14450.506120130176</v>
      </c>
      <c r="Y641" s="117">
        <f>[2]Calcs_Sew!Y$118</f>
        <v>17394.164051734704</v>
      </c>
      <c r="Z641" s="117">
        <f>[2]Calcs_Sew!Z$118</f>
        <v>22778.756019575252</v>
      </c>
      <c r="AA641" s="117">
        <f>[2]Calcs_Sew!AA$118</f>
        <v>28161.007946993614</v>
      </c>
      <c r="AB641" s="117">
        <f>[2]Calcs_Sew!AB$118</f>
        <v>33618.355912079918</v>
      </c>
      <c r="AC641" s="117">
        <f>[2]Calcs_Sew!AC$118</f>
        <v>39223.555912079915</v>
      </c>
      <c r="AD641" s="117">
        <f>[2]Calcs_Sew!AD$118</f>
        <v>44829.925932291007</v>
      </c>
      <c r="AE641" s="117">
        <f>[2]Calcs_Sew!AE$118</f>
        <v>50433.955912079909</v>
      </c>
      <c r="AF641" s="117">
        <f>[2]Calcs_Sew!AF$118</f>
        <v>56039.155912079914</v>
      </c>
      <c r="AG641" s="117">
        <f>[2]Calcs_Sew!AG$118</f>
        <v>61644.355912079911</v>
      </c>
      <c r="AH641" s="118">
        <f>[2]Calcs_Sew!AH$118</f>
        <v>67250.725932290996</v>
      </c>
      <c r="AM641" s="53" cm="1">
        <f t="array" ref="AM641">IF(SUM(ABS(K641:AH641)),1,0)</f>
        <v>1</v>
      </c>
      <c r="AN641" s="53">
        <f>IF(OR(SUBTOTAL(102,AM641)=1,AM641=0),0,1)</f>
        <v>1</v>
      </c>
    </row>
    <row r="642" spans="1:40" s="38" customFormat="1" ht="10.199999999999999" hidden="1" outlineLevel="2" x14ac:dyDescent="0.2">
      <c r="A642" s="35"/>
      <c r="B642" s="108"/>
      <c r="C642" s="109"/>
      <c r="D642" s="147" t="s">
        <v>80</v>
      </c>
      <c r="E642" s="25"/>
      <c r="F642" s="25"/>
      <c r="G642" s="25"/>
      <c r="H642" s="25"/>
      <c r="I642" s="25"/>
      <c r="J642" s="25"/>
      <c r="K642" s="116">
        <f>'[2]Hist&amp;Budget_WC'!BT$136</f>
        <v>6000</v>
      </c>
      <c r="L642" s="116">
        <f>'[2]Hist&amp;Budget_WC'!BU$136</f>
        <v>4961</v>
      </c>
      <c r="M642" s="116">
        <f>'[2]Hist&amp;Budget_WC'!BV$136</f>
        <v>3708</v>
      </c>
      <c r="N642" s="117">
        <f>[2]Calcs_Sew!N$124</f>
        <v>0</v>
      </c>
      <c r="O642" s="117">
        <f>[2]Calcs_Sew!O$124</f>
        <v>0</v>
      </c>
      <c r="P642" s="117">
        <f>[2]Calcs_Sew!P$124</f>
        <v>0</v>
      </c>
      <c r="Q642" s="117">
        <f>[2]Calcs_Sew!Q$124</f>
        <v>0</v>
      </c>
      <c r="R642" s="117">
        <f>[2]Calcs_Sew!R$124</f>
        <v>0</v>
      </c>
      <c r="S642" s="117">
        <f>[2]Calcs_Sew!S$124</f>
        <v>0</v>
      </c>
      <c r="T642" s="117">
        <f>[2]Calcs_Sew!T$124</f>
        <v>0</v>
      </c>
      <c r="U642" s="117">
        <f>[2]Calcs_Sew!U$124</f>
        <v>0</v>
      </c>
      <c r="V642" s="117">
        <f>[2]Calcs_Sew!V$124</f>
        <v>0</v>
      </c>
      <c r="W642" s="117">
        <f>[2]Calcs_Sew!W$124</f>
        <v>0</v>
      </c>
      <c r="X642" s="117">
        <f>[2]Calcs_Sew!X$124</f>
        <v>0</v>
      </c>
      <c r="Y642" s="117">
        <f>[2]Calcs_Sew!Y$124</f>
        <v>0</v>
      </c>
      <c r="Z642" s="117">
        <f>[2]Calcs_Sew!Z$124</f>
        <v>0</v>
      </c>
      <c r="AA642" s="117">
        <f>[2]Calcs_Sew!AA$124</f>
        <v>0</v>
      </c>
      <c r="AB642" s="117">
        <f>[2]Calcs_Sew!AB$124</f>
        <v>0</v>
      </c>
      <c r="AC642" s="117">
        <f>[2]Calcs_Sew!AC$124</f>
        <v>0</v>
      </c>
      <c r="AD642" s="117">
        <f>[2]Calcs_Sew!AD$124</f>
        <v>0</v>
      </c>
      <c r="AE642" s="117">
        <f>[2]Calcs_Sew!AE$124</f>
        <v>0</v>
      </c>
      <c r="AF642" s="117">
        <f>[2]Calcs_Sew!AF$124</f>
        <v>0</v>
      </c>
      <c r="AG642" s="117">
        <f>[2]Calcs_Sew!AG$124</f>
        <v>0</v>
      </c>
      <c r="AH642" s="118">
        <f>[2]Calcs_Sew!AH$124</f>
        <v>0</v>
      </c>
      <c r="AM642" s="53" cm="1">
        <f t="array" ref="AM642">IF(SUM(ABS(K642:AH642)),1,0)</f>
        <v>1</v>
      </c>
      <c r="AN642" s="53">
        <f>IF(OR(SUBTOTAL(102,AM642)=1,AM642=0),0,1)</f>
        <v>1</v>
      </c>
    </row>
    <row r="643" spans="1:40" s="38" customFormat="1" ht="10.199999999999999" hidden="1" outlineLevel="2" x14ac:dyDescent="0.2">
      <c r="A643" s="35"/>
      <c r="B643" s="108"/>
      <c r="C643" s="109"/>
      <c r="D643" s="148" t="s">
        <v>81</v>
      </c>
      <c r="E643" s="25"/>
      <c r="F643" s="25"/>
      <c r="G643" s="25"/>
      <c r="H643" s="25"/>
      <c r="I643" s="25"/>
      <c r="J643" s="25"/>
      <c r="K643" s="116">
        <f>SUM('[2]Hist&amp;Budget_WC'!BT$131:BT$132)</f>
        <v>1946</v>
      </c>
      <c r="L643" s="116">
        <f>SUM('[2]Hist&amp;Budget_WC'!BU$131:BU$132)</f>
        <v>2359</v>
      </c>
      <c r="M643" s="116">
        <f>SUM('[2]Hist&amp;Budget_WC'!BV$131:BV$132)</f>
        <v>2244</v>
      </c>
      <c r="N643" s="117">
        <f>SUM([2]Calcs_Sew!N$119:N$120)</f>
        <v>506</v>
      </c>
      <c r="O643" s="117">
        <f>SUM([2]Calcs_Sew!O$119:O$120)</f>
        <v>573.33287671232881</v>
      </c>
      <c r="P643" s="117">
        <f>SUM([2]Calcs_Sew!P$119:P$120)</f>
        <v>540.16438356164383</v>
      </c>
      <c r="Q643" s="117">
        <f>SUM([2]Calcs_Sew!Q$119:Q$120)</f>
        <v>574.27397260273972</v>
      </c>
      <c r="R643" s="117">
        <f>SUM([2]Calcs_Sew!R$119:R$120)</f>
        <v>618.27868852459017</v>
      </c>
      <c r="S643" s="117">
        <f>SUM([2]Calcs_Sew!S$119:S$120)</f>
        <v>894.08219178082197</v>
      </c>
      <c r="T643" s="117">
        <f>SUM([2]Calcs_Sew!T$119:T$120)</f>
        <v>1056.1643835616439</v>
      </c>
      <c r="U643" s="117">
        <f>SUM([2]Calcs_Sew!U$119:U$120)</f>
        <v>1200.3287671232877</v>
      </c>
      <c r="V643" s="117">
        <f>SUM([2]Calcs_Sew!V$119:V$120)</f>
        <v>1173.360655737705</v>
      </c>
      <c r="W643" s="117">
        <f>SUM([2]Calcs_Sew!W$119:W$120)</f>
        <v>1002.3287671232877</v>
      </c>
      <c r="X643" s="117">
        <f>SUM([2]Calcs_Sew!X$119:X$120)</f>
        <v>1010.8767123287671</v>
      </c>
      <c r="Y643" s="117">
        <f>SUM([2]Calcs_Sew!Y$119:Y$120)</f>
        <v>983.7534246575342</v>
      </c>
      <c r="Z643" s="117">
        <f>SUM([2]Calcs_Sew!Z$119:Z$120)</f>
        <v>981.06557377049182</v>
      </c>
      <c r="AA643" s="117">
        <f>SUM([2]Calcs_Sew!AA$119:AA$120)</f>
        <v>983.7534246575342</v>
      </c>
      <c r="AB643" s="117">
        <f>SUM([2]Calcs_Sew!AB$119:AB$120)</f>
        <v>983.7534246575342</v>
      </c>
      <c r="AC643" s="117">
        <f>SUM([2]Calcs_Sew!AC$119:AC$120)</f>
        <v>983.7534246575342</v>
      </c>
      <c r="AD643" s="117">
        <f>SUM([2]Calcs_Sew!AD$119:AD$120)</f>
        <v>981.06557377049182</v>
      </c>
      <c r="AE643" s="117">
        <f>SUM([2]Calcs_Sew!AE$119:AE$120)</f>
        <v>983.7534246575342</v>
      </c>
      <c r="AF643" s="117">
        <f>SUM([2]Calcs_Sew!AF$119:AF$120)</f>
        <v>983.7534246575342</v>
      </c>
      <c r="AG643" s="117">
        <f>SUM([2]Calcs_Sew!AG$119:AG$120)</f>
        <v>983.7534246575342</v>
      </c>
      <c r="AH643" s="118">
        <f>SUM([2]Calcs_Sew!AH$119:AH$120)</f>
        <v>981.06557377049182</v>
      </c>
      <c r="AM643" s="53" cm="1">
        <f t="array" ref="AM643">IF(SUM(ABS(K643:AH643)),1,0)</f>
        <v>1</v>
      </c>
      <c r="AN643" s="53">
        <f>IF(OR(SUBTOTAL(102,AM643)=1,AM643=0),0,1)</f>
        <v>1</v>
      </c>
    </row>
    <row r="644" spans="1:40" s="38" customFormat="1" ht="10.199999999999999" hidden="1" outlineLevel="2" x14ac:dyDescent="0.2">
      <c r="A644" s="35"/>
      <c r="B644" s="108"/>
      <c r="C644" s="109"/>
      <c r="D644" s="148" t="s">
        <v>82</v>
      </c>
      <c r="E644" s="25"/>
      <c r="F644" s="25"/>
      <c r="G644" s="25"/>
      <c r="H644" s="25"/>
      <c r="I644" s="25"/>
      <c r="J644" s="25"/>
      <c r="K644" s="116">
        <f>'[2]Hist&amp;Budget_WC'!BT$133</f>
        <v>0</v>
      </c>
      <c r="L644" s="116">
        <f>'[2]Hist&amp;Budget_WC'!BU$133</f>
        <v>0</v>
      </c>
      <c r="M644" s="116">
        <f>'[2]Hist&amp;Budget_WC'!BV$133</f>
        <v>0</v>
      </c>
      <c r="N644" s="117">
        <f>[2]Calcs_Sew!N$121</f>
        <v>0</v>
      </c>
      <c r="O644" s="117">
        <f>[2]Calcs_Sew!O$121</f>
        <v>0</v>
      </c>
      <c r="P644" s="117">
        <f>[2]Calcs_Sew!P$121</f>
        <v>0</v>
      </c>
      <c r="Q644" s="117">
        <f>[2]Calcs_Sew!Q$121</f>
        <v>0</v>
      </c>
      <c r="R644" s="117">
        <f>[2]Calcs_Sew!R$121</f>
        <v>0</v>
      </c>
      <c r="S644" s="117">
        <f>[2]Calcs_Sew!S$121</f>
        <v>0</v>
      </c>
      <c r="T644" s="117">
        <f>[2]Calcs_Sew!T$121</f>
        <v>0</v>
      </c>
      <c r="U644" s="117">
        <f>[2]Calcs_Sew!U$121</f>
        <v>0</v>
      </c>
      <c r="V644" s="117">
        <f>[2]Calcs_Sew!V$121</f>
        <v>0</v>
      </c>
      <c r="W644" s="117">
        <f>[2]Calcs_Sew!W$121</f>
        <v>0</v>
      </c>
      <c r="X644" s="117">
        <f>[2]Calcs_Sew!X$121</f>
        <v>0</v>
      </c>
      <c r="Y644" s="117">
        <f>[2]Calcs_Sew!Y$121</f>
        <v>0</v>
      </c>
      <c r="Z644" s="117">
        <f>[2]Calcs_Sew!Z$121</f>
        <v>0</v>
      </c>
      <c r="AA644" s="117">
        <f>[2]Calcs_Sew!AA$121</f>
        <v>0</v>
      </c>
      <c r="AB644" s="117">
        <f>[2]Calcs_Sew!AB$121</f>
        <v>0</v>
      </c>
      <c r="AC644" s="117">
        <f>[2]Calcs_Sew!AC$121</f>
        <v>0</v>
      </c>
      <c r="AD644" s="117">
        <f>[2]Calcs_Sew!AD$121</f>
        <v>0</v>
      </c>
      <c r="AE644" s="117">
        <f>[2]Calcs_Sew!AE$121</f>
        <v>0</v>
      </c>
      <c r="AF644" s="117">
        <f>[2]Calcs_Sew!AF$121</f>
        <v>0</v>
      </c>
      <c r="AG644" s="117">
        <f>[2]Calcs_Sew!AG$121</f>
        <v>0</v>
      </c>
      <c r="AH644" s="118">
        <f>[2]Calcs_Sew!AH$121</f>
        <v>0</v>
      </c>
      <c r="AM644" s="53" cm="1">
        <f t="array" ref="AM644">IF(SUM(ABS(K644:AH644)),1,0)</f>
        <v>0</v>
      </c>
      <c r="AN644" s="53">
        <f>IF(OR(SUBTOTAL(102,AM644)=1,AM644=0),0,1)</f>
        <v>0</v>
      </c>
    </row>
    <row r="645" spans="1:40" s="38" customFormat="1" ht="10.199999999999999" hidden="1" outlineLevel="2" x14ac:dyDescent="0.2">
      <c r="A645" s="35"/>
      <c r="B645" s="108"/>
      <c r="C645" s="109"/>
      <c r="D645" s="149" t="s">
        <v>83</v>
      </c>
      <c r="E645" s="25"/>
      <c r="F645" s="25"/>
      <c r="G645" s="25"/>
      <c r="H645" s="25"/>
      <c r="I645" s="25"/>
      <c r="J645" s="25"/>
      <c r="K645" s="116">
        <f>SUM('[2]Hist&amp;Budget_WC'!BT$134:BT$135,'[2]Hist&amp;Budget_WC'!BT$137:BT$138)</f>
        <v>0</v>
      </c>
      <c r="L645" s="116">
        <f>SUM('[2]Hist&amp;Budget_WC'!BU$134:BU$135,'[2]Hist&amp;Budget_WC'!BU$137:BU$138)</f>
        <v>0</v>
      </c>
      <c r="M645" s="116">
        <f>SUM('[2]Hist&amp;Budget_WC'!BV$134:BV$135,'[2]Hist&amp;Budget_WC'!BV$137:BV$138)</f>
        <v>0</v>
      </c>
      <c r="N645" s="117">
        <f>SUM([2]Calcs_Sew!N$122:N$123,[2]Calcs_Sew!N$125:N$126)</f>
        <v>0</v>
      </c>
      <c r="O645" s="117">
        <f>SUM([2]Calcs_Sew!O$122:O$123,[2]Calcs_Sew!O$125:O$126)</f>
        <v>0</v>
      </c>
      <c r="P645" s="117">
        <f>SUM([2]Calcs_Sew!P$122:P$123,[2]Calcs_Sew!P$125:P$126)</f>
        <v>0</v>
      </c>
      <c r="Q645" s="117">
        <f>SUM([2]Calcs_Sew!Q$122:Q$123,[2]Calcs_Sew!Q$125:Q$126)</f>
        <v>0</v>
      </c>
      <c r="R645" s="117">
        <f>SUM([2]Calcs_Sew!R$122:R$123,[2]Calcs_Sew!R$125:R$126)</f>
        <v>0</v>
      </c>
      <c r="S645" s="117">
        <f>SUM([2]Calcs_Sew!S$122:S$123,[2]Calcs_Sew!S$125:S$126)</f>
        <v>0</v>
      </c>
      <c r="T645" s="117">
        <f>SUM([2]Calcs_Sew!T$122:T$123,[2]Calcs_Sew!T$125:T$126)</f>
        <v>0</v>
      </c>
      <c r="U645" s="117">
        <f>SUM([2]Calcs_Sew!U$122:U$123,[2]Calcs_Sew!U$125:U$126)</f>
        <v>0</v>
      </c>
      <c r="V645" s="117">
        <f>SUM([2]Calcs_Sew!V$122:V$123,[2]Calcs_Sew!V$125:V$126)</f>
        <v>0</v>
      </c>
      <c r="W645" s="117">
        <f>SUM([2]Calcs_Sew!W$122:W$123,[2]Calcs_Sew!W$125:W$126)</f>
        <v>0</v>
      </c>
      <c r="X645" s="117">
        <f>SUM([2]Calcs_Sew!X$122:X$123,[2]Calcs_Sew!X$125:X$126)</f>
        <v>0</v>
      </c>
      <c r="Y645" s="117">
        <f>SUM([2]Calcs_Sew!Y$122:Y$123,[2]Calcs_Sew!Y$125:Y$126)</f>
        <v>0</v>
      </c>
      <c r="Z645" s="117">
        <f>SUM([2]Calcs_Sew!Z$122:Z$123,[2]Calcs_Sew!Z$125:Z$126)</f>
        <v>0</v>
      </c>
      <c r="AA645" s="117">
        <f>SUM([2]Calcs_Sew!AA$122:AA$123,[2]Calcs_Sew!AA$125:AA$126)</f>
        <v>0</v>
      </c>
      <c r="AB645" s="117">
        <f>SUM([2]Calcs_Sew!AB$122:AB$123,[2]Calcs_Sew!AB$125:AB$126)</f>
        <v>0</v>
      </c>
      <c r="AC645" s="117">
        <f>SUM([2]Calcs_Sew!AC$122:AC$123,[2]Calcs_Sew!AC$125:AC$126)</f>
        <v>0</v>
      </c>
      <c r="AD645" s="117">
        <f>SUM([2]Calcs_Sew!AD$122:AD$123,[2]Calcs_Sew!AD$125:AD$126)</f>
        <v>0</v>
      </c>
      <c r="AE645" s="117">
        <f>SUM([2]Calcs_Sew!AE$122:AE$123,[2]Calcs_Sew!AE$125:AE$126)</f>
        <v>0</v>
      </c>
      <c r="AF645" s="117">
        <f>SUM([2]Calcs_Sew!AF$122:AF$123,[2]Calcs_Sew!AF$125:AF$126)</f>
        <v>0</v>
      </c>
      <c r="AG645" s="117">
        <f>SUM([2]Calcs_Sew!AG$122:AG$123,[2]Calcs_Sew!AG$125:AG$126)</f>
        <v>0</v>
      </c>
      <c r="AH645" s="118">
        <f>SUM([2]Calcs_Sew!AH$122:AH$123,[2]Calcs_Sew!AH$125:AH$126)</f>
        <v>0</v>
      </c>
      <c r="AM645" s="53" cm="1">
        <f t="array" ref="AM645">IF(SUM(ABS(K645:AH645)),1,0)</f>
        <v>0</v>
      </c>
      <c r="AN645" s="53">
        <f>IF(OR(SUBTOTAL(102,AM645)=1,AM645=0),0,1)</f>
        <v>0</v>
      </c>
    </row>
    <row r="646" spans="1:40" s="38" customFormat="1" ht="10.199999999999999" hidden="1" outlineLevel="2" collapsed="1" x14ac:dyDescent="0.2">
      <c r="A646" s="35"/>
      <c r="B646" s="108"/>
      <c r="C646" s="109"/>
      <c r="D646" s="150" t="s">
        <v>84</v>
      </c>
      <c r="E646" s="120"/>
      <c r="F646" s="120"/>
      <c r="G646" s="120"/>
      <c r="H646" s="120"/>
      <c r="I646" s="120"/>
      <c r="J646" s="120"/>
      <c r="K646" s="121">
        <f t="shared" ref="K646:AH646" si="116">SUM(K641:K645)</f>
        <v>10530</v>
      </c>
      <c r="L646" s="121">
        <f t="shared" si="116"/>
        <v>9580</v>
      </c>
      <c r="M646" s="121">
        <f t="shared" si="116"/>
        <v>10833</v>
      </c>
      <c r="N646" s="122">
        <f t="shared" si="116"/>
        <v>8391</v>
      </c>
      <c r="O646" s="122">
        <f t="shared" si="116"/>
        <v>4435.5458517390452</v>
      </c>
      <c r="P646" s="122">
        <f t="shared" si="116"/>
        <v>4879.5713610123375</v>
      </c>
      <c r="Q646" s="122">
        <f t="shared" si="116"/>
        <v>5644.7649524774088</v>
      </c>
      <c r="R646" s="122">
        <f t="shared" si="116"/>
        <v>7018.9777085506121</v>
      </c>
      <c r="S646" s="122">
        <f t="shared" si="116"/>
        <v>7593.9698066404299</v>
      </c>
      <c r="T646" s="122">
        <f t="shared" si="116"/>
        <v>7449.4458638589285</v>
      </c>
      <c r="U646" s="122">
        <f t="shared" si="116"/>
        <v>7024.017948474685</v>
      </c>
      <c r="V646" s="122">
        <f t="shared" si="116"/>
        <v>8034.436318740567</v>
      </c>
      <c r="W646" s="122">
        <f t="shared" si="116"/>
        <v>11507.294857432227</v>
      </c>
      <c r="X646" s="122">
        <f t="shared" si="116"/>
        <v>15461.382832458943</v>
      </c>
      <c r="Y646" s="122">
        <f t="shared" si="116"/>
        <v>18377.917476392238</v>
      </c>
      <c r="Z646" s="122">
        <f t="shared" si="116"/>
        <v>23759.821593345743</v>
      </c>
      <c r="AA646" s="122">
        <f t="shared" si="116"/>
        <v>29144.761371651148</v>
      </c>
      <c r="AB646" s="122">
        <f t="shared" si="116"/>
        <v>34602.109336737456</v>
      </c>
      <c r="AC646" s="122">
        <f t="shared" si="116"/>
        <v>40207.309336737453</v>
      </c>
      <c r="AD646" s="122">
        <f t="shared" si="116"/>
        <v>45810.991506061502</v>
      </c>
      <c r="AE646" s="122">
        <f t="shared" si="116"/>
        <v>51417.709336737447</v>
      </c>
      <c r="AF646" s="122">
        <f t="shared" si="116"/>
        <v>57022.909336737444</v>
      </c>
      <c r="AG646" s="122">
        <f t="shared" si="116"/>
        <v>62628.109336737441</v>
      </c>
      <c r="AH646" s="123">
        <f t="shared" si="116"/>
        <v>68231.791506061491</v>
      </c>
    </row>
    <row r="647" spans="1:40" ht="12.75" hidden="1" customHeight="1" outlineLevel="2" x14ac:dyDescent="0.2">
      <c r="A647" s="35"/>
      <c r="B647" s="151"/>
      <c r="C647" s="152"/>
      <c r="D647" s="153"/>
      <c r="E647" s="154"/>
      <c r="F647" s="154"/>
      <c r="G647" s="154"/>
      <c r="H647" s="154"/>
      <c r="I647" s="154"/>
      <c r="J647" s="154"/>
      <c r="K647" s="116"/>
      <c r="L647" s="116"/>
      <c r="M647" s="116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  <c r="AA647" s="155"/>
      <c r="AB647" s="155"/>
      <c r="AC647" s="155"/>
      <c r="AD647" s="155"/>
      <c r="AE647" s="155"/>
      <c r="AF647" s="155"/>
      <c r="AG647" s="155"/>
      <c r="AH647" s="156"/>
    </row>
    <row r="648" spans="1:40" ht="12.75" hidden="1" customHeight="1" outlineLevel="2" x14ac:dyDescent="0.2">
      <c r="A648" s="35"/>
      <c r="B648" s="108"/>
      <c r="C648" s="152"/>
      <c r="D648" s="153" t="s">
        <v>85</v>
      </c>
      <c r="E648" s="154"/>
      <c r="F648" s="154"/>
      <c r="G648" s="154"/>
      <c r="H648" s="154"/>
      <c r="I648" s="154"/>
      <c r="J648" s="154"/>
      <c r="K648" s="116"/>
      <c r="L648" s="116"/>
      <c r="M648" s="116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  <c r="AA648" s="155"/>
      <c r="AB648" s="155"/>
      <c r="AC648" s="155"/>
      <c r="AD648" s="155"/>
      <c r="AE648" s="155"/>
      <c r="AF648" s="155"/>
      <c r="AG648" s="155"/>
      <c r="AH648" s="156"/>
    </row>
    <row r="649" spans="1:40" ht="12.75" hidden="1" customHeight="1" outlineLevel="2" x14ac:dyDescent="0.2">
      <c r="A649" s="35"/>
      <c r="B649" s="151"/>
      <c r="C649" s="152"/>
      <c r="D649" s="147" t="s">
        <v>79</v>
      </c>
      <c r="E649" s="154"/>
      <c r="F649" s="154"/>
      <c r="G649" s="154"/>
      <c r="H649" s="154"/>
      <c r="I649" s="154"/>
      <c r="J649" s="154"/>
      <c r="K649" s="116">
        <f>'[2]Hist&amp;Budget_WC'!BT$143</f>
        <v>0</v>
      </c>
      <c r="L649" s="116">
        <f>'[2]Hist&amp;Budget_WC'!BU$143</f>
        <v>0</v>
      </c>
      <c r="M649" s="116">
        <f>'[2]Hist&amp;Budget_WC'!BV$143</f>
        <v>0</v>
      </c>
      <c r="N649" s="117">
        <f>[2]Calcs_Sew!N$131</f>
        <v>0</v>
      </c>
      <c r="O649" s="117">
        <f>[2]Calcs_Sew!O$131</f>
        <v>429.13477500296852</v>
      </c>
      <c r="P649" s="117">
        <f>[2]Calcs_Sew!P$131</f>
        <v>482.15633082785484</v>
      </c>
      <c r="Q649" s="117">
        <f>[2]Calcs_Sew!Q$131</f>
        <v>563.38788665274103</v>
      </c>
      <c r="R649" s="117">
        <f>[2]Calcs_Sew!R$131</f>
        <v>711.18878000289124</v>
      </c>
      <c r="S649" s="117">
        <f>[2]Calcs_Sew!S$131</f>
        <v>744.43195720662322</v>
      </c>
      <c r="T649" s="117">
        <f>[2]Calcs_Sew!T$131</f>
        <v>710.36460892192054</v>
      </c>
      <c r="U649" s="117">
        <f>[2]Calcs_Sew!U$131</f>
        <v>647.07657570571087</v>
      </c>
      <c r="V649" s="117">
        <f>[2]Calcs_Sew!V$131</f>
        <v>762.34174033365127</v>
      </c>
      <c r="W649" s="117">
        <f>[2]Calcs_Sew!W$131</f>
        <v>1167.218454478771</v>
      </c>
      <c r="X649" s="117">
        <f>[2]Calcs_Sew!X$131</f>
        <v>1605.6117911255751</v>
      </c>
      <c r="Y649" s="117">
        <f>[2]Calcs_Sew!Y$131</f>
        <v>1932.6848946371895</v>
      </c>
      <c r="Z649" s="117">
        <f>[2]Calcs_Sew!Z$131</f>
        <v>2530.9728910639169</v>
      </c>
      <c r="AA649" s="117">
        <f>[2]Calcs_Sew!AA$131</f>
        <v>3129.0008829992908</v>
      </c>
      <c r="AB649" s="117">
        <f>[2]Calcs_Sew!AB$131</f>
        <v>3735.372879119991</v>
      </c>
      <c r="AC649" s="117">
        <f>[2]Calcs_Sew!AC$131</f>
        <v>4358.1728791199912</v>
      </c>
      <c r="AD649" s="117">
        <f>[2]Calcs_Sew!AD$131</f>
        <v>4981.1028813656676</v>
      </c>
      <c r="AE649" s="117">
        <f>[2]Calcs_Sew!AE$131</f>
        <v>5603.7728791199906</v>
      </c>
      <c r="AF649" s="117">
        <f>[2]Calcs_Sew!AF$131</f>
        <v>6226.5728791199908</v>
      </c>
      <c r="AG649" s="117">
        <f>[2]Calcs_Sew!AG$131</f>
        <v>6849.3728791199901</v>
      </c>
      <c r="AH649" s="118">
        <f>[2]Calcs_Sew!AH$131</f>
        <v>7472.3028813656674</v>
      </c>
      <c r="AM649" s="53" cm="1">
        <f t="array" ref="AM649">IF(SUM(ABS(K649:AH649)),1,0)</f>
        <v>1</v>
      </c>
      <c r="AN649" s="53">
        <f t="shared" ref="AN649:AN654" si="117">IF(OR(SUBTOTAL(102,AM649)=1,AM649=0),0,1)</f>
        <v>1</v>
      </c>
    </row>
    <row r="650" spans="1:40" ht="12.75" hidden="1" customHeight="1" outlineLevel="2" x14ac:dyDescent="0.2">
      <c r="A650" s="35"/>
      <c r="B650" s="151"/>
      <c r="C650" s="152"/>
      <c r="D650" s="147" t="s">
        <v>80</v>
      </c>
      <c r="E650" s="154"/>
      <c r="F650" s="154"/>
      <c r="G650" s="154"/>
      <c r="H650" s="154"/>
      <c r="I650" s="154"/>
      <c r="J650" s="154"/>
      <c r="K650" s="116">
        <f>'[2]Hist&amp;Budget_WC'!BT$150</f>
        <v>0</v>
      </c>
      <c r="L650" s="116">
        <f>'[2]Hist&amp;Budget_WC'!BU$150</f>
        <v>861</v>
      </c>
      <c r="M650" s="116">
        <f>'[2]Hist&amp;Budget_WC'!BV$150</f>
        <v>782</v>
      </c>
      <c r="N650" s="117">
        <f>[2]Calcs_Sew!N$138</f>
        <v>0</v>
      </c>
      <c r="O650" s="117">
        <f>[2]Calcs_Sew!O$138</f>
        <v>0</v>
      </c>
      <c r="P650" s="117">
        <f>[2]Calcs_Sew!P$138</f>
        <v>0</v>
      </c>
      <c r="Q650" s="117">
        <f>[2]Calcs_Sew!Q$138</f>
        <v>0</v>
      </c>
      <c r="R650" s="117">
        <f>[2]Calcs_Sew!R$138</f>
        <v>0</v>
      </c>
      <c r="S650" s="117">
        <f>[2]Calcs_Sew!S$138</f>
        <v>0</v>
      </c>
      <c r="T650" s="117">
        <f>[2]Calcs_Sew!T$138</f>
        <v>0</v>
      </c>
      <c r="U650" s="117">
        <f>[2]Calcs_Sew!U$138</f>
        <v>0</v>
      </c>
      <c r="V650" s="117">
        <f>[2]Calcs_Sew!V$138</f>
        <v>0</v>
      </c>
      <c r="W650" s="117">
        <f>[2]Calcs_Sew!W$138</f>
        <v>0</v>
      </c>
      <c r="X650" s="117">
        <f>[2]Calcs_Sew!X$138</f>
        <v>0</v>
      </c>
      <c r="Y650" s="117">
        <f>[2]Calcs_Sew!Y$138</f>
        <v>0</v>
      </c>
      <c r="Z650" s="117">
        <f>[2]Calcs_Sew!Z$138</f>
        <v>0</v>
      </c>
      <c r="AA650" s="117">
        <f>[2]Calcs_Sew!AA$138</f>
        <v>0</v>
      </c>
      <c r="AB650" s="117">
        <f>[2]Calcs_Sew!AB$138</f>
        <v>0</v>
      </c>
      <c r="AC650" s="117">
        <f>[2]Calcs_Sew!AC$138</f>
        <v>0</v>
      </c>
      <c r="AD650" s="117">
        <f>[2]Calcs_Sew!AD$138</f>
        <v>0</v>
      </c>
      <c r="AE650" s="117">
        <f>[2]Calcs_Sew!AE$138</f>
        <v>0</v>
      </c>
      <c r="AF650" s="117">
        <f>[2]Calcs_Sew!AF$138</f>
        <v>0</v>
      </c>
      <c r="AG650" s="117">
        <f>[2]Calcs_Sew!AG$138</f>
        <v>0</v>
      </c>
      <c r="AH650" s="118">
        <f>[2]Calcs_Sew!AH$138</f>
        <v>0</v>
      </c>
      <c r="AM650" s="53" cm="1">
        <f t="array" ref="AM650">IF(SUM(ABS(K650:AH650)),1,0)</f>
        <v>1</v>
      </c>
      <c r="AN650" s="53">
        <f t="shared" si="117"/>
        <v>1</v>
      </c>
    </row>
    <row r="651" spans="1:40" ht="12.75" hidden="1" customHeight="1" outlineLevel="2" x14ac:dyDescent="0.2">
      <c r="A651" s="35"/>
      <c r="B651" s="151"/>
      <c r="C651" s="152"/>
      <c r="D651" s="148" t="s">
        <v>81</v>
      </c>
      <c r="E651" s="154"/>
      <c r="F651" s="154"/>
      <c r="G651" s="154"/>
      <c r="H651" s="154"/>
      <c r="I651" s="154"/>
      <c r="J651" s="154"/>
      <c r="K651" s="116">
        <f>'[2]Hist&amp;Budget_WC'!BT$149</f>
        <v>0</v>
      </c>
      <c r="L651" s="116">
        <f>'[2]Hist&amp;Budget_WC'!BU$149</f>
        <v>0</v>
      </c>
      <c r="M651" s="116">
        <f>'[2]Hist&amp;Budget_WC'!BV$149</f>
        <v>0</v>
      </c>
      <c r="N651" s="117">
        <f>[2]Calcs_Sew!N$137</f>
        <v>0</v>
      </c>
      <c r="O651" s="117">
        <f>[2]Calcs_Sew!O$137</f>
        <v>0</v>
      </c>
      <c r="P651" s="117">
        <f>[2]Calcs_Sew!P$137</f>
        <v>0</v>
      </c>
      <c r="Q651" s="117">
        <f>[2]Calcs_Sew!Q$137</f>
        <v>0</v>
      </c>
      <c r="R651" s="117">
        <f>[2]Calcs_Sew!R$137</f>
        <v>0</v>
      </c>
      <c r="S651" s="117">
        <f>[2]Calcs_Sew!S$137</f>
        <v>0</v>
      </c>
      <c r="T651" s="117">
        <f>[2]Calcs_Sew!T$137</f>
        <v>0</v>
      </c>
      <c r="U651" s="117">
        <f>[2]Calcs_Sew!U$137</f>
        <v>0</v>
      </c>
      <c r="V651" s="117">
        <f>[2]Calcs_Sew!V$137</f>
        <v>0</v>
      </c>
      <c r="W651" s="117">
        <f>[2]Calcs_Sew!W$137</f>
        <v>0</v>
      </c>
      <c r="X651" s="117">
        <f>[2]Calcs_Sew!X$137</f>
        <v>0</v>
      </c>
      <c r="Y651" s="117">
        <f>[2]Calcs_Sew!Y$137</f>
        <v>0</v>
      </c>
      <c r="Z651" s="117">
        <f>[2]Calcs_Sew!Z$137</f>
        <v>0</v>
      </c>
      <c r="AA651" s="117">
        <f>[2]Calcs_Sew!AA$137</f>
        <v>0</v>
      </c>
      <c r="AB651" s="117">
        <f>[2]Calcs_Sew!AB$137</f>
        <v>0</v>
      </c>
      <c r="AC651" s="117">
        <f>[2]Calcs_Sew!AC$137</f>
        <v>0</v>
      </c>
      <c r="AD651" s="117">
        <f>[2]Calcs_Sew!AD$137</f>
        <v>0</v>
      </c>
      <c r="AE651" s="117">
        <f>[2]Calcs_Sew!AE$137</f>
        <v>0</v>
      </c>
      <c r="AF651" s="117">
        <f>[2]Calcs_Sew!AF$137</f>
        <v>0</v>
      </c>
      <c r="AG651" s="117">
        <f>[2]Calcs_Sew!AG$137</f>
        <v>0</v>
      </c>
      <c r="AH651" s="118">
        <f>[2]Calcs_Sew!AH$137</f>
        <v>0</v>
      </c>
      <c r="AM651" s="53" cm="1">
        <f t="array" ref="AM651">IF(SUM(ABS(K651:AH651)),1,0)</f>
        <v>0</v>
      </c>
      <c r="AN651" s="53">
        <f t="shared" si="117"/>
        <v>0</v>
      </c>
    </row>
    <row r="652" spans="1:40" ht="12.75" hidden="1" customHeight="1" outlineLevel="2" x14ac:dyDescent="0.2">
      <c r="A652" s="35"/>
      <c r="B652" s="151"/>
      <c r="C652" s="152"/>
      <c r="D652" s="147" t="s">
        <v>86</v>
      </c>
      <c r="E652" s="154"/>
      <c r="F652" s="154"/>
      <c r="G652" s="154"/>
      <c r="H652" s="154"/>
      <c r="I652" s="154"/>
      <c r="J652" s="154"/>
      <c r="K652" s="116">
        <f>SUM('[2]Hist&amp;Budget_WC'!BT$145:BT$146)</f>
        <v>54586</v>
      </c>
      <c r="L652" s="116">
        <f>SUM('[2]Hist&amp;Budget_WC'!BU$145:BU$146)</f>
        <v>58557</v>
      </c>
      <c r="M652" s="116">
        <f>SUM('[2]Hist&amp;Budget_WC'!BV$145:BV$146)</f>
        <v>62684</v>
      </c>
      <c r="N652" s="117">
        <f>SUM([2]Calcs_Sew!N$133:N$134)</f>
        <v>84490</v>
      </c>
      <c r="O652" s="117">
        <f>SUM([2]Calcs_Sew!O$133:O$134)</f>
        <v>88471.3</v>
      </c>
      <c r="P652" s="117">
        <f>SUM([2]Calcs_Sew!P$133:P$134)</f>
        <v>87547.266666666663</v>
      </c>
      <c r="Q652" s="117">
        <f>SUM([2]Calcs_Sew!Q$133:Q$134)</f>
        <v>86546.366666666669</v>
      </c>
      <c r="R652" s="117">
        <f>SUM([2]Calcs_Sew!R$133:R$134)</f>
        <v>85301.866666666669</v>
      </c>
      <c r="S652" s="117">
        <f>SUM([2]Calcs_Sew!S$133:S$134)</f>
        <v>88003.8</v>
      </c>
      <c r="T652" s="117">
        <f>SUM([2]Calcs_Sew!T$133:T$134)</f>
        <v>93047.8</v>
      </c>
      <c r="U652" s="117">
        <f>SUM([2]Calcs_Sew!U$133:U$134)</f>
        <v>99663.1</v>
      </c>
      <c r="V652" s="117">
        <f>SUM([2]Calcs_Sew!V$133:V$134)</f>
        <v>103998.56666666667</v>
      </c>
      <c r="W652" s="117">
        <f>SUM([2]Calcs_Sew!W$133:W$134)</f>
        <v>103339.03333333333</v>
      </c>
      <c r="X652" s="117">
        <f>SUM([2]Calcs_Sew!X$133:X$134)</f>
        <v>102155.8</v>
      </c>
      <c r="Y652" s="117">
        <f>SUM([2]Calcs_Sew!Y$133:Y$134)</f>
        <v>103401.27312122009</v>
      </c>
      <c r="Z652" s="117">
        <f>SUM([2]Calcs_Sew!Z$133:Z$134)</f>
        <v>101908.77404807456</v>
      </c>
      <c r="AA652" s="117">
        <f>SUM([2]Calcs_Sew!AA$133:AA$134)</f>
        <v>100416.27497492905</v>
      </c>
      <c r="AB652" s="117">
        <f>SUM([2]Calcs_Sew!AB$133:AB$134)</f>
        <v>98923.77590178352</v>
      </c>
      <c r="AC652" s="117">
        <f>SUM([2]Calcs_Sew!AC$133:AC$134)</f>
        <v>97431.276828638016</v>
      </c>
      <c r="AD652" s="117">
        <f>SUM([2]Calcs_Sew!AD$133:AD$134)</f>
        <v>95938.777755492483</v>
      </c>
      <c r="AE652" s="117">
        <f>SUM([2]Calcs_Sew!AE$133:AE$134)</f>
        <v>94446.27868234698</v>
      </c>
      <c r="AF652" s="117">
        <f>SUM([2]Calcs_Sew!AF$133:AF$134)</f>
        <v>92953.779609201447</v>
      </c>
      <c r="AG652" s="117">
        <f>SUM([2]Calcs_Sew!AG$133:AG$134)</f>
        <v>91461.280536055943</v>
      </c>
      <c r="AH652" s="118">
        <f>SUM([2]Calcs_Sew!AH$133:AH$134)</f>
        <v>89968.78146291041</v>
      </c>
      <c r="AM652" s="53" cm="1">
        <f t="array" ref="AM652">IF(SUM(ABS(K652:AH652)),1,0)</f>
        <v>1</v>
      </c>
      <c r="AN652" s="53">
        <f t="shared" si="117"/>
        <v>1</v>
      </c>
    </row>
    <row r="653" spans="1:40" ht="12.75" hidden="1" customHeight="1" outlineLevel="2" x14ac:dyDescent="0.2">
      <c r="A653" s="35"/>
      <c r="B653" s="151"/>
      <c r="C653" s="152"/>
      <c r="D653" s="147" t="s">
        <v>87</v>
      </c>
      <c r="E653" s="154"/>
      <c r="F653" s="154"/>
      <c r="G653" s="154"/>
      <c r="H653" s="154"/>
      <c r="I653" s="154"/>
      <c r="J653" s="154"/>
      <c r="K653" s="116">
        <f>'[2]Hist&amp;Budget_WC'!BT$147</f>
        <v>0</v>
      </c>
      <c r="L653" s="116">
        <f>'[2]Hist&amp;Budget_WC'!BU$147</f>
        <v>0</v>
      </c>
      <c r="M653" s="116">
        <f>'[2]Hist&amp;Budget_WC'!BV$147</f>
        <v>0</v>
      </c>
      <c r="N653" s="117">
        <f>[2]Calcs_Sew!N$135</f>
        <v>0</v>
      </c>
      <c r="O653" s="117">
        <f>[2]Calcs_Sew!O$135</f>
        <v>0</v>
      </c>
      <c r="P653" s="117">
        <f>[2]Calcs_Sew!P$135</f>
        <v>0</v>
      </c>
      <c r="Q653" s="117">
        <f>[2]Calcs_Sew!Q$135</f>
        <v>0</v>
      </c>
      <c r="R653" s="117">
        <f>[2]Calcs_Sew!R$135</f>
        <v>0</v>
      </c>
      <c r="S653" s="117">
        <f>[2]Calcs_Sew!S$135</f>
        <v>0</v>
      </c>
      <c r="T653" s="117">
        <f>[2]Calcs_Sew!T$135</f>
        <v>0</v>
      </c>
      <c r="U653" s="117">
        <f>[2]Calcs_Sew!U$135</f>
        <v>0</v>
      </c>
      <c r="V653" s="117">
        <f>[2]Calcs_Sew!V$135</f>
        <v>0</v>
      </c>
      <c r="W653" s="117">
        <f>[2]Calcs_Sew!W$135</f>
        <v>0</v>
      </c>
      <c r="X653" s="117">
        <f>[2]Calcs_Sew!X$135</f>
        <v>0</v>
      </c>
      <c r="Y653" s="117">
        <f>[2]Calcs_Sew!Y$135</f>
        <v>0</v>
      </c>
      <c r="Z653" s="117">
        <f>[2]Calcs_Sew!Z$135</f>
        <v>0</v>
      </c>
      <c r="AA653" s="117">
        <f>[2]Calcs_Sew!AA$135</f>
        <v>0</v>
      </c>
      <c r="AB653" s="117">
        <f>[2]Calcs_Sew!AB$135</f>
        <v>0</v>
      </c>
      <c r="AC653" s="117">
        <f>[2]Calcs_Sew!AC$135</f>
        <v>0</v>
      </c>
      <c r="AD653" s="117">
        <f>[2]Calcs_Sew!AD$135</f>
        <v>0</v>
      </c>
      <c r="AE653" s="117">
        <f>[2]Calcs_Sew!AE$135</f>
        <v>0</v>
      </c>
      <c r="AF653" s="117">
        <f>[2]Calcs_Sew!AF$135</f>
        <v>0</v>
      </c>
      <c r="AG653" s="117">
        <f>[2]Calcs_Sew!AG$135</f>
        <v>0</v>
      </c>
      <c r="AH653" s="118">
        <f>[2]Calcs_Sew!AH$135</f>
        <v>0</v>
      </c>
      <c r="AM653" s="53" cm="1">
        <f t="array" ref="AM653">IF(SUM(ABS(K653:AH653)),1,0)</f>
        <v>0</v>
      </c>
      <c r="AN653" s="53">
        <f t="shared" si="117"/>
        <v>0</v>
      </c>
    </row>
    <row r="654" spans="1:40" ht="12.75" hidden="1" customHeight="1" outlineLevel="2" x14ac:dyDescent="0.2">
      <c r="A654" s="35"/>
      <c r="B654" s="151"/>
      <c r="C654" s="152"/>
      <c r="D654" s="147" t="s">
        <v>88</v>
      </c>
      <c r="E654" s="154"/>
      <c r="F654" s="154"/>
      <c r="G654" s="154"/>
      <c r="H654" s="154"/>
      <c r="I654" s="154"/>
      <c r="J654" s="154"/>
      <c r="K654" s="116">
        <f>SUM('[2]Hist&amp;Budget_WC'!BT$144,'[2]Hist&amp;Budget_WC'!BT$148,'[2]Hist&amp;Budget_WC'!BT$151:BT$152)</f>
        <v>0</v>
      </c>
      <c r="L654" s="116">
        <f>SUM('[2]Hist&amp;Budget_WC'!BU$144,'[2]Hist&amp;Budget_WC'!BU$148,'[2]Hist&amp;Budget_WC'!BU$151:BU$152)</f>
        <v>0</v>
      </c>
      <c r="M654" s="116">
        <f>SUM('[2]Hist&amp;Budget_WC'!BV$144,'[2]Hist&amp;Budget_WC'!BV$148,'[2]Hist&amp;Budget_WC'!BV$151:BV$152)</f>
        <v>0</v>
      </c>
      <c r="N654" s="117">
        <f>SUM([2]Calcs_Sew!N$132,[2]Calcs_Sew!N$136,[2]Calcs_Sew!N$139:N$140)</f>
        <v>0</v>
      </c>
      <c r="O654" s="117">
        <f>SUM([2]Calcs_Sew!O$132,[2]Calcs_Sew!O$136,[2]Calcs_Sew!O$139:O$140)</f>
        <v>0</v>
      </c>
      <c r="P654" s="117">
        <f>SUM([2]Calcs_Sew!P$132,[2]Calcs_Sew!P$136,[2]Calcs_Sew!P$139:P$140)</f>
        <v>0</v>
      </c>
      <c r="Q654" s="117">
        <f>SUM([2]Calcs_Sew!Q$132,[2]Calcs_Sew!Q$136,[2]Calcs_Sew!Q$139:Q$140)</f>
        <v>0</v>
      </c>
      <c r="R654" s="117">
        <f>SUM([2]Calcs_Sew!R$132,[2]Calcs_Sew!R$136,[2]Calcs_Sew!R$139:R$140)</f>
        <v>0</v>
      </c>
      <c r="S654" s="117">
        <f>SUM([2]Calcs_Sew!S$132,[2]Calcs_Sew!S$136,[2]Calcs_Sew!S$139:S$140)</f>
        <v>0</v>
      </c>
      <c r="T654" s="117">
        <f>SUM([2]Calcs_Sew!T$132,[2]Calcs_Sew!T$136,[2]Calcs_Sew!T$139:T$140)</f>
        <v>0</v>
      </c>
      <c r="U654" s="117">
        <f>SUM([2]Calcs_Sew!U$132,[2]Calcs_Sew!U$136,[2]Calcs_Sew!U$139:U$140)</f>
        <v>0</v>
      </c>
      <c r="V654" s="117">
        <f>SUM([2]Calcs_Sew!V$132,[2]Calcs_Sew!V$136,[2]Calcs_Sew!V$139:V$140)</f>
        <v>0</v>
      </c>
      <c r="W654" s="117">
        <f>SUM([2]Calcs_Sew!W$132,[2]Calcs_Sew!W$136,[2]Calcs_Sew!W$139:W$140)</f>
        <v>0</v>
      </c>
      <c r="X654" s="117">
        <f>SUM([2]Calcs_Sew!X$132,[2]Calcs_Sew!X$136,[2]Calcs_Sew!X$139:X$140)</f>
        <v>0</v>
      </c>
      <c r="Y654" s="117">
        <f>SUM([2]Calcs_Sew!Y$132,[2]Calcs_Sew!Y$136,[2]Calcs_Sew!Y$139:Y$140)</f>
        <v>0</v>
      </c>
      <c r="Z654" s="117">
        <f>SUM([2]Calcs_Sew!Z$132,[2]Calcs_Sew!Z$136,[2]Calcs_Sew!Z$139:Z$140)</f>
        <v>0</v>
      </c>
      <c r="AA654" s="117">
        <f>SUM([2]Calcs_Sew!AA$132,[2]Calcs_Sew!AA$136,[2]Calcs_Sew!AA$139:AA$140)</f>
        <v>0</v>
      </c>
      <c r="AB654" s="117">
        <f>SUM([2]Calcs_Sew!AB$132,[2]Calcs_Sew!AB$136,[2]Calcs_Sew!AB$139:AB$140)</f>
        <v>0</v>
      </c>
      <c r="AC654" s="117">
        <f>SUM([2]Calcs_Sew!AC$132,[2]Calcs_Sew!AC$136,[2]Calcs_Sew!AC$139:AC$140)</f>
        <v>0</v>
      </c>
      <c r="AD654" s="117">
        <f>SUM([2]Calcs_Sew!AD$132,[2]Calcs_Sew!AD$136,[2]Calcs_Sew!AD$139:AD$140)</f>
        <v>0</v>
      </c>
      <c r="AE654" s="117">
        <f>SUM([2]Calcs_Sew!AE$132,[2]Calcs_Sew!AE$136,[2]Calcs_Sew!AE$139:AE$140)</f>
        <v>0</v>
      </c>
      <c r="AF654" s="117">
        <f>SUM([2]Calcs_Sew!AF$132,[2]Calcs_Sew!AF$136,[2]Calcs_Sew!AF$139:AF$140)</f>
        <v>0</v>
      </c>
      <c r="AG654" s="117">
        <f>SUM([2]Calcs_Sew!AG$132,[2]Calcs_Sew!AG$136,[2]Calcs_Sew!AG$139:AG$140)</f>
        <v>0</v>
      </c>
      <c r="AH654" s="118">
        <f>SUM([2]Calcs_Sew!AH$132,[2]Calcs_Sew!AH$136,[2]Calcs_Sew!AH$139:AH$140)</f>
        <v>0</v>
      </c>
      <c r="AM654" s="53" cm="1">
        <f t="array" ref="AM654">IF(SUM(ABS(K654:AH654)),1,0)</f>
        <v>0</v>
      </c>
      <c r="AN654" s="53">
        <f t="shared" si="117"/>
        <v>0</v>
      </c>
    </row>
    <row r="655" spans="1:40" ht="12.75" hidden="1" customHeight="1" outlineLevel="2" collapsed="1" x14ac:dyDescent="0.2">
      <c r="A655" s="35"/>
      <c r="B655" s="151"/>
      <c r="C655" s="152"/>
      <c r="D655" s="150" t="s">
        <v>89</v>
      </c>
      <c r="E655" s="157"/>
      <c r="F655" s="157"/>
      <c r="G655" s="157"/>
      <c r="H655" s="157"/>
      <c r="I655" s="157"/>
      <c r="J655" s="157"/>
      <c r="K655" s="121">
        <f t="shared" ref="K655:AH655" si="118">SUM(K649:K654)</f>
        <v>54586</v>
      </c>
      <c r="L655" s="121">
        <f t="shared" si="118"/>
        <v>59418</v>
      </c>
      <c r="M655" s="121">
        <f t="shared" si="118"/>
        <v>63466</v>
      </c>
      <c r="N655" s="122">
        <f t="shared" si="118"/>
        <v>84490</v>
      </c>
      <c r="O655" s="122">
        <f t="shared" si="118"/>
        <v>88900.43477500297</v>
      </c>
      <c r="P655" s="122">
        <f t="shared" si="118"/>
        <v>88029.422997494519</v>
      </c>
      <c r="Q655" s="122">
        <f t="shared" si="118"/>
        <v>87109.754553319406</v>
      </c>
      <c r="R655" s="122">
        <f t="shared" si="118"/>
        <v>86013.055446669561</v>
      </c>
      <c r="S655" s="122">
        <f t="shared" si="118"/>
        <v>88748.231957206619</v>
      </c>
      <c r="T655" s="122">
        <f t="shared" si="118"/>
        <v>93758.164608921928</v>
      </c>
      <c r="U655" s="122">
        <f t="shared" si="118"/>
        <v>100310.17657570571</v>
      </c>
      <c r="V655" s="122">
        <f t="shared" si="118"/>
        <v>104760.90840700032</v>
      </c>
      <c r="W655" s="122">
        <f t="shared" si="118"/>
        <v>104506.2517878121</v>
      </c>
      <c r="X655" s="122">
        <f t="shared" si="118"/>
        <v>103761.41179112557</v>
      </c>
      <c r="Y655" s="122">
        <f t="shared" si="118"/>
        <v>105333.95801585728</v>
      </c>
      <c r="Z655" s="122">
        <f t="shared" si="118"/>
        <v>104439.74693913848</v>
      </c>
      <c r="AA655" s="122">
        <f t="shared" si="118"/>
        <v>103545.27585792834</v>
      </c>
      <c r="AB655" s="122">
        <f t="shared" si="118"/>
        <v>102659.14878090352</v>
      </c>
      <c r="AC655" s="122">
        <f t="shared" si="118"/>
        <v>101789.449707758</v>
      </c>
      <c r="AD655" s="122">
        <f t="shared" si="118"/>
        <v>100919.88063685816</v>
      </c>
      <c r="AE655" s="122">
        <f t="shared" si="118"/>
        <v>100050.05156146697</v>
      </c>
      <c r="AF655" s="122">
        <f t="shared" si="118"/>
        <v>99180.352488321441</v>
      </c>
      <c r="AG655" s="122">
        <f t="shared" si="118"/>
        <v>98310.653415175941</v>
      </c>
      <c r="AH655" s="123">
        <f t="shared" si="118"/>
        <v>97441.084344276082</v>
      </c>
    </row>
    <row r="656" spans="1:40" ht="12.75" hidden="1" customHeight="1" outlineLevel="2" thickBot="1" x14ac:dyDescent="0.25">
      <c r="A656" s="35"/>
      <c r="B656" s="151"/>
      <c r="C656" s="152"/>
      <c r="D656" s="158" t="s">
        <v>90</v>
      </c>
      <c r="E656" s="159"/>
      <c r="F656" s="159"/>
      <c r="G656" s="159"/>
      <c r="H656" s="159"/>
      <c r="I656" s="159"/>
      <c r="J656" s="159"/>
      <c r="K656" s="160">
        <f t="shared" ref="K656:AH656" si="119">SUM(K646,K655)</f>
        <v>65116</v>
      </c>
      <c r="L656" s="160">
        <f t="shared" si="119"/>
        <v>68998</v>
      </c>
      <c r="M656" s="160">
        <f t="shared" si="119"/>
        <v>74299</v>
      </c>
      <c r="N656" s="161">
        <f t="shared" si="119"/>
        <v>92881</v>
      </c>
      <c r="O656" s="161">
        <f t="shared" si="119"/>
        <v>93335.980626742021</v>
      </c>
      <c r="P656" s="161">
        <f t="shared" si="119"/>
        <v>92908.994358506854</v>
      </c>
      <c r="Q656" s="161">
        <f t="shared" si="119"/>
        <v>92754.519505796809</v>
      </c>
      <c r="R656" s="161">
        <f t="shared" si="119"/>
        <v>93032.033155220168</v>
      </c>
      <c r="S656" s="161">
        <f t="shared" si="119"/>
        <v>96342.201763847042</v>
      </c>
      <c r="T656" s="161">
        <f t="shared" si="119"/>
        <v>101207.61047278086</v>
      </c>
      <c r="U656" s="161">
        <f t="shared" si="119"/>
        <v>107334.19452418041</v>
      </c>
      <c r="V656" s="161">
        <f t="shared" si="119"/>
        <v>112795.34472574088</v>
      </c>
      <c r="W656" s="161">
        <f t="shared" si="119"/>
        <v>116013.54664524432</v>
      </c>
      <c r="X656" s="161">
        <f t="shared" si="119"/>
        <v>119222.79462358452</v>
      </c>
      <c r="Y656" s="161">
        <f t="shared" si="119"/>
        <v>123711.87549224951</v>
      </c>
      <c r="Z656" s="161">
        <f t="shared" si="119"/>
        <v>128199.56853248422</v>
      </c>
      <c r="AA656" s="161">
        <f t="shared" si="119"/>
        <v>132690.0372295795</v>
      </c>
      <c r="AB656" s="161">
        <f t="shared" si="119"/>
        <v>137261.25811764097</v>
      </c>
      <c r="AC656" s="161">
        <f t="shared" si="119"/>
        <v>141996.75904449547</v>
      </c>
      <c r="AD656" s="161">
        <f t="shared" si="119"/>
        <v>146730.87214291966</v>
      </c>
      <c r="AE656" s="161">
        <f t="shared" si="119"/>
        <v>151467.7608982044</v>
      </c>
      <c r="AF656" s="161">
        <f t="shared" si="119"/>
        <v>156203.2618250589</v>
      </c>
      <c r="AG656" s="161">
        <f t="shared" si="119"/>
        <v>160938.7627519134</v>
      </c>
      <c r="AH656" s="162">
        <f t="shared" si="119"/>
        <v>165672.87585033756</v>
      </c>
    </row>
    <row r="657" spans="1:40" ht="12.75" hidden="1" customHeight="1" outlineLevel="2" thickTop="1" x14ac:dyDescent="0.2">
      <c r="A657" s="35"/>
      <c r="B657" s="151"/>
      <c r="C657" s="152"/>
      <c r="D657" s="153"/>
      <c r="E657" s="154"/>
      <c r="F657" s="154"/>
      <c r="G657" s="154"/>
      <c r="H657" s="154"/>
      <c r="I657" s="154"/>
      <c r="J657" s="154"/>
      <c r="K657" s="116"/>
      <c r="L657" s="116"/>
      <c r="M657" s="116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  <c r="AA657" s="155"/>
      <c r="AB657" s="155"/>
      <c r="AC657" s="155"/>
      <c r="AD657" s="155"/>
      <c r="AE657" s="155"/>
      <c r="AF657" s="155"/>
      <c r="AG657" s="155"/>
      <c r="AH657" s="156"/>
    </row>
    <row r="658" spans="1:40" ht="12.75" hidden="1" customHeight="1" outlineLevel="2" x14ac:dyDescent="0.2">
      <c r="A658" s="35"/>
      <c r="B658" s="151"/>
      <c r="C658" s="152"/>
      <c r="D658" s="153" t="s">
        <v>91</v>
      </c>
      <c r="E658" s="154"/>
      <c r="F658" s="154"/>
      <c r="G658" s="154"/>
      <c r="H658" s="154"/>
      <c r="I658" s="154"/>
      <c r="J658" s="154"/>
      <c r="K658" s="116"/>
      <c r="L658" s="116"/>
      <c r="M658" s="116"/>
      <c r="N658" s="117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  <c r="AA658" s="155"/>
      <c r="AB658" s="155"/>
      <c r="AC658" s="155"/>
      <c r="AD658" s="155"/>
      <c r="AE658" s="155"/>
      <c r="AF658" s="155"/>
      <c r="AG658" s="155"/>
      <c r="AH658" s="156"/>
    </row>
    <row r="659" spans="1:40" ht="12.75" hidden="1" customHeight="1" outlineLevel="2" x14ac:dyDescent="0.2">
      <c r="A659" s="35"/>
      <c r="B659" s="151"/>
      <c r="C659" s="152"/>
      <c r="D659" s="176" t="s">
        <v>92</v>
      </c>
      <c r="E659" s="154"/>
      <c r="F659" s="154"/>
      <c r="G659" s="154"/>
      <c r="H659" s="154"/>
      <c r="I659" s="154"/>
      <c r="J659" s="154"/>
      <c r="K659" s="116">
        <f>SUM('[2]Hist&amp;Budget_WC'!BT$159:BT$160)</f>
        <v>1138</v>
      </c>
      <c r="L659" s="116">
        <f>SUM('[2]Hist&amp;Budget_WC'!BU$159:BU$160)</f>
        <v>5</v>
      </c>
      <c r="M659" s="116">
        <f>SUM('[2]Hist&amp;Budget_WC'!BV$159:BV$160)</f>
        <v>123</v>
      </c>
      <c r="N659" s="117">
        <f>SUM([2]Calcs_Sew!N$146:N$147)</f>
        <v>472</v>
      </c>
      <c r="O659" s="117">
        <f>SUM([2]Calcs_Sew!O$146:O$147)</f>
        <v>397.15068493150687</v>
      </c>
      <c r="P659" s="117">
        <f>SUM([2]Calcs_Sew!P$146:P$147)</f>
        <v>407.91780821917808</v>
      </c>
      <c r="Q659" s="117">
        <f>SUM([2]Calcs_Sew!Q$146:Q$147)</f>
        <v>417.86301369863014</v>
      </c>
      <c r="R659" s="117">
        <f>SUM([2]Calcs_Sew!R$146:R$147)</f>
        <v>428.19672131147541</v>
      </c>
      <c r="S659" s="117">
        <f>SUM([2]Calcs_Sew!S$146:S$147)</f>
        <v>441.45205479452056</v>
      </c>
      <c r="T659" s="117">
        <f>SUM([2]Calcs_Sew!T$146:T$147)</f>
        <v>453.78082191780823</v>
      </c>
      <c r="U659" s="117">
        <f>SUM([2]Calcs_Sew!U$146:U$147)</f>
        <v>466.6849315068493</v>
      </c>
      <c r="V659" s="117">
        <f>SUM([2]Calcs_Sew!V$146:V$147)</f>
        <v>478.68852459016392</v>
      </c>
      <c r="W659" s="117">
        <f>SUM([2]Calcs_Sew!W$146:W$147)</f>
        <v>493.64383561643837</v>
      </c>
      <c r="X659" s="117">
        <f>SUM([2]Calcs_Sew!X$146:X$147)</f>
        <v>507.94520547945206</v>
      </c>
      <c r="Y659" s="117">
        <f>SUM([2]Calcs_Sew!Y$146:Y$147)</f>
        <v>507.94520547945206</v>
      </c>
      <c r="Z659" s="117">
        <f>SUM([2]Calcs_Sew!Z$146:Z$147)</f>
        <v>506.55737704918033</v>
      </c>
      <c r="AA659" s="117">
        <f>SUM([2]Calcs_Sew!AA$146:AA$147)</f>
        <v>507.94520547945206</v>
      </c>
      <c r="AB659" s="117">
        <f>SUM([2]Calcs_Sew!AB$146:AB$147)</f>
        <v>507.94520547945206</v>
      </c>
      <c r="AC659" s="117">
        <f>SUM([2]Calcs_Sew!AC$146:AC$147)</f>
        <v>507.94520547945206</v>
      </c>
      <c r="AD659" s="117">
        <f>SUM([2]Calcs_Sew!AD$146:AD$147)</f>
        <v>506.55737704918033</v>
      </c>
      <c r="AE659" s="117">
        <f>SUM([2]Calcs_Sew!AE$146:AE$147)</f>
        <v>507.94520547945206</v>
      </c>
      <c r="AF659" s="117">
        <f>SUM([2]Calcs_Sew!AF$146:AF$147)</f>
        <v>507.94520547945206</v>
      </c>
      <c r="AG659" s="117">
        <f>SUM([2]Calcs_Sew!AG$146:AG$147)</f>
        <v>507.94520547945206</v>
      </c>
      <c r="AH659" s="118">
        <f>SUM([2]Calcs_Sew!AH$146:AH$147)</f>
        <v>506.55737704918033</v>
      </c>
      <c r="AM659" s="53" cm="1">
        <f t="array" ref="AM659">IF(SUM(ABS(K659:AH659)),1,0)</f>
        <v>1</v>
      </c>
      <c r="AN659" s="53">
        <f>IF(OR(SUBTOTAL(102,AM659)=1,AM659=0),0,1)</f>
        <v>1</v>
      </c>
    </row>
    <row r="660" spans="1:40" ht="12.75" hidden="1" customHeight="1" outlineLevel="2" x14ac:dyDescent="0.2">
      <c r="A660" s="35"/>
      <c r="B660" s="151"/>
      <c r="C660" s="152"/>
      <c r="D660" s="245" t="s">
        <v>93</v>
      </c>
      <c r="E660" s="154"/>
      <c r="F660" s="154"/>
      <c r="G660" s="154"/>
      <c r="H660" s="154"/>
      <c r="I660" s="154"/>
      <c r="J660" s="154"/>
      <c r="K660" s="116">
        <f>ROUND('[2]Hist&amp;Budget_WC'!BT$164,0)</f>
        <v>77</v>
      </c>
      <c r="L660" s="116">
        <f>ROUND('[2]Hist&amp;Budget_WC'!BU$164,0)</f>
        <v>83</v>
      </c>
      <c r="M660" s="116">
        <f>ROUND('[2]Hist&amp;Budget_WC'!BV$164,0)</f>
        <v>89</v>
      </c>
      <c r="N660" s="117">
        <f>ROUND(SUM([2]Calcs_Sew!N$151),0)</f>
        <v>91</v>
      </c>
      <c r="O660" s="117">
        <f>ROUND(SUM([2]Calcs_Sew!O$151),0)</f>
        <v>100</v>
      </c>
      <c r="P660" s="117">
        <f>ROUND(SUM([2]Calcs_Sew!P$151),0)</f>
        <v>108</v>
      </c>
      <c r="Q660" s="117">
        <f>ROUND(SUM([2]Calcs_Sew!Q$151),0)</f>
        <v>116</v>
      </c>
      <c r="R660" s="117">
        <f>ROUND(SUM([2]Calcs_Sew!R$151),0)</f>
        <v>125</v>
      </c>
      <c r="S660" s="117">
        <f>ROUND(SUM([2]Calcs_Sew!S$151),0)</f>
        <v>135</v>
      </c>
      <c r="T660" s="117">
        <f>ROUND(SUM([2]Calcs_Sew!T$151),0)</f>
        <v>145</v>
      </c>
      <c r="U660" s="117">
        <f>ROUND(SUM([2]Calcs_Sew!U$151),0)</f>
        <v>156</v>
      </c>
      <c r="V660" s="117">
        <f>ROUND(SUM([2]Calcs_Sew!V$151),0)</f>
        <v>168</v>
      </c>
      <c r="W660" s="117">
        <f>ROUND(SUM([2]Calcs_Sew!W$151),0)</f>
        <v>181</v>
      </c>
      <c r="X660" s="117">
        <f>ROUND(SUM([2]Calcs_Sew!X$151),0)</f>
        <v>195</v>
      </c>
      <c r="Y660" s="117">
        <f>ROUND(SUM([2]Calcs_Sew!Y$151),0)</f>
        <v>209</v>
      </c>
      <c r="Z660" s="117">
        <f>ROUND(SUM([2]Calcs_Sew!Z$151),0)</f>
        <v>225</v>
      </c>
      <c r="AA660" s="117">
        <f>ROUND(SUM([2]Calcs_Sew!AA$151),0)</f>
        <v>160</v>
      </c>
      <c r="AB660" s="117">
        <f>ROUND(SUM([2]Calcs_Sew!AB$151),0)</f>
        <v>0</v>
      </c>
      <c r="AC660" s="117">
        <f>ROUND(SUM([2]Calcs_Sew!AC$151),0)</f>
        <v>0</v>
      </c>
      <c r="AD660" s="117">
        <f>ROUND(SUM([2]Calcs_Sew!AD$151),0)</f>
        <v>0</v>
      </c>
      <c r="AE660" s="117">
        <f>ROUND(SUM([2]Calcs_Sew!AE$151),0)</f>
        <v>0</v>
      </c>
      <c r="AF660" s="117">
        <f>ROUND(SUM([2]Calcs_Sew!AF$151),0)</f>
        <v>0</v>
      </c>
      <c r="AG660" s="117">
        <f>ROUND(SUM([2]Calcs_Sew!AG$151),0)</f>
        <v>0</v>
      </c>
      <c r="AH660" s="118">
        <f>ROUND(SUM([2]Calcs_Sew!AH$151),0)</f>
        <v>0</v>
      </c>
      <c r="AM660" s="53" cm="1">
        <f t="array" ref="AM660">IF(SUM(ABS(K660:AH660)),1,0)</f>
        <v>1</v>
      </c>
      <c r="AN660" s="53">
        <f>IF(OR(SUBTOTAL(102,AM660)=1,AM660=0),0,1)</f>
        <v>1</v>
      </c>
    </row>
    <row r="661" spans="1:40" ht="12.75" hidden="1" customHeight="1" outlineLevel="2" x14ac:dyDescent="0.2">
      <c r="A661" s="35"/>
      <c r="B661" s="151"/>
      <c r="C661" s="152"/>
      <c r="D661" s="245" t="s">
        <v>94</v>
      </c>
      <c r="E661" s="154"/>
      <c r="F661" s="154"/>
      <c r="G661" s="154"/>
      <c r="H661" s="154"/>
      <c r="I661" s="154"/>
      <c r="J661" s="154"/>
      <c r="K661" s="116">
        <f>ROUND('[2]Hist&amp;Budget_WC'!BT$165,0)</f>
        <v>0</v>
      </c>
      <c r="L661" s="116">
        <f>ROUND('[2]Hist&amp;Budget_WC'!BU$165,0)</f>
        <v>0</v>
      </c>
      <c r="M661" s="116">
        <f>ROUND('[2]Hist&amp;Budget_WC'!BV$165,0)</f>
        <v>0</v>
      </c>
      <c r="N661" s="117">
        <f>ROUND([2]Calcs_Sew!N$152,0)</f>
        <v>0</v>
      </c>
      <c r="O661" s="117">
        <f>ROUND([2]Calcs_Sew!O$152,0)</f>
        <v>0</v>
      </c>
      <c r="P661" s="117">
        <f>ROUND([2]Calcs_Sew!P$152,0)</f>
        <v>0</v>
      </c>
      <c r="Q661" s="117">
        <f>ROUND([2]Calcs_Sew!Q$152,0)</f>
        <v>0</v>
      </c>
      <c r="R661" s="117">
        <f>ROUND([2]Calcs_Sew!R$152,0)</f>
        <v>0</v>
      </c>
      <c r="S661" s="117">
        <f>ROUND([2]Calcs_Sew!S$152,0)</f>
        <v>0</v>
      </c>
      <c r="T661" s="117">
        <f>ROUND([2]Calcs_Sew!T$152,0)</f>
        <v>0</v>
      </c>
      <c r="U661" s="117">
        <f>ROUND([2]Calcs_Sew!U$152,0)</f>
        <v>0</v>
      </c>
      <c r="V661" s="117">
        <f>ROUND([2]Calcs_Sew!V$152,0)</f>
        <v>0</v>
      </c>
      <c r="W661" s="117">
        <f>ROUND([2]Calcs_Sew!W$152,0)</f>
        <v>0</v>
      </c>
      <c r="X661" s="117">
        <f>ROUND([2]Calcs_Sew!X$152,0)</f>
        <v>0</v>
      </c>
      <c r="Y661" s="117">
        <f>ROUND([2]Calcs_Sew!Y$152,0)</f>
        <v>0</v>
      </c>
      <c r="Z661" s="117">
        <f>ROUND([2]Calcs_Sew!Z$152,0)</f>
        <v>0</v>
      </c>
      <c r="AA661" s="117">
        <f>ROUND([2]Calcs_Sew!AA$152,0)</f>
        <v>0</v>
      </c>
      <c r="AB661" s="117">
        <f>ROUND([2]Calcs_Sew!AB$152,0)</f>
        <v>0</v>
      </c>
      <c r="AC661" s="117">
        <f>ROUND([2]Calcs_Sew!AC$152,0)</f>
        <v>0</v>
      </c>
      <c r="AD661" s="117">
        <f>ROUND([2]Calcs_Sew!AD$152,0)</f>
        <v>0</v>
      </c>
      <c r="AE661" s="117">
        <f>ROUND([2]Calcs_Sew!AE$152,0)</f>
        <v>0</v>
      </c>
      <c r="AF661" s="117">
        <f>ROUND([2]Calcs_Sew!AF$152,0)</f>
        <v>0</v>
      </c>
      <c r="AG661" s="117">
        <f>ROUND([2]Calcs_Sew!AG$152,0)</f>
        <v>0</v>
      </c>
      <c r="AH661" s="118">
        <f>ROUND([2]Calcs_Sew!AH$152,0)</f>
        <v>0</v>
      </c>
      <c r="AM661" s="53" cm="1">
        <f t="array" ref="AM661">IF(SUM(ABS(K661:AH661)),1,0)</f>
        <v>0</v>
      </c>
      <c r="AN661" s="53">
        <f>IF(OR(SUBTOTAL(102,AM661)=1,AM661=0),0,1)</f>
        <v>0</v>
      </c>
    </row>
    <row r="662" spans="1:40" ht="12.75" hidden="1" customHeight="1" outlineLevel="2" x14ac:dyDescent="0.2">
      <c r="A662" s="35"/>
      <c r="B662" s="151"/>
      <c r="C662" s="152"/>
      <c r="D662" s="245" t="s">
        <v>95</v>
      </c>
      <c r="E662" s="154"/>
      <c r="F662" s="154"/>
      <c r="G662" s="154"/>
      <c r="H662" s="154"/>
      <c r="I662" s="154"/>
      <c r="J662" s="154"/>
      <c r="K662" s="116">
        <f>'[2]Hist&amp;Budget_WC'!BT$162</f>
        <v>0</v>
      </c>
      <c r="L662" s="116">
        <f>'[2]Hist&amp;Budget_WC'!BU$162</f>
        <v>0</v>
      </c>
      <c r="M662" s="116">
        <f>'[2]Hist&amp;Budget_WC'!BV$162</f>
        <v>0</v>
      </c>
      <c r="N662" s="117">
        <f>[2]Calcs_Sew!N$149</f>
        <v>0</v>
      </c>
      <c r="O662" s="117">
        <f>[2]Calcs_Sew!O$149</f>
        <v>0</v>
      </c>
      <c r="P662" s="117">
        <f>[2]Calcs_Sew!P$149</f>
        <v>0</v>
      </c>
      <c r="Q662" s="117">
        <f>[2]Calcs_Sew!Q$149</f>
        <v>0</v>
      </c>
      <c r="R662" s="117">
        <f>[2]Calcs_Sew!R$149</f>
        <v>0</v>
      </c>
      <c r="S662" s="117">
        <f>[2]Calcs_Sew!S$149</f>
        <v>0</v>
      </c>
      <c r="T662" s="117">
        <f>[2]Calcs_Sew!T$149</f>
        <v>0</v>
      </c>
      <c r="U662" s="117">
        <f>[2]Calcs_Sew!U$149</f>
        <v>0</v>
      </c>
      <c r="V662" s="117">
        <f>[2]Calcs_Sew!V$149</f>
        <v>0</v>
      </c>
      <c r="W662" s="117">
        <f>[2]Calcs_Sew!W$149</f>
        <v>0</v>
      </c>
      <c r="X662" s="117">
        <f>[2]Calcs_Sew!X$149</f>
        <v>0</v>
      </c>
      <c r="Y662" s="117">
        <f>[2]Calcs_Sew!Y$149</f>
        <v>0</v>
      </c>
      <c r="Z662" s="117">
        <f>[2]Calcs_Sew!Z$149</f>
        <v>0</v>
      </c>
      <c r="AA662" s="117">
        <f>[2]Calcs_Sew!AA$149</f>
        <v>0</v>
      </c>
      <c r="AB662" s="117">
        <f>[2]Calcs_Sew!AB$149</f>
        <v>0</v>
      </c>
      <c r="AC662" s="117">
        <f>[2]Calcs_Sew!AC$149</f>
        <v>0</v>
      </c>
      <c r="AD662" s="117">
        <f>[2]Calcs_Sew!AD$149</f>
        <v>0</v>
      </c>
      <c r="AE662" s="117">
        <f>[2]Calcs_Sew!AE$149</f>
        <v>0</v>
      </c>
      <c r="AF662" s="117">
        <f>[2]Calcs_Sew!AF$149</f>
        <v>0</v>
      </c>
      <c r="AG662" s="117">
        <f>[2]Calcs_Sew!AG$149</f>
        <v>0</v>
      </c>
      <c r="AH662" s="118">
        <f>[2]Calcs_Sew!AH$149</f>
        <v>0</v>
      </c>
      <c r="AM662" s="53" cm="1">
        <f t="array" ref="AM662">IF(SUM(ABS(K662:AH662)),1,0)</f>
        <v>0</v>
      </c>
      <c r="AN662" s="53">
        <f>IF(OR(SUBTOTAL(102,AM662)=1,AM662=0),0,1)</f>
        <v>0</v>
      </c>
    </row>
    <row r="663" spans="1:40" ht="12.75" hidden="1" customHeight="1" outlineLevel="2" collapsed="1" x14ac:dyDescent="0.2">
      <c r="A663" s="35"/>
      <c r="B663" s="151"/>
      <c r="C663" s="152"/>
      <c r="D663" s="246" t="s">
        <v>88</v>
      </c>
      <c r="E663" s="154"/>
      <c r="F663" s="154"/>
      <c r="G663" s="154"/>
      <c r="H663" s="154"/>
      <c r="I663" s="154"/>
      <c r="J663" s="154"/>
      <c r="K663" s="116">
        <f>SUM('[2]Hist&amp;Budget_WC'!BT$161,'[2]Hist&amp;Budget_WC'!BT$163)</f>
        <v>0</v>
      </c>
      <c r="L663" s="116">
        <f>SUM('[2]Hist&amp;Budget_WC'!BU$161,'[2]Hist&amp;Budget_WC'!BU$163)</f>
        <v>0</v>
      </c>
      <c r="M663" s="116">
        <f>SUM('[2]Hist&amp;Budget_WC'!BV$161,'[2]Hist&amp;Budget_WC'!BV$163)</f>
        <v>0</v>
      </c>
      <c r="N663" s="117">
        <f>SUM([2]Calcs_Sew!N$148,[2]Calcs_Sew!N$150)</f>
        <v>343</v>
      </c>
      <c r="O663" s="117">
        <f>SUM([2]Calcs_Sew!O$148,[2]Calcs_Sew!O$150)</f>
        <v>343</v>
      </c>
      <c r="P663" s="117">
        <f>SUM([2]Calcs_Sew!P$148,[2]Calcs_Sew!P$150)</f>
        <v>343</v>
      </c>
      <c r="Q663" s="117">
        <f>SUM([2]Calcs_Sew!Q$148,[2]Calcs_Sew!Q$150)</f>
        <v>343</v>
      </c>
      <c r="R663" s="117">
        <f>SUM([2]Calcs_Sew!R$148,[2]Calcs_Sew!R$150)</f>
        <v>343</v>
      </c>
      <c r="S663" s="117">
        <f>SUM([2]Calcs_Sew!S$148,[2]Calcs_Sew!S$150)</f>
        <v>343</v>
      </c>
      <c r="T663" s="117">
        <f>SUM([2]Calcs_Sew!T$148,[2]Calcs_Sew!T$150)</f>
        <v>343</v>
      </c>
      <c r="U663" s="117">
        <f>SUM([2]Calcs_Sew!U$148,[2]Calcs_Sew!U$150)</f>
        <v>343</v>
      </c>
      <c r="V663" s="117">
        <f>SUM([2]Calcs_Sew!V$148,[2]Calcs_Sew!V$150)</f>
        <v>343</v>
      </c>
      <c r="W663" s="117">
        <f>SUM([2]Calcs_Sew!W$148,[2]Calcs_Sew!W$150)</f>
        <v>343</v>
      </c>
      <c r="X663" s="117">
        <f>SUM([2]Calcs_Sew!X$148,[2]Calcs_Sew!X$150)</f>
        <v>343</v>
      </c>
      <c r="Y663" s="117">
        <f>SUM([2]Calcs_Sew!Y$148,[2]Calcs_Sew!Y$150)</f>
        <v>343</v>
      </c>
      <c r="Z663" s="117">
        <f>SUM([2]Calcs_Sew!Z$148,[2]Calcs_Sew!Z$150)</f>
        <v>343</v>
      </c>
      <c r="AA663" s="117">
        <f>SUM([2]Calcs_Sew!AA$148,[2]Calcs_Sew!AA$150)</f>
        <v>343</v>
      </c>
      <c r="AB663" s="117">
        <f>SUM([2]Calcs_Sew!AB$148,[2]Calcs_Sew!AB$150)</f>
        <v>343</v>
      </c>
      <c r="AC663" s="117">
        <f>SUM([2]Calcs_Sew!AC$148,[2]Calcs_Sew!AC$150)</f>
        <v>343</v>
      </c>
      <c r="AD663" s="117">
        <f>SUM([2]Calcs_Sew!AD$148,[2]Calcs_Sew!AD$150)</f>
        <v>343</v>
      </c>
      <c r="AE663" s="117">
        <f>SUM([2]Calcs_Sew!AE$148,[2]Calcs_Sew!AE$150)</f>
        <v>343</v>
      </c>
      <c r="AF663" s="117">
        <f>SUM([2]Calcs_Sew!AF$148,[2]Calcs_Sew!AF$150)</f>
        <v>343</v>
      </c>
      <c r="AG663" s="117">
        <f>SUM([2]Calcs_Sew!AG$148,[2]Calcs_Sew!AG$150)</f>
        <v>343</v>
      </c>
      <c r="AH663" s="118">
        <f>SUM([2]Calcs_Sew!AH$148,[2]Calcs_Sew!AH$150)</f>
        <v>343</v>
      </c>
    </row>
    <row r="664" spans="1:40" ht="12.75" hidden="1" customHeight="1" outlineLevel="2" x14ac:dyDescent="0.2">
      <c r="A664" s="35"/>
      <c r="B664" s="151"/>
      <c r="C664" s="152"/>
      <c r="D664" s="150" t="s">
        <v>96</v>
      </c>
      <c r="E664" s="157"/>
      <c r="F664" s="157"/>
      <c r="G664" s="157"/>
      <c r="H664" s="157"/>
      <c r="I664" s="157"/>
      <c r="J664" s="157"/>
      <c r="K664" s="121">
        <f t="shared" ref="K664:AH664" si="120">SUM(K659:K663)</f>
        <v>1215</v>
      </c>
      <c r="L664" s="121">
        <f t="shared" si="120"/>
        <v>88</v>
      </c>
      <c r="M664" s="121">
        <f t="shared" si="120"/>
        <v>212</v>
      </c>
      <c r="N664" s="122">
        <f t="shared" si="120"/>
        <v>906</v>
      </c>
      <c r="O664" s="122">
        <f t="shared" si="120"/>
        <v>840.15068493150693</v>
      </c>
      <c r="P664" s="122">
        <f t="shared" si="120"/>
        <v>858.91780821917814</v>
      </c>
      <c r="Q664" s="122">
        <f t="shared" si="120"/>
        <v>876.86301369863008</v>
      </c>
      <c r="R664" s="122">
        <f t="shared" si="120"/>
        <v>896.19672131147536</v>
      </c>
      <c r="S664" s="122">
        <f t="shared" si="120"/>
        <v>919.45205479452056</v>
      </c>
      <c r="T664" s="122">
        <f t="shared" si="120"/>
        <v>941.78082191780823</v>
      </c>
      <c r="U664" s="122">
        <f t="shared" si="120"/>
        <v>965.68493150684935</v>
      </c>
      <c r="V664" s="122">
        <f t="shared" si="120"/>
        <v>989.68852459016398</v>
      </c>
      <c r="W664" s="122">
        <f t="shared" si="120"/>
        <v>1017.6438356164383</v>
      </c>
      <c r="X664" s="122">
        <f t="shared" si="120"/>
        <v>1045.9452054794519</v>
      </c>
      <c r="Y664" s="122">
        <f t="shared" si="120"/>
        <v>1059.9452054794519</v>
      </c>
      <c r="Z664" s="122">
        <f t="shared" si="120"/>
        <v>1074.5573770491803</v>
      </c>
      <c r="AA664" s="122">
        <f t="shared" si="120"/>
        <v>1010.9452054794521</v>
      </c>
      <c r="AB664" s="122">
        <f t="shared" si="120"/>
        <v>850.94520547945206</v>
      </c>
      <c r="AC664" s="122">
        <f t="shared" si="120"/>
        <v>850.94520547945206</v>
      </c>
      <c r="AD664" s="122">
        <f t="shared" si="120"/>
        <v>849.55737704918033</v>
      </c>
      <c r="AE664" s="122">
        <f t="shared" si="120"/>
        <v>850.94520547945206</v>
      </c>
      <c r="AF664" s="122">
        <f t="shared" si="120"/>
        <v>850.94520547945206</v>
      </c>
      <c r="AG664" s="122">
        <f t="shared" si="120"/>
        <v>850.94520547945206</v>
      </c>
      <c r="AH664" s="123">
        <f t="shared" si="120"/>
        <v>849.55737704918033</v>
      </c>
    </row>
    <row r="665" spans="1:40" ht="12.75" hidden="1" customHeight="1" outlineLevel="2" x14ac:dyDescent="0.2">
      <c r="A665" s="35"/>
      <c r="B665" s="151"/>
      <c r="C665" s="152"/>
      <c r="D665" s="153"/>
      <c r="E665" s="154"/>
      <c r="F665" s="154"/>
      <c r="G665" s="154"/>
      <c r="H665" s="154"/>
      <c r="I665" s="154"/>
      <c r="J665" s="154"/>
      <c r="K665" s="116"/>
      <c r="L665" s="116"/>
      <c r="M665" s="116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  <c r="AA665" s="155"/>
      <c r="AB665" s="155"/>
      <c r="AC665" s="155"/>
      <c r="AD665" s="155"/>
      <c r="AE665" s="155"/>
      <c r="AF665" s="155"/>
      <c r="AG665" s="155"/>
      <c r="AH665" s="156"/>
    </row>
    <row r="666" spans="1:40" ht="12.75" hidden="1" customHeight="1" outlineLevel="2" x14ac:dyDescent="0.2">
      <c r="A666" s="35"/>
      <c r="B666" s="151"/>
      <c r="C666" s="152"/>
      <c r="D666" s="153" t="s">
        <v>97</v>
      </c>
      <c r="E666" s="154"/>
      <c r="F666" s="154"/>
      <c r="G666" s="154"/>
      <c r="H666" s="154"/>
      <c r="I666" s="154"/>
      <c r="J666" s="154"/>
      <c r="K666" s="116"/>
      <c r="L666" s="116"/>
      <c r="M666" s="116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  <c r="AA666" s="155"/>
      <c r="AB666" s="155"/>
      <c r="AC666" s="155"/>
      <c r="AD666" s="155"/>
      <c r="AE666" s="155"/>
      <c r="AF666" s="155"/>
      <c r="AG666" s="155"/>
      <c r="AH666" s="156"/>
    </row>
    <row r="667" spans="1:40" ht="12.75" hidden="1" customHeight="1" outlineLevel="2" x14ac:dyDescent="0.2">
      <c r="A667" s="35"/>
      <c r="B667" s="151"/>
      <c r="C667" s="152"/>
      <c r="D667" s="245" t="s">
        <v>92</v>
      </c>
      <c r="E667" s="154"/>
      <c r="F667" s="154"/>
      <c r="G667" s="154"/>
      <c r="H667" s="154"/>
      <c r="I667" s="154"/>
      <c r="J667" s="154"/>
      <c r="K667" s="116">
        <f>'[2]Hist&amp;Budget_WC'!BT$175</f>
        <v>0</v>
      </c>
      <c r="L667" s="116">
        <f>'[2]Hist&amp;Budget_WC'!BU$175</f>
        <v>0</v>
      </c>
      <c r="M667" s="116">
        <f>'[2]Hist&amp;Budget_WC'!BV$175</f>
        <v>0</v>
      </c>
      <c r="N667" s="117">
        <f>SUM([2]Calcs_Sew!N$161)</f>
        <v>0</v>
      </c>
      <c r="O667" s="117">
        <f>SUM([2]Calcs_Sew!O$161)</f>
        <v>232.4</v>
      </c>
      <c r="P667" s="117">
        <f>SUM([2]Calcs_Sew!P$161)</f>
        <v>238.10000000000002</v>
      </c>
      <c r="Q667" s="117">
        <f>SUM([2]Calcs_Sew!Q$161)</f>
        <v>244</v>
      </c>
      <c r="R667" s="117">
        <f>SUM([2]Calcs_Sew!R$161)</f>
        <v>250.10000000000002</v>
      </c>
      <c r="S667" s="117">
        <f>SUM([2]Calcs_Sew!S$161)</f>
        <v>256.5</v>
      </c>
      <c r="T667" s="117">
        <f>SUM([2]Calcs_Sew!T$161)</f>
        <v>263</v>
      </c>
      <c r="U667" s="117">
        <f>SUM([2]Calcs_Sew!U$161)</f>
        <v>269.8</v>
      </c>
      <c r="V667" s="117">
        <f>SUM([2]Calcs_Sew!V$161)</f>
        <v>276.90000000000003</v>
      </c>
      <c r="W667" s="117">
        <f>SUM([2]Calcs_Sew!W$161)</f>
        <v>284.10000000000002</v>
      </c>
      <c r="X667" s="117">
        <f>SUM([2]Calcs_Sew!X$161)</f>
        <v>291.7</v>
      </c>
      <c r="Y667" s="117">
        <f>SUM([2]Calcs_Sew!Y$161)</f>
        <v>291.7</v>
      </c>
      <c r="Z667" s="117">
        <f>SUM([2]Calcs_Sew!Z$161)</f>
        <v>291.7</v>
      </c>
      <c r="AA667" s="117">
        <f>SUM([2]Calcs_Sew!AA$161)</f>
        <v>291.7</v>
      </c>
      <c r="AB667" s="117">
        <f>SUM([2]Calcs_Sew!AB$161)</f>
        <v>291.7</v>
      </c>
      <c r="AC667" s="117">
        <f>SUM([2]Calcs_Sew!AC$161)</f>
        <v>291.7</v>
      </c>
      <c r="AD667" s="117">
        <f>SUM([2]Calcs_Sew!AD$161)</f>
        <v>291.7</v>
      </c>
      <c r="AE667" s="117">
        <f>SUM([2]Calcs_Sew!AE$161)</f>
        <v>291.7</v>
      </c>
      <c r="AF667" s="117">
        <f>SUM([2]Calcs_Sew!AF$161)</f>
        <v>291.7</v>
      </c>
      <c r="AG667" s="117">
        <f>SUM([2]Calcs_Sew!AG$161)</f>
        <v>291.7</v>
      </c>
      <c r="AH667" s="118">
        <f>SUM([2]Calcs_Sew!AH$161)</f>
        <v>291.7</v>
      </c>
      <c r="AM667" s="53" cm="1">
        <f t="array" ref="AM667">IF(SUM(ABS(K667:AH667)),1,0)</f>
        <v>1</v>
      </c>
      <c r="AN667" s="53">
        <f>IF(OR(SUBTOTAL(102,AM667)=1,AM667=0),0,1)</f>
        <v>1</v>
      </c>
    </row>
    <row r="668" spans="1:40" ht="12.75" hidden="1" customHeight="1" outlineLevel="2" x14ac:dyDescent="0.2">
      <c r="A668" s="35"/>
      <c r="B668" s="151"/>
      <c r="C668" s="152"/>
      <c r="D668" s="176" t="s">
        <v>93</v>
      </c>
      <c r="E668" s="154"/>
      <c r="F668" s="154"/>
      <c r="G668" s="154"/>
      <c r="H668" s="154"/>
      <c r="I668" s="154"/>
      <c r="J668" s="154"/>
      <c r="K668" s="116">
        <f>'[2]Hist&amp;Budget_WC'!BT$173</f>
        <v>2286</v>
      </c>
      <c r="L668" s="116">
        <f>'[2]Hist&amp;Budget_WC'!BU$173</f>
        <v>2203</v>
      </c>
      <c r="M668" s="116">
        <f>'[2]Hist&amp;Budget_WC'!BV$173</f>
        <v>2114</v>
      </c>
      <c r="N668" s="117">
        <f>[2]Calcs_Sew!N$159</f>
        <v>2024</v>
      </c>
      <c r="O668" s="117">
        <f>[2]Calcs_Sew!O$159</f>
        <v>1921.8318157513891</v>
      </c>
      <c r="P668" s="117">
        <f>[2]Calcs_Sew!P$159</f>
        <v>1814.0193756140452</v>
      </c>
      <c r="Q668" s="117">
        <f>[2]Calcs_Sew!Q$159</f>
        <v>1697.9525835550899</v>
      </c>
      <c r="R668" s="117">
        <f>[2]Calcs_Sew!R$159</f>
        <v>1572.9994686669079</v>
      </c>
      <c r="S668" s="117">
        <f>[2]Calcs_Sew!S$159</f>
        <v>1438.479674992172</v>
      </c>
      <c r="T668" s="117">
        <f>[2]Calcs_Sew!T$159</f>
        <v>1293.660757060539</v>
      </c>
      <c r="U668" s="117">
        <f>[2]Calcs_Sew!U$159</f>
        <v>1137.7541918036836</v>
      </c>
      <c r="V668" s="117">
        <f>[2]Calcs_Sew!V$159</f>
        <v>969.9110851339783</v>
      </c>
      <c r="W668" s="117">
        <f>[2]Calcs_Sew!W$159</f>
        <v>789.21754980962692</v>
      </c>
      <c r="X668" s="117">
        <f>[2]Calcs_Sew!X$159</f>
        <v>594.68972941921834</v>
      </c>
      <c r="Y668" s="117">
        <f>[2]Calcs_Sew!Y$159</f>
        <v>385.26844139185732</v>
      </c>
      <c r="Z668" s="117">
        <f>[2]Calcs_Sew!Z$159</f>
        <v>159.81340986464792</v>
      </c>
      <c r="AA668" s="117">
        <f>[2]Calcs_Sew!AA$159</f>
        <v>0</v>
      </c>
      <c r="AB668" s="117">
        <f>[2]Calcs_Sew!AB$159</f>
        <v>0</v>
      </c>
      <c r="AC668" s="117">
        <f>[2]Calcs_Sew!AC$159</f>
        <v>0</v>
      </c>
      <c r="AD668" s="117">
        <f>[2]Calcs_Sew!AD$159</f>
        <v>0</v>
      </c>
      <c r="AE668" s="117">
        <f>[2]Calcs_Sew!AE$159</f>
        <v>0</v>
      </c>
      <c r="AF668" s="117">
        <f>[2]Calcs_Sew!AF$159</f>
        <v>0</v>
      </c>
      <c r="AG668" s="117">
        <f>[2]Calcs_Sew!AG$159</f>
        <v>0</v>
      </c>
      <c r="AH668" s="118">
        <f>[2]Calcs_Sew!AH$159</f>
        <v>0</v>
      </c>
      <c r="AM668" s="53" cm="1">
        <f t="array" ref="AM668">IF(SUM(ABS(K668:AH668)),1,0)</f>
        <v>1</v>
      </c>
      <c r="AN668" s="53">
        <f>IF(OR(SUBTOTAL(102,AM668)=1,AM668=0),0,1)</f>
        <v>1</v>
      </c>
    </row>
    <row r="669" spans="1:40" ht="12.75" hidden="1" customHeight="1" outlineLevel="2" x14ac:dyDescent="0.2">
      <c r="A669" s="35"/>
      <c r="B669" s="151"/>
      <c r="C669" s="152"/>
      <c r="D669" s="176" t="s">
        <v>94</v>
      </c>
      <c r="E669" s="154"/>
      <c r="F669" s="154"/>
      <c r="G669" s="154"/>
      <c r="H669" s="154"/>
      <c r="I669" s="154"/>
      <c r="J669" s="154"/>
      <c r="K669" s="116">
        <f>'[2]Hist&amp;Budget_WC'!BT$174</f>
        <v>0</v>
      </c>
      <c r="L669" s="116">
        <f>'[2]Hist&amp;Budget_WC'!BU$174</f>
        <v>0</v>
      </c>
      <c r="M669" s="116">
        <f>'[2]Hist&amp;Budget_WC'!BV$174</f>
        <v>0</v>
      </c>
      <c r="N669" s="117">
        <f>[2]Calcs_Sew!N$160</f>
        <v>0</v>
      </c>
      <c r="O669" s="117">
        <f>[2]Calcs_Sew!O$160</f>
        <v>0</v>
      </c>
      <c r="P669" s="117">
        <f>[2]Calcs_Sew!P$160</f>
        <v>0</v>
      </c>
      <c r="Q669" s="117">
        <f>[2]Calcs_Sew!Q$160</f>
        <v>0</v>
      </c>
      <c r="R669" s="117">
        <f>[2]Calcs_Sew!R$160</f>
        <v>0</v>
      </c>
      <c r="S669" s="117">
        <f>[2]Calcs_Sew!S$160</f>
        <v>0</v>
      </c>
      <c r="T669" s="117">
        <f>[2]Calcs_Sew!T$160</f>
        <v>0</v>
      </c>
      <c r="U669" s="117">
        <f>[2]Calcs_Sew!U$160</f>
        <v>0</v>
      </c>
      <c r="V669" s="117">
        <f>[2]Calcs_Sew!V$160</f>
        <v>0</v>
      </c>
      <c r="W669" s="117">
        <f>[2]Calcs_Sew!W$160</f>
        <v>0</v>
      </c>
      <c r="X669" s="117">
        <f>[2]Calcs_Sew!X$160</f>
        <v>0</v>
      </c>
      <c r="Y669" s="117">
        <f>[2]Calcs_Sew!Y$160</f>
        <v>0</v>
      </c>
      <c r="Z669" s="117">
        <f>[2]Calcs_Sew!Z$160</f>
        <v>0</v>
      </c>
      <c r="AA669" s="117">
        <f>[2]Calcs_Sew!AA$160</f>
        <v>0</v>
      </c>
      <c r="AB669" s="117">
        <f>[2]Calcs_Sew!AB$160</f>
        <v>0</v>
      </c>
      <c r="AC669" s="117">
        <f>[2]Calcs_Sew!AC$160</f>
        <v>0</v>
      </c>
      <c r="AD669" s="117">
        <f>[2]Calcs_Sew!AD$160</f>
        <v>0</v>
      </c>
      <c r="AE669" s="117">
        <f>[2]Calcs_Sew!AE$160</f>
        <v>0</v>
      </c>
      <c r="AF669" s="117">
        <f>[2]Calcs_Sew!AF$160</f>
        <v>0</v>
      </c>
      <c r="AG669" s="117">
        <f>[2]Calcs_Sew!AG$160</f>
        <v>0</v>
      </c>
      <c r="AH669" s="118">
        <f>[2]Calcs_Sew!AH$160</f>
        <v>0</v>
      </c>
      <c r="AM669" s="53" cm="1">
        <f t="array" ref="AM669">IF(SUM(ABS(K669:AH669)),1,0)</f>
        <v>0</v>
      </c>
      <c r="AN669" s="53">
        <f>IF(OR(SUBTOTAL(102,AM669)=1,AM669=0),0,1)</f>
        <v>0</v>
      </c>
    </row>
    <row r="670" spans="1:40" ht="12.75" hidden="1" customHeight="1" outlineLevel="2" x14ac:dyDescent="0.2">
      <c r="A670" s="35"/>
      <c r="B670" s="151"/>
      <c r="C670" s="152"/>
      <c r="D670" s="245" t="s">
        <v>98</v>
      </c>
      <c r="E670" s="154"/>
      <c r="F670" s="154"/>
      <c r="G670" s="154"/>
      <c r="H670" s="154"/>
      <c r="I670" s="154"/>
      <c r="J670" s="154"/>
      <c r="K670" s="116">
        <f>'[2]Hist&amp;Budget_WC'!BT$172</f>
        <v>0</v>
      </c>
      <c r="L670" s="116">
        <f>'[2]Hist&amp;Budget_WC'!BU$172</f>
        <v>0</v>
      </c>
      <c r="M670" s="116">
        <f>'[2]Hist&amp;Budget_WC'!BV$172</f>
        <v>0</v>
      </c>
      <c r="N670" s="117">
        <f>[2]Calcs_Sew!N$158</f>
        <v>0</v>
      </c>
      <c r="O670" s="117">
        <f>[2]Calcs_Sew!O$158</f>
        <v>0</v>
      </c>
      <c r="P670" s="117">
        <f>[2]Calcs_Sew!P$158</f>
        <v>0</v>
      </c>
      <c r="Q670" s="117">
        <f>[2]Calcs_Sew!Q$158</f>
        <v>0</v>
      </c>
      <c r="R670" s="117">
        <f>[2]Calcs_Sew!R$158</f>
        <v>0</v>
      </c>
      <c r="S670" s="117">
        <f>[2]Calcs_Sew!S$158</f>
        <v>0</v>
      </c>
      <c r="T670" s="117">
        <f>[2]Calcs_Sew!T$158</f>
        <v>0</v>
      </c>
      <c r="U670" s="117">
        <f>[2]Calcs_Sew!U$158</f>
        <v>0</v>
      </c>
      <c r="V670" s="117">
        <f>[2]Calcs_Sew!V$158</f>
        <v>0</v>
      </c>
      <c r="W670" s="117">
        <f>[2]Calcs_Sew!W$158</f>
        <v>0</v>
      </c>
      <c r="X670" s="117">
        <f>[2]Calcs_Sew!X$158</f>
        <v>0</v>
      </c>
      <c r="Y670" s="117">
        <f>[2]Calcs_Sew!Y$158</f>
        <v>0</v>
      </c>
      <c r="Z670" s="117">
        <f>[2]Calcs_Sew!Z$158</f>
        <v>0</v>
      </c>
      <c r="AA670" s="117">
        <f>[2]Calcs_Sew!AA$158</f>
        <v>0</v>
      </c>
      <c r="AB670" s="117">
        <f>[2]Calcs_Sew!AB$158</f>
        <v>0</v>
      </c>
      <c r="AC670" s="117">
        <f>[2]Calcs_Sew!AC$158</f>
        <v>0</v>
      </c>
      <c r="AD670" s="117">
        <f>[2]Calcs_Sew!AD$158</f>
        <v>0</v>
      </c>
      <c r="AE670" s="117">
        <f>[2]Calcs_Sew!AE$158</f>
        <v>0</v>
      </c>
      <c r="AF670" s="117">
        <f>[2]Calcs_Sew!AF$158</f>
        <v>0</v>
      </c>
      <c r="AG670" s="117">
        <f>[2]Calcs_Sew!AG$158</f>
        <v>0</v>
      </c>
      <c r="AH670" s="118">
        <f>[2]Calcs_Sew!AH$158</f>
        <v>0</v>
      </c>
      <c r="AM670" s="53" cm="1">
        <f t="array" ref="AM670">IF(SUM(ABS(K670:AH670)),1,0)</f>
        <v>0</v>
      </c>
      <c r="AN670" s="53">
        <f>IF(OR(SUBTOTAL(102,AM670)=1,AM670=0),0,1)</f>
        <v>0</v>
      </c>
    </row>
    <row r="671" spans="1:40" ht="12.75" hidden="1" customHeight="1" outlineLevel="2" collapsed="1" x14ac:dyDescent="0.2">
      <c r="A671" s="35"/>
      <c r="B671" s="151"/>
      <c r="C671" s="152"/>
      <c r="D671" s="246" t="s">
        <v>88</v>
      </c>
      <c r="E671" s="154"/>
      <c r="F671" s="154"/>
      <c r="G671" s="154"/>
      <c r="H671" s="154"/>
      <c r="I671" s="154"/>
      <c r="J671" s="154"/>
      <c r="K671" s="116">
        <f>'[2]Hist&amp;Budget_WC'!BT$171</f>
        <v>0</v>
      </c>
      <c r="L671" s="116">
        <f>'[2]Hist&amp;Budget_WC'!BU$171</f>
        <v>0</v>
      </c>
      <c r="M671" s="116">
        <f>'[2]Hist&amp;Budget_WC'!BV$171</f>
        <v>0</v>
      </c>
      <c r="N671" s="117">
        <f>[2]Calcs_Sew!N$157</f>
        <v>0</v>
      </c>
      <c r="O671" s="117">
        <f>[2]Calcs_Sew!O$157</f>
        <v>0</v>
      </c>
      <c r="P671" s="117">
        <f>[2]Calcs_Sew!P$157</f>
        <v>0</v>
      </c>
      <c r="Q671" s="117">
        <f>[2]Calcs_Sew!Q$157</f>
        <v>0</v>
      </c>
      <c r="R671" s="117">
        <f>[2]Calcs_Sew!R$157</f>
        <v>0</v>
      </c>
      <c r="S671" s="117">
        <f>[2]Calcs_Sew!S$157</f>
        <v>0</v>
      </c>
      <c r="T671" s="117">
        <f>[2]Calcs_Sew!T$157</f>
        <v>0</v>
      </c>
      <c r="U671" s="117">
        <f>[2]Calcs_Sew!U$157</f>
        <v>0</v>
      </c>
      <c r="V671" s="117">
        <f>[2]Calcs_Sew!V$157</f>
        <v>0</v>
      </c>
      <c r="W671" s="117">
        <f>[2]Calcs_Sew!W$157</f>
        <v>0</v>
      </c>
      <c r="X671" s="117">
        <f>[2]Calcs_Sew!X$157</f>
        <v>0</v>
      </c>
      <c r="Y671" s="117">
        <f>[2]Calcs_Sew!Y$157</f>
        <v>0</v>
      </c>
      <c r="Z671" s="117">
        <f>[2]Calcs_Sew!Z$157</f>
        <v>0</v>
      </c>
      <c r="AA671" s="117">
        <f>[2]Calcs_Sew!AA$157</f>
        <v>0</v>
      </c>
      <c r="AB671" s="117">
        <f>[2]Calcs_Sew!AB$157</f>
        <v>0</v>
      </c>
      <c r="AC671" s="117">
        <f>[2]Calcs_Sew!AC$157</f>
        <v>0</v>
      </c>
      <c r="AD671" s="117">
        <f>[2]Calcs_Sew!AD$157</f>
        <v>0</v>
      </c>
      <c r="AE671" s="117">
        <f>[2]Calcs_Sew!AE$157</f>
        <v>0</v>
      </c>
      <c r="AF671" s="117">
        <f>[2]Calcs_Sew!AF$157</f>
        <v>0</v>
      </c>
      <c r="AG671" s="117">
        <f>[2]Calcs_Sew!AG$157</f>
        <v>0</v>
      </c>
      <c r="AH671" s="118">
        <f>[2]Calcs_Sew!AH$157</f>
        <v>0</v>
      </c>
    </row>
    <row r="672" spans="1:40" ht="12.75" hidden="1" customHeight="1" outlineLevel="2" x14ac:dyDescent="0.2">
      <c r="A672" s="35"/>
      <c r="B672" s="151"/>
      <c r="C672" s="152"/>
      <c r="D672" s="153" t="s">
        <v>99</v>
      </c>
      <c r="E672" s="157"/>
      <c r="F672" s="157"/>
      <c r="G672" s="157"/>
      <c r="H672" s="157"/>
      <c r="I672" s="157"/>
      <c r="J672" s="157"/>
      <c r="K672" s="121">
        <f t="shared" ref="K672:AH672" si="121">SUM(K667:K671)</f>
        <v>2286</v>
      </c>
      <c r="L672" s="121">
        <f t="shared" si="121"/>
        <v>2203</v>
      </c>
      <c r="M672" s="121">
        <f t="shared" si="121"/>
        <v>2114</v>
      </c>
      <c r="N672" s="122">
        <f t="shared" si="121"/>
        <v>2024</v>
      </c>
      <c r="O672" s="122">
        <f t="shared" si="121"/>
        <v>2154.2318157513891</v>
      </c>
      <c r="P672" s="122">
        <f t="shared" si="121"/>
        <v>2052.1193756140451</v>
      </c>
      <c r="Q672" s="122">
        <f t="shared" si="121"/>
        <v>1941.9525835550899</v>
      </c>
      <c r="R672" s="122">
        <f t="shared" si="121"/>
        <v>1823.0994686669078</v>
      </c>
      <c r="S672" s="122">
        <f t="shared" si="121"/>
        <v>1694.979674992172</v>
      </c>
      <c r="T672" s="122">
        <f t="shared" si="121"/>
        <v>1556.660757060539</v>
      </c>
      <c r="U672" s="122">
        <f t="shared" si="121"/>
        <v>1407.5541918036836</v>
      </c>
      <c r="V672" s="122">
        <f t="shared" si="121"/>
        <v>1246.8110851339784</v>
      </c>
      <c r="W672" s="122">
        <f t="shared" si="121"/>
        <v>1073.3175498096271</v>
      </c>
      <c r="X672" s="122">
        <f t="shared" si="121"/>
        <v>886.38972941921838</v>
      </c>
      <c r="Y672" s="122">
        <f t="shared" si="121"/>
        <v>676.96844139185737</v>
      </c>
      <c r="Z672" s="122">
        <f t="shared" si="121"/>
        <v>451.51340986464788</v>
      </c>
      <c r="AA672" s="122">
        <f t="shared" si="121"/>
        <v>291.7</v>
      </c>
      <c r="AB672" s="122">
        <f t="shared" si="121"/>
        <v>291.7</v>
      </c>
      <c r="AC672" s="122">
        <f t="shared" si="121"/>
        <v>291.7</v>
      </c>
      <c r="AD672" s="122">
        <f t="shared" si="121"/>
        <v>291.7</v>
      </c>
      <c r="AE672" s="122">
        <f t="shared" si="121"/>
        <v>291.7</v>
      </c>
      <c r="AF672" s="122">
        <f t="shared" si="121"/>
        <v>291.7</v>
      </c>
      <c r="AG672" s="122">
        <f t="shared" si="121"/>
        <v>291.7</v>
      </c>
      <c r="AH672" s="123">
        <f t="shared" si="121"/>
        <v>291.7</v>
      </c>
    </row>
    <row r="673" spans="1:40" ht="12.75" hidden="1" customHeight="1" outlineLevel="2" thickBot="1" x14ac:dyDescent="0.25">
      <c r="A673" s="35"/>
      <c r="B673" s="151"/>
      <c r="C673" s="152"/>
      <c r="D673" s="158" t="s">
        <v>100</v>
      </c>
      <c r="E673" s="159"/>
      <c r="F673" s="159"/>
      <c r="G673" s="159"/>
      <c r="H673" s="159"/>
      <c r="I673" s="159"/>
      <c r="J673" s="159"/>
      <c r="K673" s="160">
        <f t="shared" ref="K673:AH673" si="122">SUM(K664,K672)</f>
        <v>3501</v>
      </c>
      <c r="L673" s="160">
        <f t="shared" si="122"/>
        <v>2291</v>
      </c>
      <c r="M673" s="160">
        <f t="shared" si="122"/>
        <v>2326</v>
      </c>
      <c r="N673" s="161">
        <f t="shared" si="122"/>
        <v>2930</v>
      </c>
      <c r="O673" s="161">
        <f t="shared" si="122"/>
        <v>2994.3825006828961</v>
      </c>
      <c r="P673" s="161">
        <f t="shared" si="122"/>
        <v>2911.037183833223</v>
      </c>
      <c r="Q673" s="161">
        <f t="shared" si="122"/>
        <v>2818.8155972537197</v>
      </c>
      <c r="R673" s="161">
        <f t="shared" si="122"/>
        <v>2719.2961899783832</v>
      </c>
      <c r="S673" s="161">
        <f t="shared" si="122"/>
        <v>2614.4317297866928</v>
      </c>
      <c r="T673" s="161">
        <f t="shared" si="122"/>
        <v>2498.441578978347</v>
      </c>
      <c r="U673" s="161">
        <f t="shared" si="122"/>
        <v>2373.2391233105327</v>
      </c>
      <c r="V673" s="161">
        <f t="shared" si="122"/>
        <v>2236.4996097241424</v>
      </c>
      <c r="W673" s="161">
        <f t="shared" si="122"/>
        <v>2090.9613854260651</v>
      </c>
      <c r="X673" s="161">
        <f t="shared" si="122"/>
        <v>1932.3349348986703</v>
      </c>
      <c r="Y673" s="161">
        <f t="shared" si="122"/>
        <v>1736.9136468713093</v>
      </c>
      <c r="Z673" s="161">
        <f t="shared" si="122"/>
        <v>1526.0707869138282</v>
      </c>
      <c r="AA673" s="161">
        <f t="shared" si="122"/>
        <v>1302.645205479452</v>
      </c>
      <c r="AB673" s="161">
        <f t="shared" si="122"/>
        <v>1142.645205479452</v>
      </c>
      <c r="AC673" s="161">
        <f t="shared" si="122"/>
        <v>1142.645205479452</v>
      </c>
      <c r="AD673" s="161">
        <f t="shared" si="122"/>
        <v>1141.2573770491804</v>
      </c>
      <c r="AE673" s="161">
        <f t="shared" si="122"/>
        <v>1142.645205479452</v>
      </c>
      <c r="AF673" s="161">
        <f t="shared" si="122"/>
        <v>1142.645205479452</v>
      </c>
      <c r="AG673" s="161">
        <f t="shared" si="122"/>
        <v>1142.645205479452</v>
      </c>
      <c r="AH673" s="162">
        <f t="shared" si="122"/>
        <v>1141.2573770491804</v>
      </c>
    </row>
    <row r="674" spans="1:40" ht="12.75" hidden="1" customHeight="1" outlineLevel="2" thickTop="1" x14ac:dyDescent="0.2">
      <c r="A674" s="35"/>
      <c r="B674" s="151"/>
      <c r="C674" s="152"/>
      <c r="D674" s="153"/>
      <c r="E674" s="154"/>
      <c r="F674" s="154"/>
      <c r="G674" s="154"/>
      <c r="H674" s="154"/>
      <c r="I674" s="154"/>
      <c r="J674" s="154"/>
      <c r="K674" s="116"/>
      <c r="L674" s="116"/>
      <c r="M674" s="116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/>
      <c r="AF674" s="155"/>
      <c r="AG674" s="155"/>
      <c r="AH674" s="156"/>
    </row>
    <row r="675" spans="1:40" ht="12.75" hidden="1" customHeight="1" outlineLevel="2" thickBot="1" x14ac:dyDescent="0.25">
      <c r="A675" s="35"/>
      <c r="B675" s="151"/>
      <c r="C675" s="152"/>
      <c r="D675" s="163" t="s">
        <v>101</v>
      </c>
      <c r="E675" s="164"/>
      <c r="F675" s="164"/>
      <c r="G675" s="164"/>
      <c r="H675" s="164"/>
      <c r="I675" s="164"/>
      <c r="J675" s="164"/>
      <c r="K675" s="165">
        <f>K656-K673</f>
        <v>61615</v>
      </c>
      <c r="L675" s="165">
        <f>L656-L673</f>
        <v>66707</v>
      </c>
      <c r="M675" s="165">
        <f>M656-M673</f>
        <v>71973</v>
      </c>
      <c r="N675" s="166">
        <f>N656-N673</f>
        <v>89951</v>
      </c>
      <c r="O675" s="166">
        <f t="shared" ref="O675:AH675" si="123">O656-O673</f>
        <v>90341.598126059122</v>
      </c>
      <c r="P675" s="166">
        <f t="shared" si="123"/>
        <v>89997.957174673633</v>
      </c>
      <c r="Q675" s="166">
        <f t="shared" si="123"/>
        <v>89935.703908543088</v>
      </c>
      <c r="R675" s="166">
        <f t="shared" si="123"/>
        <v>90312.736965241784</v>
      </c>
      <c r="S675" s="166">
        <f t="shared" si="123"/>
        <v>93727.770034060348</v>
      </c>
      <c r="T675" s="166">
        <f t="shared" si="123"/>
        <v>98709.168893802504</v>
      </c>
      <c r="U675" s="166">
        <f t="shared" si="123"/>
        <v>104960.95540086988</v>
      </c>
      <c r="V675" s="166">
        <f t="shared" si="123"/>
        <v>110558.84511601675</v>
      </c>
      <c r="W675" s="166">
        <f t="shared" si="123"/>
        <v>113922.58525981825</v>
      </c>
      <c r="X675" s="166">
        <f t="shared" si="123"/>
        <v>117290.45968868585</v>
      </c>
      <c r="Y675" s="166">
        <f t="shared" si="123"/>
        <v>121974.9618453782</v>
      </c>
      <c r="Z675" s="166">
        <f t="shared" si="123"/>
        <v>126673.49774557039</v>
      </c>
      <c r="AA675" s="166">
        <f t="shared" si="123"/>
        <v>131387.39202410003</v>
      </c>
      <c r="AB675" s="166">
        <f t="shared" si="123"/>
        <v>136118.61291216151</v>
      </c>
      <c r="AC675" s="166">
        <f t="shared" si="123"/>
        <v>140854.113839016</v>
      </c>
      <c r="AD675" s="166">
        <f t="shared" si="123"/>
        <v>145589.61476587047</v>
      </c>
      <c r="AE675" s="166">
        <f t="shared" si="123"/>
        <v>150325.11569272494</v>
      </c>
      <c r="AF675" s="166">
        <f t="shared" si="123"/>
        <v>155060.61661957944</v>
      </c>
      <c r="AG675" s="166">
        <f t="shared" si="123"/>
        <v>159796.11754643393</v>
      </c>
      <c r="AH675" s="167">
        <f t="shared" si="123"/>
        <v>164531.61847328837</v>
      </c>
    </row>
    <row r="676" spans="1:40" ht="12.75" hidden="1" customHeight="1" outlineLevel="2" x14ac:dyDescent="0.2">
      <c r="A676" s="35"/>
      <c r="B676" s="151"/>
      <c r="C676" s="152"/>
      <c r="D676" s="153"/>
      <c r="E676" s="154"/>
      <c r="F676" s="154"/>
      <c r="G676" s="154"/>
      <c r="H676" s="154"/>
      <c r="I676" s="154"/>
      <c r="J676" s="154"/>
      <c r="K676" s="116"/>
      <c r="L676" s="116"/>
      <c r="M676" s="116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  <c r="AA676" s="155"/>
      <c r="AB676" s="155"/>
      <c r="AC676" s="155"/>
      <c r="AD676" s="155"/>
      <c r="AE676" s="155"/>
      <c r="AF676" s="155"/>
      <c r="AG676" s="155"/>
      <c r="AH676" s="156"/>
    </row>
    <row r="677" spans="1:40" ht="12.75" hidden="1" customHeight="1" outlineLevel="2" x14ac:dyDescent="0.2">
      <c r="A677" s="35"/>
      <c r="B677" s="151"/>
      <c r="C677" s="152"/>
      <c r="D677" s="153" t="s">
        <v>102</v>
      </c>
      <c r="E677" s="154"/>
      <c r="F677" s="154"/>
      <c r="G677" s="154"/>
      <c r="H677" s="154"/>
      <c r="I677" s="154"/>
      <c r="J677" s="154"/>
      <c r="K677" s="116"/>
      <c r="L677" s="116"/>
      <c r="M677" s="116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  <c r="AA677" s="155"/>
      <c r="AB677" s="155"/>
      <c r="AC677" s="155"/>
      <c r="AD677" s="155"/>
      <c r="AE677" s="155"/>
      <c r="AF677" s="155"/>
      <c r="AG677" s="155"/>
      <c r="AH677" s="156"/>
    </row>
    <row r="678" spans="1:40" ht="12.75" hidden="1" customHeight="1" outlineLevel="2" x14ac:dyDescent="0.2">
      <c r="A678" s="35"/>
      <c r="B678" s="151"/>
      <c r="C678" s="152"/>
      <c r="D678" s="176" t="s">
        <v>103</v>
      </c>
      <c r="E678" s="154"/>
      <c r="F678" s="154"/>
      <c r="G678" s="154"/>
      <c r="H678" s="154"/>
      <c r="I678" s="154"/>
      <c r="J678" s="154"/>
      <c r="K678" s="116">
        <f>'[2]Hist&amp;Budget_WC'!BT$184</f>
        <v>47852</v>
      </c>
      <c r="L678" s="116">
        <f>'[2]Hist&amp;Budget_WC'!BU$184</f>
        <v>49524</v>
      </c>
      <c r="M678" s="116">
        <f>'[2]Hist&amp;Budget_WC'!BV$184</f>
        <v>49992</v>
      </c>
      <c r="N678" s="117">
        <f>[2]Calcs_Sew!N$169</f>
        <v>46821</v>
      </c>
      <c r="O678" s="117">
        <f>[2]Calcs_Sew!O$169</f>
        <v>47211.453010973448</v>
      </c>
      <c r="P678" s="117">
        <f>[2]Calcs_Sew!P$169</f>
        <v>46868.14473453629</v>
      </c>
      <c r="Q678" s="117">
        <f>[2]Calcs_Sew!Q$169</f>
        <v>46805.63711648414</v>
      </c>
      <c r="R678" s="117">
        <f>[2]Calcs_Sew!R$169</f>
        <v>47182.783850353604</v>
      </c>
      <c r="S678" s="117">
        <f>[2]Calcs_Sew!S$169</f>
        <v>50598.250240385627</v>
      </c>
      <c r="T678" s="117">
        <f>[2]Calcs_Sew!T$169</f>
        <v>55579.349975870871</v>
      </c>
      <c r="U678" s="117">
        <f>[2]Calcs_Sew!U$169</f>
        <v>61831.048835613008</v>
      </c>
      <c r="V678" s="117">
        <f>[2]Calcs_Sew!V$169</f>
        <v>67429.002009347038</v>
      </c>
      <c r="W678" s="117">
        <f>[2]Calcs_Sew!W$169</f>
        <v>70792.891724493922</v>
      </c>
      <c r="X678" s="117">
        <f>[2]Calcs_Sew!X$169</f>
        <v>74160.931868295447</v>
      </c>
      <c r="Y678" s="117">
        <f>[2]Calcs_Sew!Y$169</f>
        <v>78844.540557350847</v>
      </c>
      <c r="Z678" s="117">
        <f>[2]Calcs_Sew!Z$169</f>
        <v>83543.0427140432</v>
      </c>
      <c r="AA678" s="117">
        <f>[2]Calcs_Sew!AA$169</f>
        <v>88257.57861423539</v>
      </c>
      <c r="AB678" s="117">
        <f>[2]Calcs_Sew!AB$169</f>
        <v>92988.612912161523</v>
      </c>
      <c r="AC678" s="117">
        <f>[2]Calcs_Sew!AC$169</f>
        <v>97724.113839016005</v>
      </c>
      <c r="AD678" s="117">
        <f>[2]Calcs_Sew!AD$169</f>
        <v>102459.61476587049</v>
      </c>
      <c r="AE678" s="117">
        <f>[2]Calcs_Sew!AE$169</f>
        <v>107195.11569272497</v>
      </c>
      <c r="AF678" s="117">
        <f>[2]Calcs_Sew!AF$169</f>
        <v>111930.61661957945</v>
      </c>
      <c r="AG678" s="117">
        <f>[2]Calcs_Sew!AG$169</f>
        <v>116666.11754643393</v>
      </c>
      <c r="AH678" s="118">
        <f>[2]Calcs_Sew!AH$169</f>
        <v>121401.61847328841</v>
      </c>
      <c r="AM678" s="53" cm="1">
        <f t="array" ref="AM678">IF(SUM(ABS(K678:AH678)),1,0)</f>
        <v>1</v>
      </c>
      <c r="AN678" s="53">
        <f>IF(OR(SUBTOTAL(102,AM678)=1,AM678=0),0,1)</f>
        <v>1</v>
      </c>
    </row>
    <row r="679" spans="1:40" ht="12.75" hidden="1" customHeight="1" outlineLevel="2" x14ac:dyDescent="0.2">
      <c r="A679" s="35"/>
      <c r="B679" s="151"/>
      <c r="C679" s="152"/>
      <c r="D679" s="176" t="s">
        <v>104</v>
      </c>
      <c r="E679" s="154"/>
      <c r="F679" s="154"/>
      <c r="G679" s="154"/>
      <c r="H679" s="154"/>
      <c r="I679" s="154"/>
      <c r="J679" s="154"/>
      <c r="K679" s="116">
        <f>'[2]Hist&amp;Budget_WC'!BT$216</f>
        <v>13763</v>
      </c>
      <c r="L679" s="116">
        <f>'[2]Hist&amp;Budget_WC'!BU$216</f>
        <v>17183</v>
      </c>
      <c r="M679" s="116">
        <f>'[2]Hist&amp;Budget_WC'!BV$216</f>
        <v>21981</v>
      </c>
      <c r="N679" s="117">
        <f>[2]Calcs_Sew!N$201</f>
        <v>43130</v>
      </c>
      <c r="O679" s="117">
        <f>[2]Calcs_Sew!O$201</f>
        <v>43130</v>
      </c>
      <c r="P679" s="117">
        <f>[2]Calcs_Sew!P$201</f>
        <v>43130</v>
      </c>
      <c r="Q679" s="117">
        <f>[2]Calcs_Sew!Q$201</f>
        <v>43130</v>
      </c>
      <c r="R679" s="117">
        <f>[2]Calcs_Sew!R$201</f>
        <v>43130</v>
      </c>
      <c r="S679" s="117">
        <f>[2]Calcs_Sew!S$201</f>
        <v>43130</v>
      </c>
      <c r="T679" s="117">
        <f>[2]Calcs_Sew!T$201</f>
        <v>43130</v>
      </c>
      <c r="U679" s="117">
        <f>[2]Calcs_Sew!U$201</f>
        <v>43130</v>
      </c>
      <c r="V679" s="117">
        <f>[2]Calcs_Sew!V$201</f>
        <v>43130</v>
      </c>
      <c r="W679" s="117">
        <f>[2]Calcs_Sew!W$201</f>
        <v>43130</v>
      </c>
      <c r="X679" s="117">
        <f>[2]Calcs_Sew!X$201</f>
        <v>43130</v>
      </c>
      <c r="Y679" s="117">
        <f>[2]Calcs_Sew!Y$201</f>
        <v>43130</v>
      </c>
      <c r="Z679" s="117">
        <f>[2]Calcs_Sew!Z$201</f>
        <v>43130</v>
      </c>
      <c r="AA679" s="117">
        <f>[2]Calcs_Sew!AA$201</f>
        <v>43130</v>
      </c>
      <c r="AB679" s="117">
        <f>[2]Calcs_Sew!AB$201</f>
        <v>43130</v>
      </c>
      <c r="AC679" s="117">
        <f>[2]Calcs_Sew!AC$201</f>
        <v>43130</v>
      </c>
      <c r="AD679" s="117">
        <f>[2]Calcs_Sew!AD$201</f>
        <v>43130</v>
      </c>
      <c r="AE679" s="117">
        <f>[2]Calcs_Sew!AE$201</f>
        <v>43130</v>
      </c>
      <c r="AF679" s="117">
        <f>[2]Calcs_Sew!AF$201</f>
        <v>43130</v>
      </c>
      <c r="AG679" s="117">
        <f>[2]Calcs_Sew!AG$201</f>
        <v>43130</v>
      </c>
      <c r="AH679" s="118">
        <f>[2]Calcs_Sew!AH$201</f>
        <v>43130</v>
      </c>
      <c r="AM679" s="53" cm="1">
        <f t="array" ref="AM679">IF(SUM(ABS(K679:AH679)),1,0)</f>
        <v>1</v>
      </c>
      <c r="AN679" s="53">
        <f>IF(OR(SUBTOTAL(102,AM679)=1,AM679=0),0,1)</f>
        <v>1</v>
      </c>
    </row>
    <row r="680" spans="1:40" ht="12.75" hidden="1" customHeight="1" outlineLevel="2" x14ac:dyDescent="0.2">
      <c r="A680" s="35"/>
      <c r="B680" s="151"/>
      <c r="C680" s="152"/>
      <c r="D680" s="176" t="s">
        <v>105</v>
      </c>
      <c r="E680" s="154"/>
      <c r="F680" s="154"/>
      <c r="G680" s="154"/>
      <c r="H680" s="154"/>
      <c r="I680" s="154"/>
      <c r="J680" s="154"/>
      <c r="K680" s="116">
        <f>'[2]Hist&amp;Budget_WC'!BT$185</f>
        <v>0</v>
      </c>
      <c r="L680" s="116">
        <f>'[2]Hist&amp;Budget_WC'!BU$185</f>
        <v>0</v>
      </c>
      <c r="M680" s="116">
        <f>'[2]Hist&amp;Budget_WC'!BV$185</f>
        <v>0</v>
      </c>
      <c r="N680" s="117">
        <f>[2]Calcs_Sew!N$170</f>
        <v>0</v>
      </c>
      <c r="O680" s="117">
        <f>[2]Calcs_Sew!O$170</f>
        <v>0</v>
      </c>
      <c r="P680" s="117">
        <f>[2]Calcs_Sew!P$170</f>
        <v>0</v>
      </c>
      <c r="Q680" s="117">
        <f>[2]Calcs_Sew!Q$170</f>
        <v>0</v>
      </c>
      <c r="R680" s="117">
        <f>[2]Calcs_Sew!R$170</f>
        <v>0</v>
      </c>
      <c r="S680" s="117">
        <f>[2]Calcs_Sew!S$170</f>
        <v>0</v>
      </c>
      <c r="T680" s="117">
        <f>[2]Calcs_Sew!T$170</f>
        <v>0</v>
      </c>
      <c r="U680" s="117">
        <f>[2]Calcs_Sew!U$170</f>
        <v>0</v>
      </c>
      <c r="V680" s="117">
        <f>[2]Calcs_Sew!V$170</f>
        <v>0</v>
      </c>
      <c r="W680" s="117">
        <f>[2]Calcs_Sew!W$170</f>
        <v>0</v>
      </c>
      <c r="X680" s="117">
        <f>[2]Calcs_Sew!X$170</f>
        <v>0</v>
      </c>
      <c r="Y680" s="117">
        <f>[2]Calcs_Sew!Y$170</f>
        <v>0</v>
      </c>
      <c r="Z680" s="117">
        <f>[2]Calcs_Sew!Z$170</f>
        <v>0</v>
      </c>
      <c r="AA680" s="117">
        <f>[2]Calcs_Sew!AA$170</f>
        <v>0</v>
      </c>
      <c r="AB680" s="117">
        <f>[2]Calcs_Sew!AB$170</f>
        <v>0</v>
      </c>
      <c r="AC680" s="117">
        <f>[2]Calcs_Sew!AC$170</f>
        <v>0</v>
      </c>
      <c r="AD680" s="117">
        <f>[2]Calcs_Sew!AD$170</f>
        <v>0</v>
      </c>
      <c r="AE680" s="117">
        <f>[2]Calcs_Sew!AE$170</f>
        <v>0</v>
      </c>
      <c r="AF680" s="117">
        <f>[2]Calcs_Sew!AF$170</f>
        <v>0</v>
      </c>
      <c r="AG680" s="117">
        <f>[2]Calcs_Sew!AG$170</f>
        <v>0</v>
      </c>
      <c r="AH680" s="118">
        <f>[2]Calcs_Sew!AH$170</f>
        <v>0</v>
      </c>
      <c r="AM680" s="53" cm="1">
        <f t="array" ref="AM680">IF(SUM(ABS(K680:AH680)),1,0)</f>
        <v>0</v>
      </c>
      <c r="AN680" s="53">
        <f>IF(OR(SUBTOTAL(102,AM680)=1,AM680=0),0,1)</f>
        <v>0</v>
      </c>
    </row>
    <row r="681" spans="1:40" ht="12.75" hidden="1" customHeight="1" outlineLevel="2" x14ac:dyDescent="0.2">
      <c r="A681" s="35"/>
      <c r="B681" s="151"/>
      <c r="C681" s="152"/>
      <c r="D681" s="176" t="s">
        <v>106</v>
      </c>
      <c r="E681" s="154"/>
      <c r="F681" s="154"/>
      <c r="G681" s="154"/>
      <c r="H681" s="154"/>
      <c r="I681" s="154"/>
      <c r="J681" s="154"/>
      <c r="K681" s="116">
        <f>SUM('[2]Hist&amp;Budget_WC'!BT$186:BT$215)</f>
        <v>0</v>
      </c>
      <c r="L681" s="116">
        <f>SUM('[2]Hist&amp;Budget_WC'!BU$186:BU$215)</f>
        <v>0</v>
      </c>
      <c r="M681" s="116">
        <f>SUM('[2]Hist&amp;Budget_WC'!BV$186:BV$215)</f>
        <v>0</v>
      </c>
      <c r="N681" s="117">
        <f>SUM([2]Calcs_Sew!N$171:N$200)</f>
        <v>0</v>
      </c>
      <c r="O681" s="117">
        <f>SUM([2]Calcs_Sew!O$171:O$200)</f>
        <v>0</v>
      </c>
      <c r="P681" s="117">
        <f>SUM([2]Calcs_Sew!P$171:P$200)</f>
        <v>0</v>
      </c>
      <c r="Q681" s="117">
        <f>SUM([2]Calcs_Sew!Q$171:Q$200)</f>
        <v>0</v>
      </c>
      <c r="R681" s="117">
        <f>SUM([2]Calcs_Sew!R$171:R$200)</f>
        <v>0</v>
      </c>
      <c r="S681" s="117">
        <f>SUM([2]Calcs_Sew!S$171:S$200)</f>
        <v>0</v>
      </c>
      <c r="T681" s="117">
        <f>SUM([2]Calcs_Sew!T$171:T$200)</f>
        <v>0</v>
      </c>
      <c r="U681" s="117">
        <f>SUM([2]Calcs_Sew!U$171:U$200)</f>
        <v>0</v>
      </c>
      <c r="V681" s="117">
        <f>SUM([2]Calcs_Sew!V$171:V$200)</f>
        <v>0</v>
      </c>
      <c r="W681" s="117">
        <f>SUM([2]Calcs_Sew!W$171:W$200)</f>
        <v>0</v>
      </c>
      <c r="X681" s="117">
        <f>SUM([2]Calcs_Sew!X$171:X$200)</f>
        <v>0</v>
      </c>
      <c r="Y681" s="117">
        <f>SUM([2]Calcs_Sew!Y$171:Y$200)</f>
        <v>0</v>
      </c>
      <c r="Z681" s="117">
        <f>SUM([2]Calcs_Sew!Z$171:Z$200)</f>
        <v>0</v>
      </c>
      <c r="AA681" s="117">
        <f>SUM([2]Calcs_Sew!AA$171:AA$200)</f>
        <v>0</v>
      </c>
      <c r="AB681" s="117">
        <f>SUM([2]Calcs_Sew!AB$171:AB$200)</f>
        <v>0</v>
      </c>
      <c r="AC681" s="117">
        <f>SUM([2]Calcs_Sew!AC$171:AC$200)</f>
        <v>0</v>
      </c>
      <c r="AD681" s="117">
        <f>SUM([2]Calcs_Sew!AD$171:AD$200)</f>
        <v>0</v>
      </c>
      <c r="AE681" s="117">
        <f>SUM([2]Calcs_Sew!AE$171:AE$200)</f>
        <v>0</v>
      </c>
      <c r="AF681" s="117">
        <f>SUM([2]Calcs_Sew!AF$171:AF$200)</f>
        <v>0</v>
      </c>
      <c r="AG681" s="117">
        <f>SUM([2]Calcs_Sew!AG$171:AG$200)</f>
        <v>0</v>
      </c>
      <c r="AH681" s="118">
        <f>SUM([2]Calcs_Sew!AH$171:AH$200)</f>
        <v>0</v>
      </c>
      <c r="AM681" s="53" cm="1">
        <f t="array" ref="AM681">IF(SUM(ABS(K681:AH681)),1,0)</f>
        <v>0</v>
      </c>
      <c r="AN681" s="53">
        <f>IF(OR(SUBTOTAL(102,AM681)=1,AM681=0),0,1)</f>
        <v>0</v>
      </c>
    </row>
    <row r="682" spans="1:40" ht="12.75" hidden="1" customHeight="1" outlineLevel="2" collapsed="1" thickBot="1" x14ac:dyDescent="0.25">
      <c r="A682" s="35"/>
      <c r="B682" s="151"/>
      <c r="C682" s="152"/>
      <c r="D682" s="163" t="s">
        <v>107</v>
      </c>
      <c r="E682" s="169"/>
      <c r="F682" s="169"/>
      <c r="G682" s="169"/>
      <c r="H682" s="169"/>
      <c r="I682" s="169"/>
      <c r="J682" s="169"/>
      <c r="K682" s="165">
        <f t="shared" ref="K682:AH682" si="124">SUM(K678:K681)</f>
        <v>61615</v>
      </c>
      <c r="L682" s="165">
        <f t="shared" si="124"/>
        <v>66707</v>
      </c>
      <c r="M682" s="165">
        <f t="shared" si="124"/>
        <v>71973</v>
      </c>
      <c r="N682" s="166">
        <f t="shared" si="124"/>
        <v>89951</v>
      </c>
      <c r="O682" s="166">
        <f t="shared" si="124"/>
        <v>90341.453010973448</v>
      </c>
      <c r="P682" s="166">
        <f t="shared" si="124"/>
        <v>89998.144734536298</v>
      </c>
      <c r="Q682" s="166">
        <f t="shared" si="124"/>
        <v>89935.63711648414</v>
      </c>
      <c r="R682" s="166">
        <f t="shared" si="124"/>
        <v>90312.783850353604</v>
      </c>
      <c r="S682" s="166">
        <f t="shared" si="124"/>
        <v>93728.25024038562</v>
      </c>
      <c r="T682" s="166">
        <f t="shared" si="124"/>
        <v>98709.349975870864</v>
      </c>
      <c r="U682" s="166">
        <f t="shared" si="124"/>
        <v>104961.04883561301</v>
      </c>
      <c r="V682" s="166">
        <f t="shared" si="124"/>
        <v>110559.00200934704</v>
      </c>
      <c r="W682" s="166">
        <f t="shared" si="124"/>
        <v>113922.89172449392</v>
      </c>
      <c r="X682" s="166">
        <f t="shared" si="124"/>
        <v>117290.93186829545</v>
      </c>
      <c r="Y682" s="166">
        <f t="shared" si="124"/>
        <v>121974.54055735085</v>
      </c>
      <c r="Z682" s="166">
        <f t="shared" si="124"/>
        <v>126673.0427140432</v>
      </c>
      <c r="AA682" s="166">
        <f t="shared" si="124"/>
        <v>131387.57861423539</v>
      </c>
      <c r="AB682" s="166">
        <f t="shared" si="124"/>
        <v>136118.61291216151</v>
      </c>
      <c r="AC682" s="166">
        <f t="shared" si="124"/>
        <v>140854.113839016</v>
      </c>
      <c r="AD682" s="166">
        <f t="shared" si="124"/>
        <v>145589.6147658705</v>
      </c>
      <c r="AE682" s="166">
        <f t="shared" si="124"/>
        <v>150325.11569272497</v>
      </c>
      <c r="AF682" s="166">
        <f t="shared" si="124"/>
        <v>155060.61661957944</v>
      </c>
      <c r="AG682" s="166">
        <f t="shared" si="124"/>
        <v>159796.11754643393</v>
      </c>
      <c r="AH682" s="167">
        <f t="shared" si="124"/>
        <v>164531.61847328843</v>
      </c>
    </row>
    <row r="683" spans="1:40" ht="12.75" hidden="1" customHeight="1" outlineLevel="2" x14ac:dyDescent="0.2">
      <c r="A683" s="35"/>
      <c r="B683" s="151"/>
      <c r="C683" s="152"/>
    </row>
    <row r="684" spans="1:40" ht="12.75" hidden="1" customHeight="1" outlineLevel="3" x14ac:dyDescent="0.2">
      <c r="A684" s="35"/>
      <c r="B684" s="151"/>
      <c r="C684" s="152"/>
      <c r="D684" s="141" t="s">
        <v>76</v>
      </c>
    </row>
    <row r="685" spans="1:40" s="38" customFormat="1" ht="10.199999999999999" hidden="1" outlineLevel="3" x14ac:dyDescent="0.2">
      <c r="A685" s="35"/>
      <c r="B685" s="108"/>
      <c r="C685" s="136"/>
      <c r="D685" s="37" t="s">
        <v>108</v>
      </c>
      <c r="E685" s="142">
        <f>SUM(K685:AH685)</f>
        <v>0</v>
      </c>
      <c r="F685" s="25"/>
      <c r="G685" s="25"/>
      <c r="H685" s="25"/>
      <c r="I685" s="25"/>
      <c r="J685" s="25"/>
      <c r="K685" s="143">
        <f>IF(ROUND(K675-K682,0)&lt;&gt;0,1,0)</f>
        <v>0</v>
      </c>
      <c r="L685" s="143">
        <f>IF(ROUND(L675-L682,0)&lt;&gt;0,1,0)</f>
        <v>0</v>
      </c>
      <c r="M685" s="143">
        <f>IF(ROUND(M675-M682,0)&lt;&gt;0,1,0)</f>
        <v>0</v>
      </c>
      <c r="N685" s="143">
        <f>IF(ROUND(N675-N682,0)&lt;&gt;0,1,0)</f>
        <v>0</v>
      </c>
      <c r="O685" s="143">
        <f t="shared" ref="O685:AH685" si="125">IF(ROUND(O675-O682,0)&lt;&gt;0,1,0)</f>
        <v>0</v>
      </c>
      <c r="P685" s="143">
        <f t="shared" si="125"/>
        <v>0</v>
      </c>
      <c r="Q685" s="143">
        <f t="shared" si="125"/>
        <v>0</v>
      </c>
      <c r="R685" s="143">
        <f t="shared" si="125"/>
        <v>0</v>
      </c>
      <c r="S685" s="143">
        <f t="shared" si="125"/>
        <v>0</v>
      </c>
      <c r="T685" s="143">
        <f t="shared" si="125"/>
        <v>0</v>
      </c>
      <c r="U685" s="143">
        <f t="shared" si="125"/>
        <v>0</v>
      </c>
      <c r="V685" s="143">
        <f t="shared" si="125"/>
        <v>0</v>
      </c>
      <c r="W685" s="143">
        <f t="shared" si="125"/>
        <v>0</v>
      </c>
      <c r="X685" s="143">
        <f t="shared" si="125"/>
        <v>0</v>
      </c>
      <c r="Y685" s="143">
        <f t="shared" si="125"/>
        <v>0</v>
      </c>
      <c r="Z685" s="143">
        <f t="shared" si="125"/>
        <v>0</v>
      </c>
      <c r="AA685" s="143">
        <f t="shared" si="125"/>
        <v>0</v>
      </c>
      <c r="AB685" s="143">
        <f t="shared" si="125"/>
        <v>0</v>
      </c>
      <c r="AC685" s="143">
        <f t="shared" si="125"/>
        <v>0</v>
      </c>
      <c r="AD685" s="143">
        <f t="shared" si="125"/>
        <v>0</v>
      </c>
      <c r="AE685" s="143">
        <f t="shared" si="125"/>
        <v>0</v>
      </c>
      <c r="AF685" s="143">
        <f t="shared" si="125"/>
        <v>0</v>
      </c>
      <c r="AG685" s="143">
        <f t="shared" si="125"/>
        <v>0</v>
      </c>
      <c r="AH685" s="143">
        <f t="shared" si="125"/>
        <v>0</v>
      </c>
      <c r="AM685" s="26"/>
      <c r="AN685" s="26"/>
    </row>
    <row r="686" spans="1:40" ht="12.75" hidden="1" customHeight="1" outlineLevel="3" x14ac:dyDescent="0.2">
      <c r="A686" s="35"/>
      <c r="B686" s="151"/>
      <c r="C686" s="152"/>
      <c r="D686" s="37" t="s">
        <v>153</v>
      </c>
      <c r="E686" s="142">
        <f>SUM(K686:AH686)</f>
        <v>0</v>
      </c>
      <c r="K686" s="143">
        <f>IF(ROUND(K675-'[2]Hist&amp;Budget_WC'!BT$181,0)&lt;&gt;0,1,0)</f>
        <v>0</v>
      </c>
      <c r="L686" s="143">
        <f>IF(ROUND(L675-'[2]Hist&amp;Budget_WC'!BU$181,0)&lt;&gt;0,1,0)</f>
        <v>0</v>
      </c>
      <c r="M686" s="143">
        <f>IF(ROUND(M675-'[2]Hist&amp;Budget_WC'!BV$181,0)&lt;&gt;0,1,0)</f>
        <v>0</v>
      </c>
      <c r="N686" s="143">
        <f>IF(ROUND(N675-[2]Calcs_Sew!N$166,0)&lt;&gt;0,1,0)</f>
        <v>0</v>
      </c>
      <c r="O686" s="143">
        <f>IF(ROUND(O675-[2]Calcs_Sew!O$166,0)&lt;&gt;0,1,0)</f>
        <v>0</v>
      </c>
      <c r="P686" s="143">
        <f>IF(ROUND(P675-[2]Calcs_Sew!P$166,0)&lt;&gt;0,1,0)</f>
        <v>0</v>
      </c>
      <c r="Q686" s="143">
        <f>IF(ROUND(Q675-[2]Calcs_Sew!Q$166,0)&lt;&gt;0,1,0)</f>
        <v>0</v>
      </c>
      <c r="R686" s="143">
        <f>IF(ROUND(R675-[2]Calcs_Sew!R$166,0)&lt;&gt;0,1,0)</f>
        <v>0</v>
      </c>
      <c r="S686" s="143">
        <f>IF(ROUND(S675-[2]Calcs_Sew!S$166,0)&lt;&gt;0,1,0)</f>
        <v>0</v>
      </c>
      <c r="T686" s="143">
        <f>IF(ROUND(T675-[2]Calcs_Sew!T$166,0)&lt;&gt;0,1,0)</f>
        <v>0</v>
      </c>
      <c r="U686" s="143">
        <f>IF(ROUND(U675-[2]Calcs_Sew!U$166,0)&lt;&gt;0,1,0)</f>
        <v>0</v>
      </c>
      <c r="V686" s="143">
        <f>IF(ROUND(V675-[2]Calcs_Sew!V$166,0)&lt;&gt;0,1,0)</f>
        <v>0</v>
      </c>
      <c r="W686" s="143">
        <f>IF(ROUND(W675-[2]Calcs_Sew!W$166,0)&lt;&gt;0,1,0)</f>
        <v>0</v>
      </c>
      <c r="X686" s="143">
        <f>IF(ROUND(X675-[2]Calcs_Sew!X$166,0)&lt;&gt;0,1,0)</f>
        <v>0</v>
      </c>
      <c r="Y686" s="143">
        <f>IF(ROUND(Y675-[2]Calcs_Sew!Y$166,0)&lt;&gt;0,1,0)</f>
        <v>0</v>
      </c>
      <c r="Z686" s="143">
        <f>IF(ROUND(Z675-[2]Calcs_Sew!Z$166,0)&lt;&gt;0,1,0)</f>
        <v>0</v>
      </c>
      <c r="AA686" s="143">
        <f>IF(ROUND(AA675-[2]Calcs_Sew!AA$166,0)&lt;&gt;0,1,0)</f>
        <v>0</v>
      </c>
      <c r="AB686" s="143">
        <f>IF(ROUND(AB675-[2]Calcs_Sew!AB$166,0)&lt;&gt;0,1,0)</f>
        <v>0</v>
      </c>
      <c r="AC686" s="143">
        <f>IF(ROUND(AC675-[2]Calcs_Sew!AC$166,0)&lt;&gt;0,1,0)</f>
        <v>0</v>
      </c>
      <c r="AD686" s="143">
        <f>IF(ROUND(AD675-[2]Calcs_Sew!AD$166,0)&lt;&gt;0,1,0)</f>
        <v>0</v>
      </c>
      <c r="AE686" s="143">
        <f>IF(ROUND(AE675-[2]Calcs_Sew!AE$166,0)&lt;&gt;0,1,0)</f>
        <v>0</v>
      </c>
      <c r="AF686" s="143">
        <f>IF(ROUND(AF675-[2]Calcs_Sew!AF$166,0)&lt;&gt;0,1,0)</f>
        <v>0</v>
      </c>
      <c r="AG686" s="143">
        <f>IF(ROUND(AG675-[2]Calcs_Sew!AG$166,0)&lt;&gt;0,1,0)</f>
        <v>0</v>
      </c>
      <c r="AH686" s="143">
        <f>IF(ROUND(AH675-[2]Calcs_Sew!AH$166,0)&lt;&gt;0,1,0)</f>
        <v>0</v>
      </c>
    </row>
    <row r="687" spans="1:40" ht="12.75" hidden="1" customHeight="1" outlineLevel="2" collapsed="1" x14ac:dyDescent="0.2">
      <c r="A687" s="35"/>
      <c r="B687" s="151"/>
      <c r="C687" s="152"/>
      <c r="AM687" s="38"/>
      <c r="AN687" s="38"/>
    </row>
    <row r="688" spans="1:40" ht="12.75" hidden="1" customHeight="1" outlineLevel="1" x14ac:dyDescent="0.2">
      <c r="A688" s="35"/>
    </row>
    <row r="689" spans="1:40" s="38" customFormat="1" ht="12" hidden="1" outlineLevel="2" x14ac:dyDescent="0.2">
      <c r="A689" s="35"/>
      <c r="B689" s="40">
        <f ca="1">MAX($A$7:B688)+Sbsxn</f>
        <v>2306.0300000000007</v>
      </c>
      <c r="C689" s="41" t="str">
        <f>CFC</f>
        <v>Cash Flow Statement</v>
      </c>
      <c r="D689" s="56"/>
      <c r="E689" s="25"/>
      <c r="F689" s="25"/>
      <c r="G689" s="25"/>
      <c r="H689" s="25"/>
      <c r="I689" s="25"/>
      <c r="J689" s="25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M689" s="26"/>
      <c r="AN689" s="26"/>
    </row>
    <row r="690" spans="1:40" s="38" customFormat="1" ht="12.6" hidden="1" outlineLevel="2" thickBot="1" x14ac:dyDescent="0.3">
      <c r="A690" s="35"/>
      <c r="B690" s="40"/>
      <c r="C690" s="54"/>
      <c r="D690" s="56"/>
      <c r="E690" s="25"/>
      <c r="F690" s="25"/>
      <c r="G690" s="25"/>
      <c r="H690" s="25"/>
      <c r="I690" s="25"/>
      <c r="J690" s="25"/>
      <c r="L690" s="57"/>
      <c r="M690" s="57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  <c r="AE690" s="140"/>
      <c r="AF690" s="140"/>
      <c r="AG690" s="140"/>
      <c r="AH690" s="140"/>
      <c r="AM690" s="26"/>
      <c r="AN690" s="26"/>
    </row>
    <row r="691" spans="1:40" s="80" customFormat="1" ht="13.35" hidden="1" customHeight="1" outlineLevel="2" x14ac:dyDescent="0.25">
      <c r="A691" s="76"/>
      <c r="B691" s="40"/>
      <c r="C691" s="54"/>
      <c r="D691" s="264" t="str">
        <f>MdlClient&amp;" Long Term Financial Plan "&amp;$E$39</f>
        <v>Federation Council Long Term Financial Plan 2023/24 - 2033/34</v>
      </c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265"/>
      <c r="AM691" s="38"/>
      <c r="AN691" s="38"/>
    </row>
    <row r="692" spans="1:40" s="80" customFormat="1" ht="13.35" hidden="1" customHeight="1" outlineLevel="2" thickBot="1" x14ac:dyDescent="0.3">
      <c r="A692" s="76"/>
      <c r="B692" s="40"/>
      <c r="C692" s="54"/>
      <c r="D692" s="81" t="str">
        <f>B590&amp;" - Cash Flow Statement Projections"</f>
        <v>Sewerage - Cash Flow Statement Projections</v>
      </c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3"/>
      <c r="AM692" s="38"/>
      <c r="AN692" s="38"/>
    </row>
    <row r="693" spans="1:40" s="80" customFormat="1" ht="12.6" hidden="1" outlineLevel="2" thickBot="1" x14ac:dyDescent="0.3">
      <c r="A693" s="76"/>
      <c r="B693" s="40"/>
      <c r="C693" s="54"/>
      <c r="D693" s="84"/>
      <c r="E693" s="85"/>
      <c r="F693" s="85"/>
      <c r="G693" s="85"/>
      <c r="H693" s="85"/>
      <c r="I693" s="85"/>
      <c r="J693" s="85"/>
      <c r="K693" s="86" t="s">
        <v>45</v>
      </c>
      <c r="L693" s="86" t="s">
        <v>45</v>
      </c>
      <c r="M693" s="86" t="s">
        <v>45</v>
      </c>
      <c r="N693" s="87" t="s">
        <v>46</v>
      </c>
      <c r="O693" s="88" t="s">
        <v>47</v>
      </c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90"/>
    </row>
    <row r="694" spans="1:40" s="80" customFormat="1" ht="12" hidden="1" outlineLevel="2" x14ac:dyDescent="0.25">
      <c r="A694" s="76"/>
      <c r="B694" s="40"/>
      <c r="C694" s="54"/>
      <c r="D694" s="266" t="s">
        <v>48</v>
      </c>
      <c r="E694" s="92"/>
      <c r="F694" s="92"/>
      <c r="G694" s="92"/>
      <c r="H694" s="92"/>
      <c r="I694" s="92"/>
      <c r="J694" s="267"/>
      <c r="K694" s="269">
        <f>YEAR(K$29)</f>
        <v>2021</v>
      </c>
      <c r="L694" s="269">
        <f t="shared" ref="L694:AH694" si="126">YEAR(L$29)</f>
        <v>2022</v>
      </c>
      <c r="M694" s="269">
        <f t="shared" si="126"/>
        <v>2023</v>
      </c>
      <c r="N694" s="270">
        <f t="shared" si="126"/>
        <v>2024</v>
      </c>
      <c r="O694" s="271">
        <f t="shared" si="126"/>
        <v>2025</v>
      </c>
      <c r="P694" s="272">
        <f t="shared" si="126"/>
        <v>2026</v>
      </c>
      <c r="Q694" s="272">
        <f t="shared" si="126"/>
        <v>2027</v>
      </c>
      <c r="R694" s="272">
        <f t="shared" si="126"/>
        <v>2028</v>
      </c>
      <c r="S694" s="272">
        <f t="shared" si="126"/>
        <v>2029</v>
      </c>
      <c r="T694" s="272">
        <f t="shared" si="126"/>
        <v>2030</v>
      </c>
      <c r="U694" s="272">
        <f t="shared" si="126"/>
        <v>2031</v>
      </c>
      <c r="V694" s="272">
        <f t="shared" si="126"/>
        <v>2032</v>
      </c>
      <c r="W694" s="272">
        <f t="shared" si="126"/>
        <v>2033</v>
      </c>
      <c r="X694" s="272">
        <f t="shared" si="126"/>
        <v>2034</v>
      </c>
      <c r="Y694" s="272">
        <f t="shared" si="126"/>
        <v>2035</v>
      </c>
      <c r="Z694" s="272">
        <f t="shared" si="126"/>
        <v>2036</v>
      </c>
      <c r="AA694" s="272">
        <f t="shared" si="126"/>
        <v>2037</v>
      </c>
      <c r="AB694" s="272">
        <f t="shared" si="126"/>
        <v>2038</v>
      </c>
      <c r="AC694" s="272">
        <f t="shared" si="126"/>
        <v>2039</v>
      </c>
      <c r="AD694" s="272">
        <f t="shared" si="126"/>
        <v>2040</v>
      </c>
      <c r="AE694" s="272">
        <f t="shared" si="126"/>
        <v>2041</v>
      </c>
      <c r="AF694" s="272">
        <f t="shared" si="126"/>
        <v>2042</v>
      </c>
      <c r="AG694" s="272">
        <f t="shared" si="126"/>
        <v>2043</v>
      </c>
      <c r="AH694" s="273">
        <f t="shared" si="126"/>
        <v>2044</v>
      </c>
    </row>
    <row r="695" spans="1:40" s="80" customFormat="1" ht="12.6" hidden="1" outlineLevel="2" thickBot="1" x14ac:dyDescent="0.3">
      <c r="A695" s="76"/>
      <c r="B695" s="40"/>
      <c r="C695" s="54"/>
      <c r="D695" s="145"/>
      <c r="E695" s="101"/>
      <c r="F695" s="101"/>
      <c r="G695" s="101"/>
      <c r="H695" s="101"/>
      <c r="I695" s="101"/>
      <c r="J695" s="102"/>
      <c r="K695" s="103" t="s">
        <v>49</v>
      </c>
      <c r="L695" s="103" t="str">
        <f>$K$62</f>
        <v>$000s</v>
      </c>
      <c r="M695" s="103" t="str">
        <f t="shared" ref="M695:AH695" si="127">$K$62</f>
        <v>$000s</v>
      </c>
      <c r="N695" s="104" t="str">
        <f t="shared" si="127"/>
        <v>$000s</v>
      </c>
      <c r="O695" s="105" t="str">
        <f t="shared" si="127"/>
        <v>$000s</v>
      </c>
      <c r="P695" s="106" t="str">
        <f t="shared" si="127"/>
        <v>$000s</v>
      </c>
      <c r="Q695" s="106" t="str">
        <f t="shared" si="127"/>
        <v>$000s</v>
      </c>
      <c r="R695" s="106" t="str">
        <f t="shared" si="127"/>
        <v>$000s</v>
      </c>
      <c r="S695" s="106" t="str">
        <f t="shared" si="127"/>
        <v>$000s</v>
      </c>
      <c r="T695" s="106" t="str">
        <f t="shared" si="127"/>
        <v>$000s</v>
      </c>
      <c r="U695" s="106" t="str">
        <f t="shared" si="127"/>
        <v>$000s</v>
      </c>
      <c r="V695" s="106" t="str">
        <f t="shared" si="127"/>
        <v>$000s</v>
      </c>
      <c r="W695" s="106" t="str">
        <f t="shared" si="127"/>
        <v>$000s</v>
      </c>
      <c r="X695" s="106" t="str">
        <f t="shared" si="127"/>
        <v>$000s</v>
      </c>
      <c r="Y695" s="106" t="str">
        <f t="shared" si="127"/>
        <v>$000s</v>
      </c>
      <c r="Z695" s="106" t="str">
        <f t="shared" si="127"/>
        <v>$000s</v>
      </c>
      <c r="AA695" s="106" t="str">
        <f t="shared" si="127"/>
        <v>$000s</v>
      </c>
      <c r="AB695" s="106" t="str">
        <f t="shared" si="127"/>
        <v>$000s</v>
      </c>
      <c r="AC695" s="106" t="str">
        <f t="shared" si="127"/>
        <v>$000s</v>
      </c>
      <c r="AD695" s="106" t="str">
        <f t="shared" si="127"/>
        <v>$000s</v>
      </c>
      <c r="AE695" s="106" t="str">
        <f t="shared" si="127"/>
        <v>$000s</v>
      </c>
      <c r="AF695" s="106" t="str">
        <f t="shared" si="127"/>
        <v>$000s</v>
      </c>
      <c r="AG695" s="106" t="str">
        <f t="shared" si="127"/>
        <v>$000s</v>
      </c>
      <c r="AH695" s="107" t="str">
        <f t="shared" si="127"/>
        <v>$000s</v>
      </c>
    </row>
    <row r="696" spans="1:40" s="38" customFormat="1" ht="12" hidden="1" outlineLevel="2" x14ac:dyDescent="0.25">
      <c r="A696" s="35"/>
      <c r="B696" s="108"/>
      <c r="C696" s="109"/>
      <c r="D696" s="110"/>
      <c r="E696" s="25"/>
      <c r="F696" s="25"/>
      <c r="G696" s="25"/>
      <c r="H696" s="25"/>
      <c r="I696" s="25"/>
      <c r="J696" s="25"/>
      <c r="K696" s="111"/>
      <c r="L696" s="112"/>
      <c r="M696" s="112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113"/>
      <c r="AM696" s="80"/>
      <c r="AN696" s="80"/>
    </row>
    <row r="697" spans="1:40" s="38" customFormat="1" ht="12" hidden="1" outlineLevel="2" x14ac:dyDescent="0.25">
      <c r="A697" s="35"/>
      <c r="B697" s="108"/>
      <c r="C697" s="109"/>
      <c r="D697" s="153" t="s">
        <v>111</v>
      </c>
      <c r="E697" s="25"/>
      <c r="F697" s="25"/>
      <c r="G697" s="25"/>
      <c r="H697" s="25"/>
      <c r="I697" s="25"/>
      <c r="J697" s="25"/>
      <c r="K697" s="111"/>
      <c r="L697" s="112"/>
      <c r="M697" s="112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113"/>
      <c r="AM697" s="80"/>
      <c r="AN697" s="80"/>
    </row>
    <row r="698" spans="1:40" s="38" customFormat="1" ht="10.199999999999999" hidden="1" outlineLevel="2" x14ac:dyDescent="0.2">
      <c r="A698" s="35"/>
      <c r="B698" s="108"/>
      <c r="C698" s="109"/>
      <c r="D698" s="176" t="s">
        <v>112</v>
      </c>
      <c r="E698" s="25"/>
      <c r="F698" s="25"/>
      <c r="G698" s="25"/>
      <c r="H698" s="25"/>
      <c r="I698" s="25"/>
      <c r="J698" s="25"/>
      <c r="K698" s="177">
        <f>SUM('[2]Hist&amp;Budget_WC'!BT$232:BT$238)</f>
        <v>4306</v>
      </c>
      <c r="L698" s="177">
        <f>SUM('[2]Hist&amp;Budget_WC'!BU$232:BU$238)</f>
        <v>6620</v>
      </c>
      <c r="M698" s="177">
        <f>SUM('[2]Hist&amp;Budget_WC'!BV$232:BV$238)</f>
        <v>5574</v>
      </c>
      <c r="N698" s="178">
        <f>SUM('[2]Hist&amp;Budget_WC'!BW$232:BW$238)</f>
        <v>5822</v>
      </c>
      <c r="O698" s="178">
        <f>SUM([2]Calcs_Sew!O$210:O$216)</f>
        <v>7460.6171232876723</v>
      </c>
      <c r="P698" s="178">
        <f>SUM([2]Calcs_Sew!P$210:P$216)</f>
        <v>6758.868493150685</v>
      </c>
      <c r="Q698" s="178">
        <f>SUM([2]Calcs_Sew!Q$210:Q$216)</f>
        <v>7118.7904109589035</v>
      </c>
      <c r="R698" s="178">
        <f>SUM([2]Calcs_Sew!R$210:R$216)</f>
        <v>7706.0952840781492</v>
      </c>
      <c r="S698" s="178">
        <f>SUM([2]Calcs_Sew!S$210:S$216)</f>
        <v>10813.596496743767</v>
      </c>
      <c r="T698" s="178">
        <f>SUM([2]Calcs_Sew!T$210:T$216)</f>
        <v>12882.417808219177</v>
      </c>
      <c r="U698" s="178">
        <f>SUM([2]Calcs_Sew!U$210:U$216)</f>
        <v>14629.635616438356</v>
      </c>
      <c r="V698" s="178">
        <f>SUM([2]Calcs_Sew!V$210:V$216)</f>
        <v>14542.068111385583</v>
      </c>
      <c r="W698" s="178">
        <f>SUM([2]Calcs_Sew!W$210:W$216)</f>
        <v>12686.231888614417</v>
      </c>
      <c r="X698" s="178">
        <f>SUM([2]Calcs_Sew!X$210:X$216)</f>
        <v>12737.052054794522</v>
      </c>
      <c r="Y698" s="178">
        <f>SUM([2]Calcs_Sew!Y$210:Y$216)</f>
        <v>12435.123287671233</v>
      </c>
      <c r="Z698" s="178">
        <f>SUM([2]Calcs_Sew!Z$210:Z$216)</f>
        <v>12410.687850887041</v>
      </c>
      <c r="AA698" s="178">
        <f>SUM([2]Calcs_Sew!AA$210:AA$216)</f>
        <v>12405.312149112959</v>
      </c>
      <c r="AB698" s="178">
        <f>SUM([2]Calcs_Sew!AB$210:AB$216)</f>
        <v>12408</v>
      </c>
      <c r="AC698" s="178">
        <f>SUM([2]Calcs_Sew!AC$210:AC$216)</f>
        <v>12408</v>
      </c>
      <c r="AD698" s="178">
        <f>SUM([2]Calcs_Sew!AD$210:AD$216)</f>
        <v>12410.687850887041</v>
      </c>
      <c r="AE698" s="178">
        <f>SUM([2]Calcs_Sew!AE$210:AE$216)</f>
        <v>12405.312149112959</v>
      </c>
      <c r="AF698" s="178">
        <f>SUM([2]Calcs_Sew!AF$210:AF$216)</f>
        <v>12408</v>
      </c>
      <c r="AG698" s="178">
        <f>SUM([2]Calcs_Sew!AG$210:AG$216)</f>
        <v>12408</v>
      </c>
      <c r="AH698" s="179">
        <f>SUM([2]Calcs_Sew!AH$210:AH$216)</f>
        <v>12410.687850887041</v>
      </c>
      <c r="AM698" s="53" cm="1">
        <f t="array" ref="AM698">IF(SUM(ABS(K698:AH698)),1,0)</f>
        <v>1</v>
      </c>
      <c r="AN698" s="53">
        <f>IF(OR(SUBTOTAL(102,AM698)=1,AM698=0),0,1)</f>
        <v>1</v>
      </c>
    </row>
    <row r="699" spans="1:40" ht="12.75" hidden="1" customHeight="1" outlineLevel="2" x14ac:dyDescent="0.2">
      <c r="A699" s="35"/>
      <c r="B699" s="151"/>
      <c r="C699" s="152"/>
      <c r="D699" s="176" t="s">
        <v>113</v>
      </c>
      <c r="E699" s="154"/>
      <c r="F699" s="154"/>
      <c r="G699" s="154"/>
      <c r="H699" s="154"/>
      <c r="I699" s="154"/>
      <c r="J699" s="154"/>
      <c r="K699" s="177">
        <f>SUM('[2]Hist&amp;Budget_WC'!BT$239:BT$244)+SUM('[2]Hist&amp;Budget_WC'!BT$262:BT$265)*$I$43</f>
        <v>-3057</v>
      </c>
      <c r="L699" s="177">
        <f>SUM('[2]Hist&amp;Budget_WC'!BU$239:BU$244)+SUM('[2]Hist&amp;Budget_WC'!BU$262:BU$265)*$I$43</f>
        <v>-3331</v>
      </c>
      <c r="M699" s="177">
        <f>SUM('[2]Hist&amp;Budget_WC'!BV$239:BV$244)+SUM('[2]Hist&amp;Budget_WC'!BV$262:BV$265)*$I$43</f>
        <v>-3216</v>
      </c>
      <c r="N699" s="178">
        <f>SUM('[2]Hist&amp;Budget_WC'!BW$239:BW$244)+SUM('[2]Hist&amp;Budget_WC'!BW$262:BW$265)*$I$43</f>
        <v>-855</v>
      </c>
      <c r="O699" s="178">
        <f>SUM([2]Calcs_Sew!O$217:O$222)+SUM([2]Calcs_Sew!O$239:O$242)*$I$43</f>
        <v>-4906.8493150684935</v>
      </c>
      <c r="P699" s="178">
        <f>SUM([2]Calcs_Sew!P$217:P$222)+SUM([2]Calcs_Sew!P$239:P$242)*$I$43</f>
        <v>-4952.232876712329</v>
      </c>
      <c r="Q699" s="178">
        <f>SUM([2]Calcs_Sew!Q$217:Q$222)+SUM([2]Calcs_Sew!Q$239:Q$242)*$I$43</f>
        <v>-5074.0547945205481</v>
      </c>
      <c r="R699" s="178">
        <f>SUM([2]Calcs_Sew!R$217:R$222)+SUM([2]Calcs_Sew!R$239:R$242)*$I$43</f>
        <v>-5213.6662923871545</v>
      </c>
      <c r="S699" s="178">
        <f>SUM([2]Calcs_Sew!S$217:S$222)+SUM([2]Calcs_Sew!S$239:S$242)*$I$43</f>
        <v>-5357.7446665169546</v>
      </c>
      <c r="T699" s="178">
        <f>SUM([2]Calcs_Sew!T$217:T$222)+SUM([2]Calcs_Sew!T$239:T$242)*$I$43</f>
        <v>-5508.6712328767117</v>
      </c>
      <c r="U699" s="178">
        <f>SUM([2]Calcs_Sew!U$217:U$222)+SUM([2]Calcs_Sew!U$239:U$242)*$I$43</f>
        <v>-5665.0958904109593</v>
      </c>
      <c r="V699" s="178">
        <f>SUM([2]Calcs_Sew!V$217:V$222)+SUM([2]Calcs_Sew!V$239:V$242)*$I$43</f>
        <v>-5827.9964069166854</v>
      </c>
      <c r="W699" s="178">
        <f>SUM([2]Calcs_Sew!W$217:W$222)+SUM([2]Calcs_Sew!W$239:W$242)*$I$43</f>
        <v>-5991.0446889737259</v>
      </c>
      <c r="X699" s="178">
        <f>SUM([2]Calcs_Sew!X$217:X$222)+SUM([2]Calcs_Sew!X$239:X$242)*$I$43</f>
        <v>-6165.6986301369861</v>
      </c>
      <c r="Y699" s="178">
        <f>SUM([2]Calcs_Sew!Y$217:Y$222)+SUM([2]Calcs_Sew!Y$239:Y$242)*$I$43</f>
        <v>-6180</v>
      </c>
      <c r="Z699" s="178">
        <f>SUM([2]Calcs_Sew!Z$217:Z$222)+SUM([2]Calcs_Sew!Z$239:Z$242)*$I$43</f>
        <v>-6181.3878284302718</v>
      </c>
      <c r="AA699" s="178">
        <f>SUM([2]Calcs_Sew!AA$217:AA$222)+SUM([2]Calcs_Sew!AA$239:AA$242)*$I$43</f>
        <v>-6178.6121715697282</v>
      </c>
      <c r="AB699" s="178">
        <f>SUM([2]Calcs_Sew!AB$217:AB$222)+SUM([2]Calcs_Sew!AB$239:AB$242)*$I$43</f>
        <v>-6180</v>
      </c>
      <c r="AC699" s="178">
        <f>SUM([2]Calcs_Sew!AC$217:AC$222)+SUM([2]Calcs_Sew!AC$239:AC$242)*$I$43</f>
        <v>-6180</v>
      </c>
      <c r="AD699" s="178">
        <f>SUM([2]Calcs_Sew!AD$217:AD$222)+SUM([2]Calcs_Sew!AD$239:AD$242)*$I$43</f>
        <v>-6181.3878284302718</v>
      </c>
      <c r="AE699" s="178">
        <f>SUM([2]Calcs_Sew!AE$217:AE$222)+SUM([2]Calcs_Sew!AE$239:AE$242)*$I$43</f>
        <v>-6178.6121715697282</v>
      </c>
      <c r="AF699" s="178">
        <f>SUM([2]Calcs_Sew!AF$217:AF$222)+SUM([2]Calcs_Sew!AF$239:AF$242)*$I$43</f>
        <v>-6180</v>
      </c>
      <c r="AG699" s="178">
        <f>SUM([2]Calcs_Sew!AG$217:AG$222)+SUM([2]Calcs_Sew!AG$239:AG$242)*$I$43</f>
        <v>-6180</v>
      </c>
      <c r="AH699" s="179">
        <f>SUM([2]Calcs_Sew!AH$217:AH$222)+SUM([2]Calcs_Sew!AH$239:AH$242)*$I$43</f>
        <v>-6181.3878284302718</v>
      </c>
      <c r="AM699" s="53" cm="1">
        <f t="array" ref="AM699">IF(SUM(ABS(K699:AH699)),1,0)</f>
        <v>1</v>
      </c>
      <c r="AN699" s="53">
        <f>IF(OR(SUBTOTAL(102,AM699)=1,AM699=0),0,1)</f>
        <v>1</v>
      </c>
    </row>
    <row r="700" spans="1:40" ht="12.75" hidden="1" customHeight="1" outlineLevel="2" collapsed="1" x14ac:dyDescent="0.2">
      <c r="A700" s="35"/>
      <c r="B700" s="151"/>
      <c r="C700" s="152"/>
      <c r="D700" s="180" t="s">
        <v>114</v>
      </c>
      <c r="E700" s="181"/>
      <c r="F700" s="181"/>
      <c r="G700" s="181"/>
      <c r="H700" s="181"/>
      <c r="I700" s="181"/>
      <c r="J700" s="181"/>
      <c r="K700" s="182">
        <f t="shared" ref="K700:AH700" si="128">SUM(K698:K699)</f>
        <v>1249</v>
      </c>
      <c r="L700" s="182">
        <f t="shared" si="128"/>
        <v>3289</v>
      </c>
      <c r="M700" s="182">
        <f t="shared" si="128"/>
        <v>2358</v>
      </c>
      <c r="N700" s="183">
        <f t="shared" si="128"/>
        <v>4967</v>
      </c>
      <c r="O700" s="183">
        <f t="shared" si="128"/>
        <v>2553.7678082191787</v>
      </c>
      <c r="P700" s="183">
        <f t="shared" si="128"/>
        <v>1806.635616438356</v>
      </c>
      <c r="Q700" s="183">
        <f t="shared" si="128"/>
        <v>2044.7356164383555</v>
      </c>
      <c r="R700" s="183">
        <f t="shared" si="128"/>
        <v>2492.4289916909947</v>
      </c>
      <c r="S700" s="183">
        <f t="shared" si="128"/>
        <v>5455.8518302268121</v>
      </c>
      <c r="T700" s="183">
        <f t="shared" si="128"/>
        <v>7373.7465753424658</v>
      </c>
      <c r="U700" s="183">
        <f t="shared" si="128"/>
        <v>8964.5397260273967</v>
      </c>
      <c r="V700" s="183">
        <f t="shared" si="128"/>
        <v>8714.0717044688972</v>
      </c>
      <c r="W700" s="183">
        <f t="shared" si="128"/>
        <v>6695.1871996406908</v>
      </c>
      <c r="X700" s="183">
        <f t="shared" si="128"/>
        <v>6571.3534246575355</v>
      </c>
      <c r="Y700" s="183">
        <f t="shared" si="128"/>
        <v>6255.1232876712329</v>
      </c>
      <c r="Z700" s="183">
        <f t="shared" si="128"/>
        <v>6229.3000224567695</v>
      </c>
      <c r="AA700" s="183">
        <f t="shared" si="128"/>
        <v>6226.6999775432305</v>
      </c>
      <c r="AB700" s="183">
        <f t="shared" si="128"/>
        <v>6228</v>
      </c>
      <c r="AC700" s="183">
        <f t="shared" si="128"/>
        <v>6228</v>
      </c>
      <c r="AD700" s="183">
        <f t="shared" si="128"/>
        <v>6229.3000224567695</v>
      </c>
      <c r="AE700" s="183">
        <f t="shared" si="128"/>
        <v>6226.6999775432305</v>
      </c>
      <c r="AF700" s="183">
        <f t="shared" si="128"/>
        <v>6228</v>
      </c>
      <c r="AG700" s="183">
        <f t="shared" si="128"/>
        <v>6228</v>
      </c>
      <c r="AH700" s="184">
        <f t="shared" si="128"/>
        <v>6229.3000224567695</v>
      </c>
    </row>
    <row r="701" spans="1:40" ht="12.75" hidden="1" customHeight="1" outlineLevel="2" x14ac:dyDescent="0.2">
      <c r="A701" s="35"/>
      <c r="B701" s="151"/>
      <c r="C701" s="152"/>
      <c r="D701" s="153"/>
      <c r="E701" s="154"/>
      <c r="F701" s="154"/>
      <c r="G701" s="154"/>
      <c r="H701" s="154"/>
      <c r="I701" s="154"/>
      <c r="J701" s="154"/>
      <c r="K701" s="185"/>
      <c r="L701" s="185"/>
      <c r="M701" s="185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  <c r="Y701" s="186"/>
      <c r="Z701" s="186"/>
      <c r="AA701" s="186"/>
      <c r="AB701" s="186"/>
      <c r="AC701" s="186"/>
      <c r="AD701" s="186"/>
      <c r="AE701" s="186"/>
      <c r="AF701" s="186"/>
      <c r="AG701" s="186"/>
      <c r="AH701" s="187"/>
    </row>
    <row r="702" spans="1:40" ht="12.75" hidden="1" customHeight="1" outlineLevel="2" x14ac:dyDescent="0.2">
      <c r="A702" s="35"/>
      <c r="B702" s="151"/>
      <c r="C702" s="152"/>
      <c r="D702" s="153" t="s">
        <v>115</v>
      </c>
      <c r="E702" s="154"/>
      <c r="F702" s="154"/>
      <c r="G702" s="154"/>
      <c r="H702" s="154"/>
      <c r="I702" s="154"/>
      <c r="J702" s="154"/>
      <c r="K702" s="185"/>
      <c r="L702" s="185"/>
      <c r="M702" s="185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6"/>
      <c r="Y702" s="186"/>
      <c r="Z702" s="186"/>
      <c r="AA702" s="186"/>
      <c r="AB702" s="186"/>
      <c r="AC702" s="186"/>
      <c r="AD702" s="186"/>
      <c r="AE702" s="186"/>
      <c r="AF702" s="186"/>
      <c r="AG702" s="186"/>
      <c r="AH702" s="187"/>
    </row>
    <row r="703" spans="1:40" ht="12.75" hidden="1" customHeight="1" outlineLevel="2" x14ac:dyDescent="0.2">
      <c r="A703" s="35"/>
      <c r="B703" s="151"/>
      <c r="C703" s="152"/>
      <c r="D703" s="176" t="s">
        <v>116</v>
      </c>
      <c r="E703" s="154"/>
      <c r="F703" s="154"/>
      <c r="G703" s="154"/>
      <c r="H703" s="154"/>
      <c r="I703" s="154"/>
      <c r="J703" s="154"/>
      <c r="K703" s="177">
        <f>'[2]Hist&amp;Budget_WC'!BT$251</f>
        <v>0</v>
      </c>
      <c r="L703" s="177">
        <f>'[2]Hist&amp;Budget_WC'!BU$251</f>
        <v>0</v>
      </c>
      <c r="M703" s="177">
        <f>'[2]Hist&amp;Budget_WC'!BV$251</f>
        <v>0</v>
      </c>
      <c r="N703" s="186">
        <f>'[2]Hist&amp;Budget_WC'!BW$251</f>
        <v>0</v>
      </c>
      <c r="O703" s="178">
        <f>[2]Calcs_Sew!O$228</f>
        <v>0</v>
      </c>
      <c r="P703" s="178">
        <f>[2]Calcs_Sew!P$228</f>
        <v>0</v>
      </c>
      <c r="Q703" s="178">
        <f>[2]Calcs_Sew!Q$228</f>
        <v>0</v>
      </c>
      <c r="R703" s="178">
        <f>[2]Calcs_Sew!R$228</f>
        <v>0</v>
      </c>
      <c r="S703" s="178">
        <f>[2]Calcs_Sew!S$228</f>
        <v>0</v>
      </c>
      <c r="T703" s="178">
        <f>[2]Calcs_Sew!T$228</f>
        <v>0</v>
      </c>
      <c r="U703" s="178">
        <f>[2]Calcs_Sew!U$228</f>
        <v>0</v>
      </c>
      <c r="V703" s="178">
        <f>[2]Calcs_Sew!V$228</f>
        <v>0</v>
      </c>
      <c r="W703" s="178">
        <f>[2]Calcs_Sew!W$228</f>
        <v>0</v>
      </c>
      <c r="X703" s="178">
        <f>[2]Calcs_Sew!X$228</f>
        <v>0</v>
      </c>
      <c r="Y703" s="178">
        <f>[2]Calcs_Sew!Y$228</f>
        <v>0</v>
      </c>
      <c r="Z703" s="178">
        <f>[2]Calcs_Sew!Z$228</f>
        <v>0</v>
      </c>
      <c r="AA703" s="178">
        <f>[2]Calcs_Sew!AA$228</f>
        <v>0</v>
      </c>
      <c r="AB703" s="178">
        <f>[2]Calcs_Sew!AB$228</f>
        <v>0</v>
      </c>
      <c r="AC703" s="178">
        <f>[2]Calcs_Sew!AC$228</f>
        <v>0</v>
      </c>
      <c r="AD703" s="178">
        <f>[2]Calcs_Sew!AD$228</f>
        <v>0</v>
      </c>
      <c r="AE703" s="178">
        <f>[2]Calcs_Sew!AE$228</f>
        <v>0</v>
      </c>
      <c r="AF703" s="178">
        <f>[2]Calcs_Sew!AF$228</f>
        <v>0</v>
      </c>
      <c r="AG703" s="178">
        <f>[2]Calcs_Sew!AG$228</f>
        <v>0</v>
      </c>
      <c r="AH703" s="179">
        <f>[2]Calcs_Sew!AH$228</f>
        <v>0</v>
      </c>
      <c r="AM703" s="53" cm="1">
        <f t="array" ref="AM703">IF(SUM(ABS(K703:AH703)),1,0)</f>
        <v>0</v>
      </c>
      <c r="AN703" s="53">
        <f>IF(OR(SUBTOTAL(102,AM703)=1,AM703=0),0,1)</f>
        <v>0</v>
      </c>
    </row>
    <row r="704" spans="1:40" ht="12.75" hidden="1" customHeight="1" outlineLevel="2" x14ac:dyDescent="0.2">
      <c r="A704" s="35"/>
      <c r="B704" s="151"/>
      <c r="C704" s="152"/>
      <c r="D704" s="176" t="s">
        <v>117</v>
      </c>
      <c r="E704" s="154"/>
      <c r="F704" s="154"/>
      <c r="G704" s="154"/>
      <c r="H704" s="154"/>
      <c r="I704" s="154"/>
      <c r="J704" s="154"/>
      <c r="K704" s="177">
        <f>'[2]Hist&amp;Budget_WC'!BT$250</f>
        <v>-50</v>
      </c>
      <c r="L704" s="177">
        <f>'[2]Hist&amp;Budget_WC'!BU$250</f>
        <v>-3972</v>
      </c>
      <c r="M704" s="177">
        <f>'[2]Hist&amp;Budget_WC'!BV$250</f>
        <v>-4127</v>
      </c>
      <c r="N704" s="186">
        <f>'[2]Hist&amp;Budget_WC'!BW$250</f>
        <v>-1717</v>
      </c>
      <c r="O704" s="178">
        <f>[2]Calcs_Sew!O$227</f>
        <v>-5901</v>
      </c>
      <c r="P704" s="178">
        <f>[2]Calcs_Sew!P$227</f>
        <v>-1030</v>
      </c>
      <c r="Q704" s="178">
        <f>[2]Calcs_Sew!Q$227</f>
        <v>-986</v>
      </c>
      <c r="R704" s="178">
        <f>[2]Calcs_Sew!R$227</f>
        <v>-768</v>
      </c>
      <c r="S704" s="178">
        <f>[2]Calcs_Sew!S$227</f>
        <v>-4877</v>
      </c>
      <c r="T704" s="178">
        <f>[2]Calcs_Sew!T$227</f>
        <v>-7468</v>
      </c>
      <c r="U704" s="178">
        <f>[2]Calcs_Sew!U$227</f>
        <v>-9351</v>
      </c>
      <c r="V704" s="178">
        <f>[2]Calcs_Sew!V$227</f>
        <v>-7315</v>
      </c>
      <c r="W704" s="178">
        <f>[2]Calcs_Sew!W$227</f>
        <v>-2400</v>
      </c>
      <c r="X704" s="178">
        <f>[2]Calcs_Sew!X$227</f>
        <v>-1941</v>
      </c>
      <c r="Y704" s="178">
        <f>[2]Calcs_Sew!Y$227</f>
        <v>-2737.9721943655959</v>
      </c>
      <c r="Z704" s="178">
        <f>[2]Calcs_Sew!Z$227</f>
        <v>0</v>
      </c>
      <c r="AA704" s="178">
        <f>[2]Calcs_Sew!AA$227</f>
        <v>0</v>
      </c>
      <c r="AB704" s="178">
        <f>[2]Calcs_Sew!AB$227</f>
        <v>0</v>
      </c>
      <c r="AC704" s="178">
        <f>[2]Calcs_Sew!AC$227</f>
        <v>0</v>
      </c>
      <c r="AD704" s="178">
        <f>[2]Calcs_Sew!AD$227</f>
        <v>0</v>
      </c>
      <c r="AE704" s="178">
        <f>[2]Calcs_Sew!AE$227</f>
        <v>0</v>
      </c>
      <c r="AF704" s="178">
        <f>[2]Calcs_Sew!AF$227</f>
        <v>0</v>
      </c>
      <c r="AG704" s="178">
        <f>[2]Calcs_Sew!AG$227</f>
        <v>0</v>
      </c>
      <c r="AH704" s="179">
        <f>[2]Calcs_Sew!AH$227</f>
        <v>0</v>
      </c>
      <c r="AM704" s="53" cm="1">
        <f t="array" ref="AM704">IF(SUM(ABS(K704:AH704)),1,0)</f>
        <v>1</v>
      </c>
      <c r="AN704" s="53">
        <f>IF(OR(SUBTOTAL(102,AM704)=1,AM704=0),0,1)</f>
        <v>1</v>
      </c>
    </row>
    <row r="705" spans="1:40" ht="12.75" hidden="1" customHeight="1" outlineLevel="2" x14ac:dyDescent="0.2">
      <c r="A705" s="35"/>
      <c r="B705" s="151"/>
      <c r="C705" s="152"/>
      <c r="D705" s="176" t="s">
        <v>118</v>
      </c>
      <c r="E705" s="154"/>
      <c r="F705" s="154"/>
      <c r="G705" s="154"/>
      <c r="H705" s="154"/>
      <c r="I705" s="154"/>
      <c r="J705" s="154"/>
      <c r="K705" s="177">
        <f>SUM('[2]Hist&amp;Budget_WC'!BT$252:BT$255)</f>
        <v>-6000</v>
      </c>
      <c r="L705" s="177">
        <f>SUM('[2]Hist&amp;Budget_WC'!BU$252:BU$255)</f>
        <v>609</v>
      </c>
      <c r="M705" s="177">
        <f>SUM('[2]Hist&amp;Budget_WC'!BV$252:BV$255)</f>
        <v>4640</v>
      </c>
      <c r="N705" s="186">
        <f>SUM('[2]Hist&amp;Budget_WC'!BW$252:BW$255)</f>
        <v>0</v>
      </c>
      <c r="O705" s="178">
        <f>SUM([2]Calcs_Sew!O$229:O$232)</f>
        <v>0</v>
      </c>
      <c r="P705" s="178">
        <f>SUM([2]Calcs_Sew!P$229:P$232)</f>
        <v>0</v>
      </c>
      <c r="Q705" s="178">
        <f>SUM([2]Calcs_Sew!Q$229:Q$232)</f>
        <v>0</v>
      </c>
      <c r="R705" s="178">
        <f>SUM([2]Calcs_Sew!R$229:R$232)</f>
        <v>0</v>
      </c>
      <c r="S705" s="178">
        <f>SUM([2]Calcs_Sew!S$229:S$232)</f>
        <v>0</v>
      </c>
      <c r="T705" s="178">
        <f>SUM([2]Calcs_Sew!T$229:T$232)</f>
        <v>0</v>
      </c>
      <c r="U705" s="178">
        <f>SUM([2]Calcs_Sew!U$229:U$232)</f>
        <v>0</v>
      </c>
      <c r="V705" s="178">
        <f>SUM([2]Calcs_Sew!V$229:V$232)</f>
        <v>0</v>
      </c>
      <c r="W705" s="178">
        <f>SUM([2]Calcs_Sew!W$229:W$232)</f>
        <v>0</v>
      </c>
      <c r="X705" s="178">
        <f>SUM([2]Calcs_Sew!X$229:X$232)</f>
        <v>0</v>
      </c>
      <c r="Y705" s="178">
        <f>SUM([2]Calcs_Sew!Y$229:Y$232)</f>
        <v>0</v>
      </c>
      <c r="Z705" s="178">
        <f>SUM([2]Calcs_Sew!Z$229:Z$232)</f>
        <v>0</v>
      </c>
      <c r="AA705" s="178">
        <f>SUM([2]Calcs_Sew!AA$229:AA$232)</f>
        <v>0</v>
      </c>
      <c r="AB705" s="178">
        <f>SUM([2]Calcs_Sew!AB$229:AB$232)</f>
        <v>0</v>
      </c>
      <c r="AC705" s="178">
        <f>SUM([2]Calcs_Sew!AC$229:AC$232)</f>
        <v>0</v>
      </c>
      <c r="AD705" s="178">
        <f>SUM([2]Calcs_Sew!AD$229:AD$232)</f>
        <v>0</v>
      </c>
      <c r="AE705" s="178">
        <f>SUM([2]Calcs_Sew!AE$229:AE$232)</f>
        <v>0</v>
      </c>
      <c r="AF705" s="178">
        <f>SUM([2]Calcs_Sew!AF$229:AF$232)</f>
        <v>0</v>
      </c>
      <c r="AG705" s="178">
        <f>SUM([2]Calcs_Sew!AG$229:AG$232)</f>
        <v>0</v>
      </c>
      <c r="AH705" s="179">
        <f>SUM([2]Calcs_Sew!AH$229:AH$232)</f>
        <v>0</v>
      </c>
      <c r="AM705" s="53" cm="1">
        <f t="array" ref="AM705">IF(SUM(ABS(K705:AH705)),1,0)</f>
        <v>1</v>
      </c>
      <c r="AN705" s="53">
        <f>IF(OR(SUBTOTAL(102,AM705)=1,AM705=0),0,1)</f>
        <v>1</v>
      </c>
    </row>
    <row r="706" spans="1:40" ht="12.75" hidden="1" customHeight="1" outlineLevel="2" collapsed="1" x14ac:dyDescent="0.2">
      <c r="A706" s="35"/>
      <c r="B706" s="151"/>
      <c r="C706" s="152"/>
      <c r="D706" s="180" t="s">
        <v>119</v>
      </c>
      <c r="E706" s="181"/>
      <c r="F706" s="181"/>
      <c r="G706" s="181"/>
      <c r="H706" s="181"/>
      <c r="I706" s="181"/>
      <c r="J706" s="181"/>
      <c r="K706" s="182">
        <f t="shared" ref="K706:AH706" si="129">SUM(K703:K705)</f>
        <v>-6050</v>
      </c>
      <c r="L706" s="182">
        <f t="shared" si="129"/>
        <v>-3363</v>
      </c>
      <c r="M706" s="182">
        <f t="shared" si="129"/>
        <v>513</v>
      </c>
      <c r="N706" s="183">
        <f t="shared" si="129"/>
        <v>-1717</v>
      </c>
      <c r="O706" s="183">
        <f t="shared" si="129"/>
        <v>-5901</v>
      </c>
      <c r="P706" s="183">
        <f t="shared" si="129"/>
        <v>-1030</v>
      </c>
      <c r="Q706" s="183">
        <f t="shared" si="129"/>
        <v>-986</v>
      </c>
      <c r="R706" s="183">
        <f t="shared" si="129"/>
        <v>-768</v>
      </c>
      <c r="S706" s="183">
        <f t="shared" si="129"/>
        <v>-4877</v>
      </c>
      <c r="T706" s="183">
        <f t="shared" si="129"/>
        <v>-7468</v>
      </c>
      <c r="U706" s="183">
        <f t="shared" si="129"/>
        <v>-9351</v>
      </c>
      <c r="V706" s="183">
        <f t="shared" si="129"/>
        <v>-7315</v>
      </c>
      <c r="W706" s="183">
        <f t="shared" si="129"/>
        <v>-2400</v>
      </c>
      <c r="X706" s="183">
        <f t="shared" si="129"/>
        <v>-1941</v>
      </c>
      <c r="Y706" s="183">
        <f t="shared" si="129"/>
        <v>-2737.9721943655959</v>
      </c>
      <c r="Z706" s="183">
        <f t="shared" si="129"/>
        <v>0</v>
      </c>
      <c r="AA706" s="183">
        <f t="shared" si="129"/>
        <v>0</v>
      </c>
      <c r="AB706" s="183">
        <f t="shared" si="129"/>
        <v>0</v>
      </c>
      <c r="AC706" s="183">
        <f t="shared" si="129"/>
        <v>0</v>
      </c>
      <c r="AD706" s="183">
        <f t="shared" si="129"/>
        <v>0</v>
      </c>
      <c r="AE706" s="183">
        <f t="shared" si="129"/>
        <v>0</v>
      </c>
      <c r="AF706" s="183">
        <f t="shared" si="129"/>
        <v>0</v>
      </c>
      <c r="AG706" s="183">
        <f t="shared" si="129"/>
        <v>0</v>
      </c>
      <c r="AH706" s="184">
        <f t="shared" si="129"/>
        <v>0</v>
      </c>
    </row>
    <row r="707" spans="1:40" ht="12.75" hidden="1" customHeight="1" outlineLevel="2" x14ac:dyDescent="0.2">
      <c r="A707" s="35"/>
      <c r="B707" s="151"/>
      <c r="C707" s="152"/>
      <c r="D707" s="153"/>
      <c r="E707" s="154"/>
      <c r="F707" s="154"/>
      <c r="G707" s="154"/>
      <c r="H707" s="154"/>
      <c r="I707" s="154"/>
      <c r="J707" s="154"/>
      <c r="K707" s="185"/>
      <c r="L707" s="185"/>
      <c r="M707" s="185"/>
      <c r="N707" s="186"/>
      <c r="O707" s="186"/>
      <c r="P707" s="186"/>
      <c r="Q707" s="186"/>
      <c r="R707" s="186"/>
      <c r="S707" s="186"/>
      <c r="T707" s="186"/>
      <c r="U707" s="186"/>
      <c r="V707" s="186"/>
      <c r="W707" s="186"/>
      <c r="X707" s="186"/>
      <c r="Y707" s="186"/>
      <c r="Z707" s="186"/>
      <c r="AA707" s="186"/>
      <c r="AB707" s="186"/>
      <c r="AC707" s="186"/>
      <c r="AD707" s="186"/>
      <c r="AE707" s="186"/>
      <c r="AF707" s="186"/>
      <c r="AG707" s="186"/>
      <c r="AH707" s="187"/>
    </row>
    <row r="708" spans="1:40" ht="12.75" hidden="1" customHeight="1" outlineLevel="2" x14ac:dyDescent="0.2">
      <c r="A708" s="35"/>
      <c r="B708" s="151"/>
      <c r="C708" s="152"/>
      <c r="D708" s="153" t="s">
        <v>120</v>
      </c>
      <c r="E708" s="154"/>
      <c r="F708" s="154"/>
      <c r="G708" s="154"/>
      <c r="H708" s="154"/>
      <c r="I708" s="154"/>
      <c r="J708" s="154"/>
      <c r="K708" s="185"/>
      <c r="L708" s="185"/>
      <c r="M708" s="185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  <c r="Z708" s="186"/>
      <c r="AA708" s="186"/>
      <c r="AB708" s="186"/>
      <c r="AC708" s="186"/>
      <c r="AD708" s="186"/>
      <c r="AE708" s="186"/>
      <c r="AF708" s="186"/>
      <c r="AG708" s="186"/>
      <c r="AH708" s="187"/>
    </row>
    <row r="709" spans="1:40" ht="12.75" hidden="1" customHeight="1" outlineLevel="2" x14ac:dyDescent="0.2">
      <c r="A709" s="35"/>
      <c r="B709" s="151"/>
      <c r="C709" s="152"/>
      <c r="D709" s="176" t="s">
        <v>121</v>
      </c>
      <c r="E709" s="154"/>
      <c r="F709" s="154"/>
      <c r="G709" s="154"/>
      <c r="H709" s="154"/>
      <c r="I709" s="154"/>
      <c r="J709" s="154"/>
      <c r="K709" s="177">
        <f>'[2]Hist&amp;Budget_WC'!BT$260</f>
        <v>0</v>
      </c>
      <c r="L709" s="185">
        <f>'[2]Hist&amp;Budget_WC'!BU$260</f>
        <v>0</v>
      </c>
      <c r="M709" s="185">
        <f>'[2]Hist&amp;Budget_WC'!BV$260</f>
        <v>0</v>
      </c>
      <c r="N709" s="186">
        <f>'[2]Hist&amp;Budget_WC'!BW$260</f>
        <v>0</v>
      </c>
      <c r="O709" s="178">
        <f>[2]Calcs_Sew!O$237</f>
        <v>0</v>
      </c>
      <c r="P709" s="186">
        <f>[2]Calcs_Sew!P$237</f>
        <v>0</v>
      </c>
      <c r="Q709" s="186">
        <f>[2]Calcs_Sew!Q$237</f>
        <v>0</v>
      </c>
      <c r="R709" s="186">
        <f>[2]Calcs_Sew!R$237</f>
        <v>0</v>
      </c>
      <c r="S709" s="186">
        <f>[2]Calcs_Sew!S$237</f>
        <v>0</v>
      </c>
      <c r="T709" s="186">
        <f>[2]Calcs_Sew!T$237</f>
        <v>0</v>
      </c>
      <c r="U709" s="186">
        <f>[2]Calcs_Sew!U$237</f>
        <v>0</v>
      </c>
      <c r="V709" s="186">
        <f>[2]Calcs_Sew!V$237</f>
        <v>0</v>
      </c>
      <c r="W709" s="186">
        <f>[2]Calcs_Sew!W$237</f>
        <v>0</v>
      </c>
      <c r="X709" s="186">
        <f>[2]Calcs_Sew!X$237</f>
        <v>0</v>
      </c>
      <c r="Y709" s="186">
        <f>[2]Calcs_Sew!Y$237</f>
        <v>0</v>
      </c>
      <c r="Z709" s="186">
        <f>[2]Calcs_Sew!Z$237</f>
        <v>0</v>
      </c>
      <c r="AA709" s="186">
        <f>[2]Calcs_Sew!AA$237</f>
        <v>0</v>
      </c>
      <c r="AB709" s="186">
        <f>[2]Calcs_Sew!AB$237</f>
        <v>0</v>
      </c>
      <c r="AC709" s="186">
        <f>[2]Calcs_Sew!AC$237</f>
        <v>0</v>
      </c>
      <c r="AD709" s="186">
        <f>[2]Calcs_Sew!AD$237</f>
        <v>0</v>
      </c>
      <c r="AE709" s="186">
        <f>[2]Calcs_Sew!AE$237</f>
        <v>0</v>
      </c>
      <c r="AF709" s="186">
        <f>[2]Calcs_Sew!AF$237</f>
        <v>0</v>
      </c>
      <c r="AG709" s="186">
        <f>[2]Calcs_Sew!AG$237</f>
        <v>0</v>
      </c>
      <c r="AH709" s="187">
        <f>[2]Calcs_Sew!AH$237</f>
        <v>0</v>
      </c>
      <c r="AM709" s="53" cm="1">
        <f t="array" ref="AM709">IF(SUM(ABS(K709:AH709)),1,0)</f>
        <v>0</v>
      </c>
      <c r="AN709" s="53">
        <f>IF(OR(SUBTOTAL(102,AM709)=1,AM709=0),0,1)</f>
        <v>0</v>
      </c>
    </row>
    <row r="710" spans="1:40" ht="12.75" hidden="1" customHeight="1" outlineLevel="2" x14ac:dyDescent="0.2">
      <c r="A710" s="35"/>
      <c r="B710" s="151"/>
      <c r="C710" s="152"/>
      <c r="D710" s="176" t="s">
        <v>122</v>
      </c>
      <c r="E710" s="154"/>
      <c r="F710" s="154"/>
      <c r="G710" s="154"/>
      <c r="H710" s="154"/>
      <c r="I710" s="154"/>
      <c r="J710" s="154"/>
      <c r="K710" s="177">
        <f>'[2]Hist&amp;Budget_WC'!BT$261</f>
        <v>-72</v>
      </c>
      <c r="L710" s="185">
        <f>'[2]Hist&amp;Budget_WC'!BU$261</f>
        <v>-77</v>
      </c>
      <c r="M710" s="185">
        <f>'[2]Hist&amp;Budget_WC'!BV$261</f>
        <v>-83</v>
      </c>
      <c r="N710" s="186">
        <f>'[2]Hist&amp;Budget_WC'!BW$261</f>
        <v>-86</v>
      </c>
      <c r="O710" s="186">
        <f>[2]Calcs_Sew!O$238</f>
        <v>-93.023069162942434</v>
      </c>
      <c r="P710" s="186">
        <f>[2]Calcs_Sew!P$238</f>
        <v>-100.14511508566832</v>
      </c>
      <c r="Q710" s="186">
        <f>[2]Calcs_Sew!Q$238</f>
        <v>-107.8124401373441</v>
      </c>
      <c r="R710" s="186">
        <f>[2]Calcs_Sew!R$238</f>
        <v>-116.06679205895522</v>
      </c>
      <c r="S710" s="186">
        <f>[2]Calcs_Sew!S$238</f>
        <v>-124.95311488818155</v>
      </c>
      <c r="T710" s="186">
        <f>[2]Calcs_Sew!T$238</f>
        <v>-134.51979367473561</v>
      </c>
      <c r="U710" s="186">
        <f>[2]Calcs_Sew!U$238</f>
        <v>-144.81891793163271</v>
      </c>
      <c r="V710" s="186">
        <f>[2]Calcs_Sew!V$238</f>
        <v>-155.90656525685597</v>
      </c>
      <c r="W710" s="186">
        <f>[2]Calcs_Sew!W$238</f>
        <v>-167.84310666970509</v>
      </c>
      <c r="X710" s="186">
        <f>[2]Calcs_Sew!X$238</f>
        <v>-180.69353532435136</v>
      </c>
      <c r="Y710" s="186">
        <f>[2]Calcs_Sew!Y$238</f>
        <v>-194.52782039040875</v>
      </c>
      <c r="Z710" s="186">
        <f>[2]Calcs_Sew!Z$238</f>
        <v>-209.42128802736113</v>
      </c>
      <c r="AA710" s="186">
        <f>[2]Calcs_Sew!AA$238</f>
        <v>-225.45503152720946</v>
      </c>
      <c r="AB710" s="186">
        <f>[2]Calcs_Sew!AB$238</f>
        <v>-159.81340986464809</v>
      </c>
      <c r="AC710" s="186">
        <f>[2]Calcs_Sew!AC$238</f>
        <v>0</v>
      </c>
      <c r="AD710" s="186">
        <f>[2]Calcs_Sew!AD$238</f>
        <v>0</v>
      </c>
      <c r="AE710" s="186">
        <f>[2]Calcs_Sew!AE$238</f>
        <v>0</v>
      </c>
      <c r="AF710" s="186">
        <f>[2]Calcs_Sew!AF$238</f>
        <v>0</v>
      </c>
      <c r="AG710" s="186">
        <f>[2]Calcs_Sew!AG$238</f>
        <v>0</v>
      </c>
      <c r="AH710" s="187">
        <f>[2]Calcs_Sew!AH$238</f>
        <v>0</v>
      </c>
      <c r="AM710" s="53" cm="1">
        <f t="array" ref="AM710">IF(SUM(ABS(K710:AH710)),1,0)</f>
        <v>1</v>
      </c>
      <c r="AN710" s="53">
        <f>IF(OR(SUBTOTAL(102,AM710)=1,AM710=0),0,1)</f>
        <v>1</v>
      </c>
    </row>
    <row r="711" spans="1:40" ht="12.75" hidden="1" customHeight="1" outlineLevel="2" collapsed="1" x14ac:dyDescent="0.2">
      <c r="A711" s="35"/>
      <c r="B711" s="151"/>
      <c r="C711" s="152"/>
      <c r="D711" s="176" t="s">
        <v>123</v>
      </c>
      <c r="E711" s="154"/>
      <c r="F711" s="154"/>
      <c r="G711" s="154"/>
      <c r="H711" s="154"/>
      <c r="I711" s="154"/>
      <c r="J711" s="154"/>
      <c r="K711" s="177">
        <f>SUM('[2]Hist&amp;Budget_WC'!BT$262:BT$265)*(1-$I$43)</f>
        <v>-184</v>
      </c>
      <c r="L711" s="185">
        <f>SUM('[2]Hist&amp;Budget_WC'!BU$262:BU$265)*(1-$I$43)</f>
        <v>-173</v>
      </c>
      <c r="M711" s="185">
        <f>SUM('[2]Hist&amp;Budget_WC'!BV$262:BV$265)*(1-$I$43)</f>
        <v>-167</v>
      </c>
      <c r="N711" s="186">
        <f>SUM('[2]Hist&amp;Budget_WC'!BW$262:BW$265)*(1-$I$43)</f>
        <v>-160</v>
      </c>
      <c r="O711" s="178">
        <f>SUM([2]Calcs_Sew!O$239:O$242)*(1-$I$43)</f>
        <v>-153.39698902655041</v>
      </c>
      <c r="P711" s="178">
        <f>SUM([2]Calcs_Sew!P$239:P$242)*(1-$I$43)</f>
        <v>-146.27494310382457</v>
      </c>
      <c r="Q711" s="178">
        <f>SUM([2]Calcs_Sew!Q$239:Q$242)*(1-$I$43)</f>
        <v>-138.60761805214878</v>
      </c>
      <c r="R711" s="178">
        <f>SUM([2]Calcs_Sew!R$239:R$242)*(1-$I$43)</f>
        <v>-130.35326613053763</v>
      </c>
      <c r="S711" s="178">
        <f>SUM([2]Calcs_Sew!S$239:S$242)*(1-$I$43)</f>
        <v>-121.46694330131128</v>
      </c>
      <c r="T711" s="178">
        <f>SUM([2]Calcs_Sew!T$239:T$242)*(1-$I$43)</f>
        <v>-111.90026451475723</v>
      </c>
      <c r="U711" s="178">
        <f>SUM([2]Calcs_Sew!U$239:U$242)*(1-$I$43)</f>
        <v>-101.60114025786011</v>
      </c>
      <c r="V711" s="178">
        <f>SUM([2]Calcs_Sew!V$239:V$242)*(1-$I$43)</f>
        <v>-90.513492932636865</v>
      </c>
      <c r="W711" s="178">
        <f>SUM([2]Calcs_Sew!W$239:W$242)*(1-$I$43)</f>
        <v>-78.576951519787769</v>
      </c>
      <c r="X711" s="178">
        <f>SUM([2]Calcs_Sew!X$239:X$242)*(1-$I$43)</f>
        <v>-65.72652286514149</v>
      </c>
      <c r="Y711" s="178">
        <f>SUM([2]Calcs_Sew!Y$239:Y$242)*(1-$I$43)</f>
        <v>-51.892237799084086</v>
      </c>
      <c r="Z711" s="178">
        <f>SUM([2]Calcs_Sew!Z$239:Z$242)*(1-$I$43)</f>
        <v>-36.998770162131741</v>
      </c>
      <c r="AA711" s="178">
        <f>SUM([2]Calcs_Sew!AA$239:AA$242)*(1-$I$43)</f>
        <v>-20.965026662283428</v>
      </c>
      <c r="AB711" s="178">
        <f>SUM([2]Calcs_Sew!AB$239:AB$242)*(1-$I$43)</f>
        <v>-4.4666289283471556</v>
      </c>
      <c r="AC711" s="178">
        <f>SUM([2]Calcs_Sew!AC$239:AC$242)*(1-$I$43)</f>
        <v>3.6806113712373199E-15</v>
      </c>
      <c r="AD711" s="178">
        <f>SUM([2]Calcs_Sew!AD$239:AD$242)*(1-$I$43)</f>
        <v>3.6806113712373199E-15</v>
      </c>
      <c r="AE711" s="178">
        <f>SUM([2]Calcs_Sew!AE$239:AE$242)*(1-$I$43)</f>
        <v>3.6806113712373199E-15</v>
      </c>
      <c r="AF711" s="178">
        <f>SUM([2]Calcs_Sew!AF$239:AF$242)*(1-$I$43)</f>
        <v>3.6806113712373199E-15</v>
      </c>
      <c r="AG711" s="178">
        <f>SUM([2]Calcs_Sew!AG$239:AG$242)*(1-$I$43)</f>
        <v>3.6806113712373199E-15</v>
      </c>
      <c r="AH711" s="179">
        <f>SUM([2]Calcs_Sew!AH$239:AH$242)*(1-$I$43)</f>
        <v>3.6806113712373199E-15</v>
      </c>
    </row>
    <row r="712" spans="1:40" ht="12.75" hidden="1" customHeight="1" outlineLevel="2" x14ac:dyDescent="0.2">
      <c r="A712" s="35"/>
      <c r="B712" s="151"/>
      <c r="C712" s="152"/>
      <c r="D712" s="176" t="s">
        <v>124</v>
      </c>
      <c r="E712" s="154"/>
      <c r="F712" s="154"/>
      <c r="G712" s="154"/>
      <c r="H712" s="154"/>
      <c r="I712" s="154"/>
      <c r="J712" s="154"/>
      <c r="K712" s="177">
        <f>'[2]Hist&amp;Budget_WC'!BT$266</f>
        <v>0</v>
      </c>
      <c r="L712" s="185">
        <f>'[2]Hist&amp;Budget_WC'!BU$266</f>
        <v>0</v>
      </c>
      <c r="M712" s="185">
        <f>'[2]Hist&amp;Budget_WC'!BV$266</f>
        <v>0</v>
      </c>
      <c r="N712" s="186">
        <f>'[2]Hist&amp;Budget_WC'!BW$266</f>
        <v>0</v>
      </c>
      <c r="O712" s="178">
        <f>[2]Calcs_Sew!O$243</f>
        <v>0</v>
      </c>
      <c r="P712" s="186">
        <f>[2]Calcs_Sew!P$243</f>
        <v>0</v>
      </c>
      <c r="Q712" s="186">
        <f>[2]Calcs_Sew!Q$243</f>
        <v>0</v>
      </c>
      <c r="R712" s="186">
        <f>[2]Calcs_Sew!R$243</f>
        <v>0</v>
      </c>
      <c r="S712" s="186">
        <f>[2]Calcs_Sew!S$243</f>
        <v>0</v>
      </c>
      <c r="T712" s="186">
        <f>[2]Calcs_Sew!T$243</f>
        <v>0</v>
      </c>
      <c r="U712" s="186">
        <f>[2]Calcs_Sew!U$243</f>
        <v>0</v>
      </c>
      <c r="V712" s="186">
        <f>[2]Calcs_Sew!V$243</f>
        <v>0</v>
      </c>
      <c r="W712" s="186">
        <f>[2]Calcs_Sew!W$243</f>
        <v>0</v>
      </c>
      <c r="X712" s="186">
        <f>[2]Calcs_Sew!X$243</f>
        <v>0</v>
      </c>
      <c r="Y712" s="186">
        <f>[2]Calcs_Sew!Y$243</f>
        <v>0</v>
      </c>
      <c r="Z712" s="186">
        <f>[2]Calcs_Sew!Z$243</f>
        <v>0</v>
      </c>
      <c r="AA712" s="186">
        <f>[2]Calcs_Sew!AA$243</f>
        <v>0</v>
      </c>
      <c r="AB712" s="186">
        <f>[2]Calcs_Sew!AB$243</f>
        <v>0</v>
      </c>
      <c r="AC712" s="186">
        <f>[2]Calcs_Sew!AC$243</f>
        <v>0</v>
      </c>
      <c r="AD712" s="186">
        <f>[2]Calcs_Sew!AD$243</f>
        <v>0</v>
      </c>
      <c r="AE712" s="186">
        <f>[2]Calcs_Sew!AE$243</f>
        <v>0</v>
      </c>
      <c r="AF712" s="186">
        <f>[2]Calcs_Sew!AF$243</f>
        <v>0</v>
      </c>
      <c r="AG712" s="186">
        <f>[2]Calcs_Sew!AG$243</f>
        <v>0</v>
      </c>
      <c r="AH712" s="187">
        <f>[2]Calcs_Sew!AH$243</f>
        <v>0</v>
      </c>
    </row>
    <row r="713" spans="1:40" ht="12.75" hidden="1" customHeight="1" outlineLevel="2" x14ac:dyDescent="0.2">
      <c r="A713" s="35"/>
      <c r="B713" s="151"/>
      <c r="C713" s="152"/>
      <c r="D713" s="180" t="s">
        <v>125</v>
      </c>
      <c r="E713" s="181"/>
      <c r="F713" s="181"/>
      <c r="G713" s="181"/>
      <c r="H713" s="181"/>
      <c r="I713" s="181"/>
      <c r="J713" s="181"/>
      <c r="K713" s="182">
        <f>SUM(K709:K712)</f>
        <v>-256</v>
      </c>
      <c r="L713" s="182">
        <f>SUM(L709:L712)</f>
        <v>-250</v>
      </c>
      <c r="M713" s="182">
        <f>SUM(M709:M712)</f>
        <v>-250</v>
      </c>
      <c r="N713" s="183">
        <f>SUM(N709:N712)</f>
        <v>-246</v>
      </c>
      <c r="O713" s="183">
        <f>SUM(O709:O712)</f>
        <v>-246.42005818949286</v>
      </c>
      <c r="P713" s="183">
        <f t="shared" ref="P713:AH713" si="130">SUM(P709:P712)</f>
        <v>-246.42005818949289</v>
      </c>
      <c r="Q713" s="183">
        <f t="shared" si="130"/>
        <v>-246.42005818949286</v>
      </c>
      <c r="R713" s="183">
        <f t="shared" si="130"/>
        <v>-246.42005818949286</v>
      </c>
      <c r="S713" s="183">
        <f t="shared" si="130"/>
        <v>-246.42005818949281</v>
      </c>
      <c r="T713" s="183">
        <f t="shared" si="130"/>
        <v>-246.42005818949283</v>
      </c>
      <c r="U713" s="183">
        <f t="shared" si="130"/>
        <v>-246.42005818949281</v>
      </c>
      <c r="V713" s="183">
        <f t="shared" si="130"/>
        <v>-246.42005818949283</v>
      </c>
      <c r="W713" s="183">
        <f t="shared" si="130"/>
        <v>-246.42005818949286</v>
      </c>
      <c r="X713" s="183">
        <f t="shared" si="130"/>
        <v>-246.42005818949286</v>
      </c>
      <c r="Y713" s="183">
        <f t="shared" si="130"/>
        <v>-246.42005818949283</v>
      </c>
      <c r="Z713" s="183">
        <f t="shared" si="130"/>
        <v>-246.42005818949286</v>
      </c>
      <c r="AA713" s="183">
        <f t="shared" si="130"/>
        <v>-246.42005818949289</v>
      </c>
      <c r="AB713" s="183">
        <f t="shared" si="130"/>
        <v>-164.28003879299524</v>
      </c>
      <c r="AC713" s="183">
        <f t="shared" si="130"/>
        <v>3.6806113712373199E-15</v>
      </c>
      <c r="AD713" s="183">
        <f t="shared" si="130"/>
        <v>3.6806113712373199E-15</v>
      </c>
      <c r="AE713" s="183">
        <f t="shared" si="130"/>
        <v>3.6806113712373199E-15</v>
      </c>
      <c r="AF713" s="183">
        <f t="shared" si="130"/>
        <v>3.6806113712373199E-15</v>
      </c>
      <c r="AG713" s="183">
        <f t="shared" si="130"/>
        <v>3.6806113712373199E-15</v>
      </c>
      <c r="AH713" s="184">
        <f t="shared" si="130"/>
        <v>3.6806113712373199E-15</v>
      </c>
    </row>
    <row r="714" spans="1:40" ht="12.75" hidden="1" customHeight="1" outlineLevel="2" x14ac:dyDescent="0.2">
      <c r="A714" s="35"/>
      <c r="B714" s="151"/>
      <c r="C714" s="152"/>
      <c r="D714" s="176"/>
      <c r="E714" s="154"/>
      <c r="F714" s="154"/>
      <c r="G714" s="154"/>
      <c r="H714" s="154"/>
      <c r="I714" s="154"/>
      <c r="J714" s="154"/>
      <c r="K714" s="188"/>
      <c r="L714" s="188"/>
      <c r="M714" s="188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90"/>
    </row>
    <row r="715" spans="1:40" ht="12.75" hidden="1" customHeight="1" outlineLevel="2" thickBot="1" x14ac:dyDescent="0.25">
      <c r="A715" s="35"/>
      <c r="B715" s="151"/>
      <c r="C715" s="152"/>
      <c r="D715" s="158" t="s">
        <v>126</v>
      </c>
      <c r="E715" s="159"/>
      <c r="F715" s="159"/>
      <c r="G715" s="159"/>
      <c r="H715" s="159"/>
      <c r="I715" s="159"/>
      <c r="J715" s="159"/>
      <c r="K715" s="191">
        <f>SUM(K700,K706,K713)</f>
        <v>-5057</v>
      </c>
      <c r="L715" s="191">
        <f>SUM(L700,L706,L713)</f>
        <v>-324</v>
      </c>
      <c r="M715" s="191">
        <f>SUM(M700,M706,M713)</f>
        <v>2621</v>
      </c>
      <c r="N715" s="192">
        <f>SUM(N700,N706,N713)</f>
        <v>3004</v>
      </c>
      <c r="O715" s="193">
        <f>SUM(O700,O706,O713)</f>
        <v>-3593.6522499703142</v>
      </c>
      <c r="P715" s="192">
        <f t="shared" ref="P715:AH715" si="131">SUM(P700,P706,P713)</f>
        <v>530.21555824886309</v>
      </c>
      <c r="Q715" s="192">
        <f t="shared" si="131"/>
        <v>812.31555824886254</v>
      </c>
      <c r="R715" s="192">
        <f t="shared" si="131"/>
        <v>1478.0089335015018</v>
      </c>
      <c r="S715" s="192">
        <f t="shared" si="131"/>
        <v>332.43177203731932</v>
      </c>
      <c r="T715" s="192">
        <f t="shared" si="131"/>
        <v>-340.673482847027</v>
      </c>
      <c r="U715" s="192">
        <f t="shared" si="131"/>
        <v>-632.88033216209612</v>
      </c>
      <c r="V715" s="192">
        <f t="shared" si="131"/>
        <v>1152.6516462794043</v>
      </c>
      <c r="W715" s="192">
        <f t="shared" si="131"/>
        <v>4048.7671414511979</v>
      </c>
      <c r="X715" s="192">
        <f t="shared" si="131"/>
        <v>4383.9333664680425</v>
      </c>
      <c r="Y715" s="192">
        <f t="shared" si="131"/>
        <v>3270.7310351161441</v>
      </c>
      <c r="Z715" s="192">
        <f t="shared" si="131"/>
        <v>5982.8799642672766</v>
      </c>
      <c r="AA715" s="192">
        <f t="shared" si="131"/>
        <v>5980.2799193537376</v>
      </c>
      <c r="AB715" s="192">
        <f t="shared" si="131"/>
        <v>6063.7199612070044</v>
      </c>
      <c r="AC715" s="192">
        <f t="shared" si="131"/>
        <v>6228</v>
      </c>
      <c r="AD715" s="192">
        <f t="shared" si="131"/>
        <v>6229.3000224567695</v>
      </c>
      <c r="AE715" s="192">
        <f t="shared" si="131"/>
        <v>6226.6999775432305</v>
      </c>
      <c r="AF715" s="192">
        <f t="shared" si="131"/>
        <v>6228</v>
      </c>
      <c r="AG715" s="192">
        <f t="shared" si="131"/>
        <v>6228</v>
      </c>
      <c r="AH715" s="194">
        <f t="shared" si="131"/>
        <v>6229.3000224567695</v>
      </c>
    </row>
    <row r="716" spans="1:40" ht="12.75" hidden="1" customHeight="1" outlineLevel="2" thickTop="1" x14ac:dyDescent="0.2">
      <c r="A716" s="35"/>
      <c r="B716" s="151"/>
      <c r="C716" s="152"/>
      <c r="D716" s="153"/>
      <c r="E716" s="154"/>
      <c r="F716" s="154"/>
      <c r="G716" s="154"/>
      <c r="H716" s="154"/>
      <c r="I716" s="154"/>
      <c r="J716" s="154"/>
      <c r="K716" s="188"/>
      <c r="L716" s="188"/>
      <c r="M716" s="188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90"/>
    </row>
    <row r="717" spans="1:40" ht="10.199999999999999" hidden="1" outlineLevel="2" x14ac:dyDescent="0.2">
      <c r="B717" s="151"/>
      <c r="C717" s="152"/>
      <c r="D717" s="195" t="s">
        <v>127</v>
      </c>
      <c r="E717" s="154"/>
      <c r="F717" s="154"/>
      <c r="G717" s="154"/>
      <c r="H717" s="154"/>
      <c r="I717" s="154"/>
      <c r="J717" s="154"/>
      <c r="K717" s="196">
        <f>'[2]Hist&amp;Budget_WC'!BT$271</f>
        <v>7641</v>
      </c>
      <c r="L717" s="185">
        <f>K719</f>
        <v>2584</v>
      </c>
      <c r="M717" s="185">
        <f>L719</f>
        <v>2260</v>
      </c>
      <c r="N717" s="186">
        <f>'[2]Hist&amp;Budget_WC'!BW271</f>
        <v>4881</v>
      </c>
      <c r="O717" s="186">
        <f>N719</f>
        <v>7885</v>
      </c>
      <c r="P717" s="186">
        <f t="shared" ref="P717:AH717" si="132">O719</f>
        <v>4291.3477500296858</v>
      </c>
      <c r="Q717" s="186">
        <f t="shared" si="132"/>
        <v>4821.5633082785489</v>
      </c>
      <c r="R717" s="186">
        <f t="shared" si="132"/>
        <v>5633.8788665274114</v>
      </c>
      <c r="S717" s="186">
        <f t="shared" si="132"/>
        <v>7111.8878000289133</v>
      </c>
      <c r="T717" s="186">
        <f t="shared" si="132"/>
        <v>7444.3195720662325</v>
      </c>
      <c r="U717" s="186">
        <f t="shared" si="132"/>
        <v>7103.6460892192054</v>
      </c>
      <c r="V717" s="186">
        <f t="shared" si="132"/>
        <v>6470.7657570571091</v>
      </c>
      <c r="W717" s="186">
        <f t="shared" si="132"/>
        <v>7623.4174033365134</v>
      </c>
      <c r="X717" s="186">
        <f t="shared" si="132"/>
        <v>11672.184544787711</v>
      </c>
      <c r="Y717" s="186">
        <f t="shared" si="132"/>
        <v>16056.117911255755</v>
      </c>
      <c r="Z717" s="186">
        <f t="shared" si="132"/>
        <v>19326.848946371898</v>
      </c>
      <c r="AA717" s="186">
        <f t="shared" si="132"/>
        <v>25309.728910639176</v>
      </c>
      <c r="AB717" s="186">
        <f t="shared" si="132"/>
        <v>31290.008829992912</v>
      </c>
      <c r="AC717" s="186">
        <f t="shared" si="132"/>
        <v>37353.728791199916</v>
      </c>
      <c r="AD717" s="186">
        <f t="shared" si="132"/>
        <v>43581.728791199916</v>
      </c>
      <c r="AE717" s="186">
        <f t="shared" si="132"/>
        <v>49811.028813656681</v>
      </c>
      <c r="AF717" s="186">
        <f t="shared" si="132"/>
        <v>56037.728791199916</v>
      </c>
      <c r="AG717" s="186">
        <f t="shared" si="132"/>
        <v>62265.728791199916</v>
      </c>
      <c r="AH717" s="187">
        <f t="shared" si="132"/>
        <v>68493.728791199916</v>
      </c>
    </row>
    <row r="718" spans="1:40" ht="12.75" hidden="1" customHeight="1" outlineLevel="2" x14ac:dyDescent="0.2">
      <c r="B718" s="151"/>
      <c r="C718" s="152"/>
      <c r="D718" s="195"/>
      <c r="E718" s="154"/>
      <c r="F718" s="154"/>
      <c r="G718" s="154"/>
      <c r="H718" s="154"/>
      <c r="I718" s="154"/>
      <c r="J718" s="154"/>
      <c r="K718" s="188"/>
      <c r="L718" s="188"/>
      <c r="M718" s="188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  <c r="AF718" s="189"/>
      <c r="AG718" s="189"/>
      <c r="AH718" s="190"/>
    </row>
    <row r="719" spans="1:40" s="206" customFormat="1" ht="25.35" hidden="1" customHeight="1" outlineLevel="2" x14ac:dyDescent="0.2">
      <c r="A719" s="197"/>
      <c r="B719" s="198"/>
      <c r="C719" s="199"/>
      <c r="D719" s="200" t="s">
        <v>128</v>
      </c>
      <c r="E719" s="201"/>
      <c r="F719" s="201"/>
      <c r="G719" s="201"/>
      <c r="H719" s="201"/>
      <c r="I719" s="201"/>
      <c r="J719" s="201"/>
      <c r="K719" s="202">
        <f>SUM(K715,K717)</f>
        <v>2584</v>
      </c>
      <c r="L719" s="202">
        <f>SUM(L715,L717)</f>
        <v>2260</v>
      </c>
      <c r="M719" s="202">
        <f>SUM(M715,M717)</f>
        <v>4881</v>
      </c>
      <c r="N719" s="203">
        <f>SUM(N715,N717)</f>
        <v>7885</v>
      </c>
      <c r="O719" s="204">
        <f>SUM(O715,O717)</f>
        <v>4291.3477500296858</v>
      </c>
      <c r="P719" s="203">
        <f t="shared" ref="P719:AH719" si="133">SUM(P715,P717)</f>
        <v>4821.5633082785489</v>
      </c>
      <c r="Q719" s="203">
        <f t="shared" si="133"/>
        <v>5633.8788665274114</v>
      </c>
      <c r="R719" s="203">
        <f t="shared" si="133"/>
        <v>7111.8878000289133</v>
      </c>
      <c r="S719" s="203">
        <f t="shared" si="133"/>
        <v>7444.3195720662325</v>
      </c>
      <c r="T719" s="203">
        <f t="shared" si="133"/>
        <v>7103.6460892192054</v>
      </c>
      <c r="U719" s="203">
        <f t="shared" si="133"/>
        <v>6470.7657570571091</v>
      </c>
      <c r="V719" s="203">
        <f t="shared" si="133"/>
        <v>7623.4174033365134</v>
      </c>
      <c r="W719" s="203">
        <f t="shared" si="133"/>
        <v>11672.184544787711</v>
      </c>
      <c r="X719" s="203">
        <f t="shared" si="133"/>
        <v>16056.117911255755</v>
      </c>
      <c r="Y719" s="203">
        <f t="shared" si="133"/>
        <v>19326.848946371898</v>
      </c>
      <c r="Z719" s="203">
        <f t="shared" si="133"/>
        <v>25309.728910639176</v>
      </c>
      <c r="AA719" s="203">
        <f t="shared" si="133"/>
        <v>31290.008829992912</v>
      </c>
      <c r="AB719" s="203">
        <f t="shared" si="133"/>
        <v>37353.728791199916</v>
      </c>
      <c r="AC719" s="203">
        <f t="shared" si="133"/>
        <v>43581.728791199916</v>
      </c>
      <c r="AD719" s="203">
        <f t="shared" si="133"/>
        <v>49811.028813656681</v>
      </c>
      <c r="AE719" s="203">
        <f t="shared" si="133"/>
        <v>56037.728791199916</v>
      </c>
      <c r="AF719" s="203">
        <f t="shared" si="133"/>
        <v>62265.728791199916</v>
      </c>
      <c r="AG719" s="203">
        <f t="shared" si="133"/>
        <v>68493.728791199916</v>
      </c>
      <c r="AH719" s="205">
        <f t="shared" si="133"/>
        <v>74723.028813656681</v>
      </c>
    </row>
    <row r="720" spans="1:40" ht="12.75" hidden="1" customHeight="1" outlineLevel="2" x14ac:dyDescent="0.2">
      <c r="B720" s="151"/>
      <c r="C720" s="152"/>
      <c r="D720" s="207" t="s">
        <v>129</v>
      </c>
      <c r="E720" s="154"/>
      <c r="F720" s="154"/>
      <c r="G720" s="154"/>
      <c r="H720" s="154"/>
      <c r="I720" s="154"/>
      <c r="J720" s="154"/>
      <c r="K720" s="196">
        <f t="shared" ref="K720:AH720" si="134">SUM(K642,K650)</f>
        <v>6000</v>
      </c>
      <c r="L720" s="185">
        <f t="shared" si="134"/>
        <v>5822</v>
      </c>
      <c r="M720" s="185">
        <f t="shared" si="134"/>
        <v>4490</v>
      </c>
      <c r="N720" s="186">
        <f t="shared" si="134"/>
        <v>0</v>
      </c>
      <c r="O720" s="186">
        <f t="shared" si="134"/>
        <v>0</v>
      </c>
      <c r="P720" s="186">
        <f t="shared" si="134"/>
        <v>0</v>
      </c>
      <c r="Q720" s="186">
        <f t="shared" si="134"/>
        <v>0</v>
      </c>
      <c r="R720" s="186">
        <f t="shared" si="134"/>
        <v>0</v>
      </c>
      <c r="S720" s="186">
        <f t="shared" si="134"/>
        <v>0</v>
      </c>
      <c r="T720" s="186">
        <f t="shared" si="134"/>
        <v>0</v>
      </c>
      <c r="U720" s="186">
        <f t="shared" si="134"/>
        <v>0</v>
      </c>
      <c r="V720" s="186">
        <f t="shared" si="134"/>
        <v>0</v>
      </c>
      <c r="W720" s="186">
        <f t="shared" si="134"/>
        <v>0</v>
      </c>
      <c r="X720" s="186">
        <f t="shared" si="134"/>
        <v>0</v>
      </c>
      <c r="Y720" s="186">
        <f t="shared" si="134"/>
        <v>0</v>
      </c>
      <c r="Z720" s="186">
        <f t="shared" si="134"/>
        <v>0</v>
      </c>
      <c r="AA720" s="186">
        <f t="shared" si="134"/>
        <v>0</v>
      </c>
      <c r="AB720" s="186">
        <f t="shared" si="134"/>
        <v>0</v>
      </c>
      <c r="AC720" s="186">
        <f t="shared" si="134"/>
        <v>0</v>
      </c>
      <c r="AD720" s="186">
        <f t="shared" si="134"/>
        <v>0</v>
      </c>
      <c r="AE720" s="186">
        <f t="shared" si="134"/>
        <v>0</v>
      </c>
      <c r="AF720" s="186">
        <f t="shared" si="134"/>
        <v>0</v>
      </c>
      <c r="AG720" s="186">
        <f t="shared" si="134"/>
        <v>0</v>
      </c>
      <c r="AH720" s="187">
        <f t="shared" si="134"/>
        <v>0</v>
      </c>
      <c r="AM720" s="53" cm="1">
        <f t="array" ref="AM720">IF(SUM(ABS(K720:AH720)),1,0)</f>
        <v>1</v>
      </c>
      <c r="AN720" s="53">
        <f>IF(OR(SUBTOTAL(102,AM720)=1,AM720=0),0,1)</f>
        <v>1</v>
      </c>
    </row>
    <row r="721" spans="1:40" ht="12.75" hidden="1" customHeight="1" outlineLevel="2" collapsed="1" x14ac:dyDescent="0.2">
      <c r="B721" s="151"/>
      <c r="C721" s="152"/>
      <c r="D721" s="195"/>
      <c r="E721" s="154"/>
      <c r="F721" s="154"/>
      <c r="G721" s="154"/>
      <c r="H721" s="154"/>
      <c r="I721" s="154"/>
      <c r="J721" s="154"/>
      <c r="K721" s="188"/>
      <c r="L721" s="188"/>
      <c r="M721" s="188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  <c r="AA721" s="189"/>
      <c r="AB721" s="189"/>
      <c r="AC721" s="189"/>
      <c r="AD721" s="189"/>
      <c r="AE721" s="189"/>
      <c r="AF721" s="189"/>
      <c r="AG721" s="189"/>
      <c r="AH721" s="190"/>
      <c r="AM721" s="206"/>
      <c r="AN721" s="206"/>
    </row>
    <row r="722" spans="1:40" ht="29.4" hidden="1" customHeight="1" outlineLevel="2" thickBot="1" x14ac:dyDescent="0.25">
      <c r="B722" s="151"/>
      <c r="C722" s="152"/>
      <c r="D722" s="208" t="s">
        <v>130</v>
      </c>
      <c r="E722" s="209"/>
      <c r="F722" s="209"/>
      <c r="G722" s="209"/>
      <c r="H722" s="209"/>
      <c r="I722" s="209"/>
      <c r="J722" s="209"/>
      <c r="K722" s="210">
        <f>SUM(K719:K721)</f>
        <v>8584</v>
      </c>
      <c r="L722" s="210">
        <f t="shared" ref="L722:AH722" si="135">SUM(L719:L721)</f>
        <v>8082</v>
      </c>
      <c r="M722" s="210">
        <f t="shared" si="135"/>
        <v>9371</v>
      </c>
      <c r="N722" s="211">
        <f t="shared" si="135"/>
        <v>7885</v>
      </c>
      <c r="O722" s="212">
        <f t="shared" si="135"/>
        <v>4291.3477500296858</v>
      </c>
      <c r="P722" s="211">
        <f t="shared" si="135"/>
        <v>4821.5633082785489</v>
      </c>
      <c r="Q722" s="211">
        <f t="shared" si="135"/>
        <v>5633.8788665274114</v>
      </c>
      <c r="R722" s="211">
        <f t="shared" si="135"/>
        <v>7111.8878000289133</v>
      </c>
      <c r="S722" s="211">
        <f t="shared" si="135"/>
        <v>7444.3195720662325</v>
      </c>
      <c r="T722" s="211">
        <f t="shared" si="135"/>
        <v>7103.6460892192054</v>
      </c>
      <c r="U722" s="211">
        <f t="shared" si="135"/>
        <v>6470.7657570571091</v>
      </c>
      <c r="V722" s="211">
        <f t="shared" si="135"/>
        <v>7623.4174033365134</v>
      </c>
      <c r="W722" s="211">
        <f t="shared" si="135"/>
        <v>11672.184544787711</v>
      </c>
      <c r="X722" s="211">
        <f t="shared" si="135"/>
        <v>16056.117911255755</v>
      </c>
      <c r="Y722" s="211">
        <f t="shared" si="135"/>
        <v>19326.848946371898</v>
      </c>
      <c r="Z722" s="211">
        <f t="shared" si="135"/>
        <v>25309.728910639176</v>
      </c>
      <c r="AA722" s="211">
        <f t="shared" si="135"/>
        <v>31290.008829992912</v>
      </c>
      <c r="AB722" s="211">
        <f t="shared" si="135"/>
        <v>37353.728791199916</v>
      </c>
      <c r="AC722" s="211">
        <f t="shared" si="135"/>
        <v>43581.728791199916</v>
      </c>
      <c r="AD722" s="211">
        <f t="shared" si="135"/>
        <v>49811.028813656681</v>
      </c>
      <c r="AE722" s="211">
        <f t="shared" si="135"/>
        <v>56037.728791199916</v>
      </c>
      <c r="AF722" s="211">
        <f t="shared" si="135"/>
        <v>62265.728791199916</v>
      </c>
      <c r="AG722" s="211">
        <f t="shared" si="135"/>
        <v>68493.728791199916</v>
      </c>
      <c r="AH722" s="213">
        <f t="shared" si="135"/>
        <v>74723.028813656681</v>
      </c>
    </row>
    <row r="723" spans="1:40" ht="12.75" hidden="1" customHeight="1" outlineLevel="2" x14ac:dyDescent="0.2">
      <c r="A723" s="35"/>
      <c r="B723" s="151"/>
      <c r="C723" s="152"/>
    </row>
    <row r="724" spans="1:40" ht="12.75" hidden="1" customHeight="1" outlineLevel="3" x14ac:dyDescent="0.2">
      <c r="A724" s="35"/>
      <c r="B724" s="151"/>
      <c r="C724" s="152"/>
      <c r="D724" s="141" t="s">
        <v>76</v>
      </c>
    </row>
    <row r="725" spans="1:40" s="38" customFormat="1" ht="10.199999999999999" hidden="1" outlineLevel="3" x14ac:dyDescent="0.2">
      <c r="A725" s="35"/>
      <c r="B725" s="108"/>
      <c r="C725" s="136"/>
      <c r="D725" s="37" t="s">
        <v>131</v>
      </c>
      <c r="E725" s="142">
        <f>SUM(K725:AH725)</f>
        <v>0</v>
      </c>
      <c r="F725" s="214"/>
      <c r="G725" s="25"/>
      <c r="H725" s="25"/>
      <c r="I725" s="25"/>
      <c r="J725" s="25"/>
      <c r="K725" s="143">
        <f>IF(ROUND(K719-SUM(K641,K649),0)&lt;&gt;0,1,0)</f>
        <v>0</v>
      </c>
      <c r="L725" s="143">
        <f>IF(ROUND(L719-SUM(L641,L649),0)&lt;&gt;0,1,0)</f>
        <v>0</v>
      </c>
      <c r="M725" s="143">
        <f>IF(ROUND(M719-SUM(M641,M649),0)&lt;&gt;0,1,0)</f>
        <v>0</v>
      </c>
      <c r="N725" s="143">
        <f>IF(ROUND(N719-SUM(N641,N649),0)&lt;&gt;0,1,0)</f>
        <v>0</v>
      </c>
      <c r="O725" s="143">
        <f>IF(ROUND(O719-SUM(O641,O649),0)&lt;&gt;0,1,0)</f>
        <v>0</v>
      </c>
      <c r="P725" s="143">
        <f t="shared" ref="P725:AH725" si="136">IF(ROUND(P719-SUM(P641,P649),0)&lt;&gt;0,1,0)</f>
        <v>0</v>
      </c>
      <c r="Q725" s="143">
        <f t="shared" si="136"/>
        <v>0</v>
      </c>
      <c r="R725" s="143">
        <f t="shared" si="136"/>
        <v>0</v>
      </c>
      <c r="S725" s="143">
        <f t="shared" si="136"/>
        <v>0</v>
      </c>
      <c r="T725" s="143">
        <f t="shared" si="136"/>
        <v>0</v>
      </c>
      <c r="U725" s="143">
        <f t="shared" si="136"/>
        <v>0</v>
      </c>
      <c r="V725" s="143">
        <f t="shared" si="136"/>
        <v>0</v>
      </c>
      <c r="W725" s="143">
        <f t="shared" si="136"/>
        <v>0</v>
      </c>
      <c r="X725" s="143">
        <f t="shared" si="136"/>
        <v>0</v>
      </c>
      <c r="Y725" s="143">
        <f t="shared" si="136"/>
        <v>0</v>
      </c>
      <c r="Z725" s="143">
        <f t="shared" si="136"/>
        <v>0</v>
      </c>
      <c r="AA725" s="143">
        <f t="shared" si="136"/>
        <v>0</v>
      </c>
      <c r="AB725" s="143">
        <f t="shared" si="136"/>
        <v>0</v>
      </c>
      <c r="AC725" s="143">
        <f t="shared" si="136"/>
        <v>0</v>
      </c>
      <c r="AD725" s="143">
        <f t="shared" si="136"/>
        <v>0</v>
      </c>
      <c r="AE725" s="143">
        <f t="shared" si="136"/>
        <v>0</v>
      </c>
      <c r="AF725" s="143">
        <f t="shared" si="136"/>
        <v>0</v>
      </c>
      <c r="AG725" s="143">
        <f t="shared" si="136"/>
        <v>0</v>
      </c>
      <c r="AH725" s="143">
        <f t="shared" si="136"/>
        <v>0</v>
      </c>
    </row>
    <row r="726" spans="1:40" ht="12.75" hidden="1" customHeight="1" outlineLevel="3" x14ac:dyDescent="0.2">
      <c r="A726" s="35"/>
      <c r="B726" s="151"/>
      <c r="C726" s="152"/>
      <c r="D726" s="37" t="s">
        <v>153</v>
      </c>
      <c r="E726" s="142">
        <f>SUM(K726:AH726)</f>
        <v>0</v>
      </c>
      <c r="K726" s="143">
        <f>IF(ROUND(K715-'[2]Hist&amp;Budget_WC'!BT$269,0)&lt;&gt;0,1,0)</f>
        <v>0</v>
      </c>
      <c r="L726" s="143">
        <f>IF(ROUND(L715-'[2]Hist&amp;Budget_WC'!BU$269,0)&lt;&gt;0,1,0)</f>
        <v>0</v>
      </c>
      <c r="M726" s="143">
        <f>IF(ROUND(M715-'[2]Hist&amp;Budget_WC'!BV$269,0)&lt;&gt;0,1,0)</f>
        <v>0</v>
      </c>
      <c r="N726" s="143">
        <f>IF(ROUND(N715-'[2]Hist&amp;Budget_WC'!BW$269,0)&lt;&gt;0,1,0)</f>
        <v>0</v>
      </c>
      <c r="O726" s="143">
        <f>IF(ROUND(O715-[2]Calcs_Sew!O$246,0)&lt;&gt;0,1,0)</f>
        <v>0</v>
      </c>
      <c r="P726" s="143">
        <f>IF(ROUND(P715-[2]Calcs_Sew!P$246,0)&lt;&gt;0,1,0)</f>
        <v>0</v>
      </c>
      <c r="Q726" s="143">
        <f>IF(ROUND(Q715-[2]Calcs_Sew!Q$246,0)&lt;&gt;0,1,0)</f>
        <v>0</v>
      </c>
      <c r="R726" s="143">
        <f>IF(ROUND(R715-[2]Calcs_Sew!R$246,0)&lt;&gt;0,1,0)</f>
        <v>0</v>
      </c>
      <c r="S726" s="143">
        <f>IF(ROUND(S715-[2]Calcs_Sew!S$246,0)&lt;&gt;0,1,0)</f>
        <v>0</v>
      </c>
      <c r="T726" s="143">
        <f>IF(ROUND(T715-[2]Calcs_Sew!T$246,0)&lt;&gt;0,1,0)</f>
        <v>0</v>
      </c>
      <c r="U726" s="143">
        <f>IF(ROUND(U715-[2]Calcs_Sew!U$246,0)&lt;&gt;0,1,0)</f>
        <v>0</v>
      </c>
      <c r="V726" s="143">
        <f>IF(ROUND(V715-[2]Calcs_Sew!V$246,0)&lt;&gt;0,1,0)</f>
        <v>0</v>
      </c>
      <c r="W726" s="143">
        <f>IF(ROUND(W715-[2]Calcs_Sew!W$246,0)&lt;&gt;0,1,0)</f>
        <v>0</v>
      </c>
      <c r="X726" s="143">
        <f>IF(ROUND(X715-[2]Calcs_Sew!X$246,0)&lt;&gt;0,1,0)</f>
        <v>0</v>
      </c>
      <c r="Y726" s="143">
        <f>IF(ROUND(Y715-[2]Calcs_Sew!Y$246,0)&lt;&gt;0,1,0)</f>
        <v>0</v>
      </c>
      <c r="Z726" s="143">
        <f>IF(ROUND(Z715-[2]Calcs_Sew!Z$246,0)&lt;&gt;0,1,0)</f>
        <v>0</v>
      </c>
      <c r="AA726" s="143">
        <f>IF(ROUND(AA715-[2]Calcs_Sew!AA$246,0)&lt;&gt;0,1,0)</f>
        <v>0</v>
      </c>
      <c r="AB726" s="143">
        <f>IF(ROUND(AB715-[2]Calcs_Sew!AB$246,0)&lt;&gt;0,1,0)</f>
        <v>0</v>
      </c>
      <c r="AC726" s="143">
        <f>IF(ROUND(AC715-[2]Calcs_Sew!AC$246,0)&lt;&gt;0,1,0)</f>
        <v>0</v>
      </c>
      <c r="AD726" s="143">
        <f>IF(ROUND(AD715-[2]Calcs_Sew!AD$246,0)&lt;&gt;0,1,0)</f>
        <v>0</v>
      </c>
      <c r="AE726" s="143">
        <f>IF(ROUND(AE715-[2]Calcs_Sew!AE$246,0)&lt;&gt;0,1,0)</f>
        <v>0</v>
      </c>
      <c r="AF726" s="143">
        <f>IF(ROUND(AF715-[2]Calcs_Sew!AF$246,0)&lt;&gt;0,1,0)</f>
        <v>0</v>
      </c>
      <c r="AG726" s="143">
        <f>IF(ROUND(AG715-[2]Calcs_Sew!AG$246,0)&lt;&gt;0,1,0)</f>
        <v>0</v>
      </c>
      <c r="AH726" s="143">
        <f>IF(ROUND(AH715-[2]Calcs_Sew!AH$246,0)&lt;&gt;0,1,0)</f>
        <v>0</v>
      </c>
    </row>
    <row r="727" spans="1:40" ht="12.75" hidden="1" customHeight="1" outlineLevel="1" x14ac:dyDescent="0.2">
      <c r="A727" s="35"/>
    </row>
    <row r="728" spans="1:40" s="10" customFormat="1" ht="13.8" collapsed="1" x14ac:dyDescent="0.2">
      <c r="A728" s="33">
        <f ca="1">MAX(MAX($A$2:A727),$A$2*[2]Tables_A!$F$52)+Sxn</f>
        <v>2307</v>
      </c>
      <c r="B728" s="55" t="str">
        <f>[2]Gen_WC!$D$52</f>
        <v>Waste</v>
      </c>
      <c r="C728" s="7"/>
      <c r="D728" s="7"/>
      <c r="E728" s="8"/>
      <c r="F728" s="8"/>
      <c r="G728" s="8"/>
      <c r="H728" s="8"/>
      <c r="I728" s="8"/>
      <c r="J728" s="8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40" ht="12.75" hidden="1" customHeight="1" outlineLevel="1" x14ac:dyDescent="0.25">
      <c r="A729" s="35"/>
      <c r="D729" s="173"/>
      <c r="E729" s="154"/>
      <c r="F729" s="154"/>
      <c r="G729" s="154"/>
      <c r="H729" s="154"/>
      <c r="I729" s="26"/>
      <c r="J729" s="26"/>
      <c r="K729" s="26"/>
      <c r="L729" s="26"/>
      <c r="M729" s="26"/>
      <c r="N729" s="26"/>
      <c r="O729" s="234"/>
      <c r="P729" s="243"/>
      <c r="Q729" s="243"/>
      <c r="R729" s="243"/>
      <c r="S729" s="243"/>
      <c r="T729" s="243"/>
      <c r="U729" s="243"/>
      <c r="V729" s="243"/>
      <c r="W729" s="243"/>
      <c r="X729" s="243"/>
      <c r="Y729" s="243"/>
      <c r="Z729" s="243"/>
      <c r="AA729" s="243"/>
      <c r="AB729" s="243"/>
      <c r="AC729" s="243"/>
      <c r="AD729" s="243"/>
      <c r="AE729" s="243"/>
      <c r="AF729" s="243"/>
      <c r="AG729" s="243"/>
      <c r="AH729" s="243"/>
      <c r="AI729" s="243"/>
    </row>
    <row r="730" spans="1:40" s="38" customFormat="1" ht="12" hidden="1" outlineLevel="2" x14ac:dyDescent="0.2">
      <c r="A730" s="35"/>
      <c r="B730" s="40">
        <f ca="1">MAX($A$7:B729)+Sbsxn</f>
        <v>2307.0100000000002</v>
      </c>
      <c r="C730" s="41" t="str">
        <f>PLC</f>
        <v>Comprehensive Income Statement</v>
      </c>
      <c r="D730" s="56"/>
      <c r="E730" s="25"/>
      <c r="F730" s="25"/>
      <c r="G730" s="25"/>
      <c r="H730" s="25"/>
      <c r="I730" s="25"/>
      <c r="J730" s="25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</row>
    <row r="731" spans="1:40" s="38" customFormat="1" ht="12.6" hidden="1" outlineLevel="2" thickBot="1" x14ac:dyDescent="0.25">
      <c r="A731" s="35"/>
      <c r="B731" s="40"/>
      <c r="C731" s="54"/>
      <c r="D731" s="56"/>
      <c r="E731" s="25"/>
      <c r="F731" s="25"/>
      <c r="G731" s="25"/>
      <c r="H731" s="25"/>
      <c r="I731" s="25"/>
      <c r="J731" s="25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</row>
    <row r="732" spans="1:40" s="80" customFormat="1" ht="13.35" hidden="1" customHeight="1" outlineLevel="2" x14ac:dyDescent="0.25">
      <c r="A732" s="76"/>
      <c r="B732" s="40"/>
      <c r="C732" s="54"/>
      <c r="D732" s="264" t="str">
        <f>MdlClient&amp;" Long Term Financial Plan "&amp;$E$39</f>
        <v>Federation Council Long Term Financial Plan 2023/24 - 2033/34</v>
      </c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265"/>
    </row>
    <row r="733" spans="1:40" s="80" customFormat="1" ht="13.35" hidden="1" customHeight="1" outlineLevel="2" thickBot="1" x14ac:dyDescent="0.3">
      <c r="A733" s="76"/>
      <c r="B733" s="40"/>
      <c r="C733" s="54"/>
      <c r="D733" s="81" t="str">
        <f>B728&amp;" - Income Statement Projections"</f>
        <v>Waste - Income Statement Projections</v>
      </c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3"/>
    </row>
    <row r="734" spans="1:40" s="80" customFormat="1" ht="12.6" hidden="1" outlineLevel="2" thickBot="1" x14ac:dyDescent="0.3">
      <c r="A734" s="76"/>
      <c r="B734" s="40"/>
      <c r="C734" s="54"/>
      <c r="D734" s="84"/>
      <c r="E734" s="85"/>
      <c r="F734" s="85"/>
      <c r="G734" s="85"/>
      <c r="H734" s="85"/>
      <c r="I734" s="85"/>
      <c r="J734" s="85"/>
      <c r="K734" s="86" t="s">
        <v>45</v>
      </c>
      <c r="L734" s="86" t="s">
        <v>45</v>
      </c>
      <c r="M734" s="86" t="s">
        <v>45</v>
      </c>
      <c r="N734" s="87" t="s">
        <v>46</v>
      </c>
      <c r="O734" s="88" t="s">
        <v>47</v>
      </c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90"/>
    </row>
    <row r="735" spans="1:40" s="80" customFormat="1" ht="12" hidden="1" outlineLevel="2" x14ac:dyDescent="0.25">
      <c r="A735" s="76"/>
      <c r="B735" s="40"/>
      <c r="C735" s="54"/>
      <c r="D735" s="266" t="s">
        <v>48</v>
      </c>
      <c r="E735" s="92"/>
      <c r="F735" s="92"/>
      <c r="G735" s="92"/>
      <c r="H735" s="92"/>
      <c r="I735" s="92"/>
      <c r="J735" s="267"/>
      <c r="K735" s="269">
        <f>YEAR(K$29)</f>
        <v>2021</v>
      </c>
      <c r="L735" s="269">
        <f t="shared" ref="L735:AH735" si="137">YEAR(L$29)</f>
        <v>2022</v>
      </c>
      <c r="M735" s="269">
        <f t="shared" si="137"/>
        <v>2023</v>
      </c>
      <c r="N735" s="270">
        <f t="shared" si="137"/>
        <v>2024</v>
      </c>
      <c r="O735" s="271">
        <f t="shared" si="137"/>
        <v>2025</v>
      </c>
      <c r="P735" s="272">
        <f t="shared" si="137"/>
        <v>2026</v>
      </c>
      <c r="Q735" s="272">
        <f t="shared" si="137"/>
        <v>2027</v>
      </c>
      <c r="R735" s="272">
        <f t="shared" si="137"/>
        <v>2028</v>
      </c>
      <c r="S735" s="272">
        <f t="shared" si="137"/>
        <v>2029</v>
      </c>
      <c r="T735" s="272">
        <f t="shared" si="137"/>
        <v>2030</v>
      </c>
      <c r="U735" s="272">
        <f t="shared" si="137"/>
        <v>2031</v>
      </c>
      <c r="V735" s="272">
        <f t="shared" si="137"/>
        <v>2032</v>
      </c>
      <c r="W735" s="272">
        <f t="shared" si="137"/>
        <v>2033</v>
      </c>
      <c r="X735" s="272">
        <f t="shared" si="137"/>
        <v>2034</v>
      </c>
      <c r="Y735" s="272">
        <f t="shared" si="137"/>
        <v>2035</v>
      </c>
      <c r="Z735" s="272">
        <f t="shared" si="137"/>
        <v>2036</v>
      </c>
      <c r="AA735" s="272">
        <f t="shared" si="137"/>
        <v>2037</v>
      </c>
      <c r="AB735" s="272">
        <f t="shared" si="137"/>
        <v>2038</v>
      </c>
      <c r="AC735" s="272">
        <f t="shared" si="137"/>
        <v>2039</v>
      </c>
      <c r="AD735" s="272">
        <f t="shared" si="137"/>
        <v>2040</v>
      </c>
      <c r="AE735" s="272">
        <f t="shared" si="137"/>
        <v>2041</v>
      </c>
      <c r="AF735" s="272">
        <f t="shared" si="137"/>
        <v>2042</v>
      </c>
      <c r="AG735" s="272">
        <f t="shared" si="137"/>
        <v>2043</v>
      </c>
      <c r="AH735" s="273">
        <f t="shared" si="137"/>
        <v>2044</v>
      </c>
    </row>
    <row r="736" spans="1:40" s="80" customFormat="1" ht="12.6" hidden="1" outlineLevel="2" thickBot="1" x14ac:dyDescent="0.3">
      <c r="A736" s="76"/>
      <c r="B736" s="40"/>
      <c r="C736" s="54"/>
      <c r="D736" s="145"/>
      <c r="E736" s="101"/>
      <c r="F736" s="101"/>
      <c r="G736" s="101"/>
      <c r="H736" s="101"/>
      <c r="I736" s="101"/>
      <c r="J736" s="102"/>
      <c r="K736" s="103" t="s">
        <v>49</v>
      </c>
      <c r="L736" s="103" t="str">
        <f>$K$62</f>
        <v>$000s</v>
      </c>
      <c r="M736" s="103" t="str">
        <f t="shared" ref="M736:AH736" si="138">$K$62</f>
        <v>$000s</v>
      </c>
      <c r="N736" s="104" t="str">
        <f t="shared" si="138"/>
        <v>$000s</v>
      </c>
      <c r="O736" s="105" t="str">
        <f t="shared" si="138"/>
        <v>$000s</v>
      </c>
      <c r="P736" s="106" t="str">
        <f t="shared" si="138"/>
        <v>$000s</v>
      </c>
      <c r="Q736" s="106" t="str">
        <f t="shared" si="138"/>
        <v>$000s</v>
      </c>
      <c r="R736" s="106" t="str">
        <f t="shared" si="138"/>
        <v>$000s</v>
      </c>
      <c r="S736" s="106" t="str">
        <f t="shared" si="138"/>
        <v>$000s</v>
      </c>
      <c r="T736" s="106" t="str">
        <f t="shared" si="138"/>
        <v>$000s</v>
      </c>
      <c r="U736" s="106" t="str">
        <f t="shared" si="138"/>
        <v>$000s</v>
      </c>
      <c r="V736" s="106" t="str">
        <f t="shared" si="138"/>
        <v>$000s</v>
      </c>
      <c r="W736" s="106" t="str">
        <f t="shared" si="138"/>
        <v>$000s</v>
      </c>
      <c r="X736" s="106" t="str">
        <f t="shared" si="138"/>
        <v>$000s</v>
      </c>
      <c r="Y736" s="106" t="str">
        <f t="shared" si="138"/>
        <v>$000s</v>
      </c>
      <c r="Z736" s="106" t="str">
        <f t="shared" si="138"/>
        <v>$000s</v>
      </c>
      <c r="AA736" s="106" t="str">
        <f t="shared" si="138"/>
        <v>$000s</v>
      </c>
      <c r="AB736" s="106" t="str">
        <f t="shared" si="138"/>
        <v>$000s</v>
      </c>
      <c r="AC736" s="106" t="str">
        <f t="shared" si="138"/>
        <v>$000s</v>
      </c>
      <c r="AD736" s="106" t="str">
        <f t="shared" si="138"/>
        <v>$000s</v>
      </c>
      <c r="AE736" s="106" t="str">
        <f t="shared" si="138"/>
        <v>$000s</v>
      </c>
      <c r="AF736" s="106" t="str">
        <f t="shared" si="138"/>
        <v>$000s</v>
      </c>
      <c r="AG736" s="106" t="str">
        <f t="shared" si="138"/>
        <v>$000s</v>
      </c>
      <c r="AH736" s="107" t="str">
        <f t="shared" si="138"/>
        <v>$000s</v>
      </c>
    </row>
    <row r="737" spans="1:40" s="38" customFormat="1" ht="10.199999999999999" hidden="1" outlineLevel="2" x14ac:dyDescent="0.2">
      <c r="A737" s="35"/>
      <c r="B737" s="108"/>
      <c r="C737" s="109"/>
      <c r="D737" s="110"/>
      <c r="E737" s="25"/>
      <c r="F737" s="25"/>
      <c r="G737" s="25"/>
      <c r="H737" s="25"/>
      <c r="I737" s="25"/>
      <c r="J737" s="25"/>
      <c r="K737" s="111"/>
      <c r="L737" s="112"/>
      <c r="M737" s="112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113"/>
    </row>
    <row r="738" spans="1:40" s="38" customFormat="1" ht="10.199999999999999" hidden="1" outlineLevel="2" x14ac:dyDescent="0.2">
      <c r="A738" s="35"/>
      <c r="B738" s="108"/>
      <c r="C738" s="109"/>
      <c r="D738" s="114" t="s">
        <v>50</v>
      </c>
      <c r="E738" s="25"/>
      <c r="F738" s="25"/>
      <c r="G738" s="25"/>
      <c r="H738" s="25"/>
      <c r="I738" s="25"/>
      <c r="J738" s="25"/>
      <c r="K738" s="111"/>
      <c r="L738" s="112"/>
      <c r="M738" s="112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113"/>
    </row>
    <row r="739" spans="1:40" s="38" customFormat="1" ht="10.199999999999999" hidden="1" outlineLevel="2" x14ac:dyDescent="0.2">
      <c r="A739" s="35"/>
      <c r="B739" s="108"/>
      <c r="C739" s="109"/>
      <c r="D739" s="115" t="s">
        <v>51</v>
      </c>
      <c r="E739" s="25"/>
      <c r="F739" s="25"/>
      <c r="G739" s="25"/>
      <c r="H739" s="25"/>
      <c r="I739" s="25"/>
      <c r="J739" s="25"/>
      <c r="K739" s="116">
        <f>'[2]Hist&amp;Budget_WC'!CN$43</f>
        <v>1890</v>
      </c>
      <c r="L739" s="116">
        <f>'[2]Hist&amp;Budget_WC'!CO$43</f>
        <v>2049</v>
      </c>
      <c r="M739" s="116">
        <f>'[2]Hist&amp;Budget_WC'!CP$43</f>
        <v>2229</v>
      </c>
      <c r="N739" s="117">
        <f>[2]Calcs_Waste!N$34</f>
        <v>2361</v>
      </c>
      <c r="O739" s="117">
        <f>[2]Calcs_Waste!O$34</f>
        <v>2722</v>
      </c>
      <c r="P739" s="117">
        <f>[2]Calcs_Waste!P$34</f>
        <v>2797</v>
      </c>
      <c r="Q739" s="117">
        <f>[2]Calcs_Waste!Q$34</f>
        <v>2877</v>
      </c>
      <c r="R739" s="117">
        <f>[2]Calcs_Waste!R$34</f>
        <v>2958</v>
      </c>
      <c r="S739" s="117">
        <f>[2]Calcs_Waste!S$34</f>
        <v>3042</v>
      </c>
      <c r="T739" s="117">
        <f>[2]Calcs_Waste!T$34</f>
        <v>3128</v>
      </c>
      <c r="U739" s="117">
        <f>[2]Calcs_Waste!U$34</f>
        <v>3217</v>
      </c>
      <c r="V739" s="117">
        <f>[2]Calcs_Waste!V$34</f>
        <v>3308</v>
      </c>
      <c r="W739" s="117">
        <f>[2]Calcs_Waste!W$34</f>
        <v>3402</v>
      </c>
      <c r="X739" s="117">
        <f>[2]Calcs_Waste!X$34</f>
        <v>3499</v>
      </c>
      <c r="Y739" s="117">
        <f>[2]Calcs_Waste!Y$34</f>
        <v>3499</v>
      </c>
      <c r="Z739" s="117">
        <f>[2]Calcs_Waste!Z$34</f>
        <v>3499</v>
      </c>
      <c r="AA739" s="117">
        <f>[2]Calcs_Waste!AA$34</f>
        <v>3499</v>
      </c>
      <c r="AB739" s="117">
        <f>[2]Calcs_Waste!AB$34</f>
        <v>3499</v>
      </c>
      <c r="AC739" s="117">
        <f>[2]Calcs_Waste!AC$34</f>
        <v>3499</v>
      </c>
      <c r="AD739" s="117">
        <f>[2]Calcs_Waste!AD$34</f>
        <v>3499</v>
      </c>
      <c r="AE739" s="117">
        <f>[2]Calcs_Waste!AE$34</f>
        <v>3499</v>
      </c>
      <c r="AF739" s="117">
        <f>[2]Calcs_Waste!AF$34</f>
        <v>3499</v>
      </c>
      <c r="AG739" s="117">
        <f>[2]Calcs_Waste!AG$34</f>
        <v>3499</v>
      </c>
      <c r="AH739" s="118">
        <f>[2]Calcs_Waste!AH$34</f>
        <v>3499</v>
      </c>
      <c r="AM739" s="53" cm="1">
        <f t="array" ref="AM739">IF(SUM(ABS(K739:AH739)),1,0)</f>
        <v>1</v>
      </c>
      <c r="AN739" s="53">
        <f>IF(OR(SUBTOTAL(102,AM739)=1,AM739=0),0,1)</f>
        <v>1</v>
      </c>
    </row>
    <row r="740" spans="1:40" s="38" customFormat="1" ht="10.199999999999999" hidden="1" outlineLevel="2" x14ac:dyDescent="0.2">
      <c r="A740" s="35"/>
      <c r="B740" s="108"/>
      <c r="C740" s="109"/>
      <c r="D740" s="115" t="s">
        <v>52</v>
      </c>
      <c r="E740" s="25"/>
      <c r="F740" s="25"/>
      <c r="G740" s="25"/>
      <c r="H740" s="25"/>
      <c r="I740" s="25"/>
      <c r="J740" s="25"/>
      <c r="K740" s="116">
        <f>SUM('[2]Hist&amp;Budget_WC'!CN$44:CN$46,'[2]Hist&amp;Budget_WC'!CN$55)</f>
        <v>0</v>
      </c>
      <c r="L740" s="116">
        <f>SUM('[2]Hist&amp;Budget_WC'!CO$44:CO$46,'[2]Hist&amp;Budget_WC'!CO$55)</f>
        <v>0</v>
      </c>
      <c r="M740" s="116">
        <f>SUM('[2]Hist&amp;Budget_WC'!CP$44:CP$46,'[2]Hist&amp;Budget_WC'!CP$55)</f>
        <v>0</v>
      </c>
      <c r="N740" s="117">
        <f>SUM([2]Calcs_Waste!N$35:N$37,[2]Calcs_Waste!N$46)</f>
        <v>0</v>
      </c>
      <c r="O740" s="117">
        <f>SUM([2]Calcs_Waste!O$35:O$37,[2]Calcs_Waste!O$46)</f>
        <v>0</v>
      </c>
      <c r="P740" s="117">
        <f>SUM([2]Calcs_Waste!P$35:P$37,[2]Calcs_Waste!P$46)</f>
        <v>0</v>
      </c>
      <c r="Q740" s="117">
        <f>SUM([2]Calcs_Waste!Q$35:Q$37,[2]Calcs_Waste!Q$46)</f>
        <v>0</v>
      </c>
      <c r="R740" s="117">
        <f>SUM([2]Calcs_Waste!R$35:R$37,[2]Calcs_Waste!R$46)</f>
        <v>0</v>
      </c>
      <c r="S740" s="117">
        <f>SUM([2]Calcs_Waste!S$35:S$37,[2]Calcs_Waste!S$46)</f>
        <v>0</v>
      </c>
      <c r="T740" s="117">
        <f>SUM([2]Calcs_Waste!T$35:T$37,[2]Calcs_Waste!T$46)</f>
        <v>0</v>
      </c>
      <c r="U740" s="117">
        <f>SUM([2]Calcs_Waste!U$35:U$37,[2]Calcs_Waste!U$46)</f>
        <v>0</v>
      </c>
      <c r="V740" s="117">
        <f>SUM([2]Calcs_Waste!V$35:V$37,[2]Calcs_Waste!V$46)</f>
        <v>0</v>
      </c>
      <c r="W740" s="117">
        <f>SUM([2]Calcs_Waste!W$35:W$37,[2]Calcs_Waste!W$46)</f>
        <v>0</v>
      </c>
      <c r="X740" s="117">
        <f>SUM([2]Calcs_Waste!X$35:X$37,[2]Calcs_Waste!X$46)</f>
        <v>0</v>
      </c>
      <c r="Y740" s="117">
        <f>SUM([2]Calcs_Waste!Y$35:Y$37,[2]Calcs_Waste!Y$46)</f>
        <v>0</v>
      </c>
      <c r="Z740" s="117">
        <f>SUM([2]Calcs_Waste!Z$35:Z$37,[2]Calcs_Waste!Z$46)</f>
        <v>0</v>
      </c>
      <c r="AA740" s="117">
        <f>SUM([2]Calcs_Waste!AA$35:AA$37,[2]Calcs_Waste!AA$46)</f>
        <v>0</v>
      </c>
      <c r="AB740" s="117">
        <f>SUM([2]Calcs_Waste!AB$35:AB$37,[2]Calcs_Waste!AB$46)</f>
        <v>0</v>
      </c>
      <c r="AC740" s="117">
        <f>SUM([2]Calcs_Waste!AC$35:AC$37,[2]Calcs_Waste!AC$46)</f>
        <v>0</v>
      </c>
      <c r="AD740" s="117">
        <f>SUM([2]Calcs_Waste!AD$35:AD$37,[2]Calcs_Waste!AD$46)</f>
        <v>0</v>
      </c>
      <c r="AE740" s="117">
        <f>SUM([2]Calcs_Waste!AE$35:AE$37,[2]Calcs_Waste!AE$46)</f>
        <v>0</v>
      </c>
      <c r="AF740" s="117">
        <f>SUM([2]Calcs_Waste!AF$35:AF$37,[2]Calcs_Waste!AF$46)</f>
        <v>0</v>
      </c>
      <c r="AG740" s="117">
        <f>SUM([2]Calcs_Waste!AG$35:AG$37,[2]Calcs_Waste!AG$46)</f>
        <v>0</v>
      </c>
      <c r="AH740" s="118">
        <f>SUM([2]Calcs_Waste!AH$35:AH$37,[2]Calcs_Waste!AH$46)</f>
        <v>0</v>
      </c>
      <c r="AM740" s="53" cm="1">
        <f t="array" ref="AM740">IF(SUM(ABS(K740:AH740)),1,0)</f>
        <v>0</v>
      </c>
      <c r="AN740" s="53">
        <f t="shared" ref="AN740:AN748" si="139">IF(OR(SUBTOTAL(102,AM740)=1,AM740=0),0,1)</f>
        <v>0</v>
      </c>
    </row>
    <row r="741" spans="1:40" s="38" customFormat="1" ht="10.199999999999999" hidden="1" outlineLevel="2" x14ac:dyDescent="0.2">
      <c r="A741" s="35"/>
      <c r="B741" s="108"/>
      <c r="C741" s="109"/>
      <c r="D741" s="115" t="s">
        <v>53</v>
      </c>
      <c r="E741" s="25"/>
      <c r="F741" s="25"/>
      <c r="G741" s="25"/>
      <c r="H741" s="25"/>
      <c r="I741" s="25"/>
      <c r="J741" s="25"/>
      <c r="K741" s="116">
        <f>'[2]Hist&amp;Budget_WC'!CN$66</f>
        <v>5</v>
      </c>
      <c r="L741" s="116">
        <f>'[2]Hist&amp;Budget_WC'!CO$66</f>
        <v>8</v>
      </c>
      <c r="M741" s="116">
        <f>'[2]Hist&amp;Budget_WC'!CP$66</f>
        <v>9</v>
      </c>
      <c r="N741" s="117">
        <f>[2]Calcs_Waste!N$57</f>
        <v>11</v>
      </c>
      <c r="O741" s="117">
        <f>[2]Calcs_Waste!O$57</f>
        <v>11</v>
      </c>
      <c r="P741" s="117">
        <f>[2]Calcs_Waste!P$57</f>
        <v>11</v>
      </c>
      <c r="Q741" s="117">
        <f>[2]Calcs_Waste!Q$57</f>
        <v>10</v>
      </c>
      <c r="R741" s="117">
        <f>[2]Calcs_Waste!R$57</f>
        <v>10</v>
      </c>
      <c r="S741" s="117">
        <f>[2]Calcs_Waste!S$57</f>
        <v>10</v>
      </c>
      <c r="T741" s="117">
        <f>[2]Calcs_Waste!T$57</f>
        <v>10</v>
      </c>
      <c r="U741" s="117">
        <f>[2]Calcs_Waste!U$57</f>
        <v>10</v>
      </c>
      <c r="V741" s="117">
        <f>[2]Calcs_Waste!V$57</f>
        <v>10</v>
      </c>
      <c r="W741" s="117">
        <f>[2]Calcs_Waste!W$57</f>
        <v>10</v>
      </c>
      <c r="X741" s="117">
        <f>[2]Calcs_Waste!X$57</f>
        <v>10</v>
      </c>
      <c r="Y741" s="117">
        <f>[2]Calcs_Waste!Y$57</f>
        <v>10</v>
      </c>
      <c r="Z741" s="117">
        <f>[2]Calcs_Waste!Z$57</f>
        <v>10</v>
      </c>
      <c r="AA741" s="117">
        <f>[2]Calcs_Waste!AA$57</f>
        <v>10</v>
      </c>
      <c r="AB741" s="117">
        <f>[2]Calcs_Waste!AB$57</f>
        <v>10</v>
      </c>
      <c r="AC741" s="117">
        <f>[2]Calcs_Waste!AC$57</f>
        <v>10</v>
      </c>
      <c r="AD741" s="117">
        <f>[2]Calcs_Waste!AD$57</f>
        <v>10</v>
      </c>
      <c r="AE741" s="117">
        <f>[2]Calcs_Waste!AE$57</f>
        <v>10</v>
      </c>
      <c r="AF741" s="117">
        <f>[2]Calcs_Waste!AF$57</f>
        <v>10</v>
      </c>
      <c r="AG741" s="117">
        <f>[2]Calcs_Waste!AG$57</f>
        <v>10</v>
      </c>
      <c r="AH741" s="118">
        <f>[2]Calcs_Waste!AH$57</f>
        <v>10</v>
      </c>
      <c r="AM741" s="53" cm="1">
        <f t="array" ref="AM741">IF(SUM(ABS(K741:AH741)),1,0)</f>
        <v>1</v>
      </c>
      <c r="AN741" s="53">
        <f t="shared" si="139"/>
        <v>1</v>
      </c>
    </row>
    <row r="742" spans="1:40" s="38" customFormat="1" ht="10.199999999999999" hidden="1" outlineLevel="2" x14ac:dyDescent="0.2">
      <c r="A742" s="35"/>
      <c r="B742" s="108"/>
      <c r="C742" s="109"/>
      <c r="D742" s="115" t="s">
        <v>54</v>
      </c>
      <c r="E742" s="25"/>
      <c r="F742" s="25"/>
      <c r="G742" s="25"/>
      <c r="H742" s="25"/>
      <c r="I742" s="25"/>
      <c r="J742" s="25"/>
      <c r="K742" s="116">
        <f>SUM('[2]Hist&amp;Budget_WC'!CN$56:CN$61,'[2]Hist&amp;Budget_WC'!CN$67)</f>
        <v>0</v>
      </c>
      <c r="L742" s="116">
        <f>SUM('[2]Hist&amp;Budget_WC'!CO$56:CO$61,'[2]Hist&amp;Budget_WC'!CO$67)</f>
        <v>0</v>
      </c>
      <c r="M742" s="116">
        <f>SUM('[2]Hist&amp;Budget_WC'!CP$56:CP$61,'[2]Hist&amp;Budget_WC'!CP$67)</f>
        <v>0</v>
      </c>
      <c r="N742" s="117">
        <f>SUM([2]Calcs_Waste!N$47:N$52,[2]Calcs_Waste!N$58)</f>
        <v>0</v>
      </c>
      <c r="O742" s="117">
        <f>SUM([2]Calcs_Waste!O$47:O$52,[2]Calcs_Waste!O$58)</f>
        <v>0</v>
      </c>
      <c r="P742" s="117">
        <f>SUM([2]Calcs_Waste!P$47:P$52,[2]Calcs_Waste!P$58)</f>
        <v>0</v>
      </c>
      <c r="Q742" s="117">
        <f>SUM([2]Calcs_Waste!Q$47:Q$52,[2]Calcs_Waste!Q$58)</f>
        <v>0</v>
      </c>
      <c r="R742" s="117">
        <f>SUM([2]Calcs_Waste!R$47:R$52,[2]Calcs_Waste!R$58)</f>
        <v>0</v>
      </c>
      <c r="S742" s="117">
        <f>SUM([2]Calcs_Waste!S$47:S$52,[2]Calcs_Waste!S$58)</f>
        <v>0</v>
      </c>
      <c r="T742" s="117">
        <f>SUM([2]Calcs_Waste!T$47:T$52,[2]Calcs_Waste!T$58)</f>
        <v>0</v>
      </c>
      <c r="U742" s="117">
        <f>SUM([2]Calcs_Waste!U$47:U$52,[2]Calcs_Waste!U$58)</f>
        <v>0</v>
      </c>
      <c r="V742" s="117">
        <f>SUM([2]Calcs_Waste!V$47:V$52,[2]Calcs_Waste!V$58)</f>
        <v>0</v>
      </c>
      <c r="W742" s="117">
        <f>SUM([2]Calcs_Waste!W$47:W$52,[2]Calcs_Waste!W$58)</f>
        <v>0</v>
      </c>
      <c r="X742" s="117">
        <f>SUM([2]Calcs_Waste!X$47:X$52,[2]Calcs_Waste!X$58)</f>
        <v>0</v>
      </c>
      <c r="Y742" s="117">
        <f>SUM([2]Calcs_Waste!Y$47:Y$52,[2]Calcs_Waste!Y$58)</f>
        <v>0</v>
      </c>
      <c r="Z742" s="117">
        <f>SUM([2]Calcs_Waste!Z$47:Z$52,[2]Calcs_Waste!Z$58)</f>
        <v>0</v>
      </c>
      <c r="AA742" s="117">
        <f>SUM([2]Calcs_Waste!AA$47:AA$52,[2]Calcs_Waste!AA$58)</f>
        <v>0</v>
      </c>
      <c r="AB742" s="117">
        <f>SUM([2]Calcs_Waste!AB$47:AB$52,[2]Calcs_Waste!AB$58)</f>
        <v>0</v>
      </c>
      <c r="AC742" s="117">
        <f>SUM([2]Calcs_Waste!AC$47:AC$52,[2]Calcs_Waste!AC$58)</f>
        <v>0</v>
      </c>
      <c r="AD742" s="117">
        <f>SUM([2]Calcs_Waste!AD$47:AD$52,[2]Calcs_Waste!AD$58)</f>
        <v>0</v>
      </c>
      <c r="AE742" s="117">
        <f>SUM([2]Calcs_Waste!AE$47:AE$52,[2]Calcs_Waste!AE$58)</f>
        <v>0</v>
      </c>
      <c r="AF742" s="117">
        <f>SUM([2]Calcs_Waste!AF$47:AF$52,[2]Calcs_Waste!AF$58)</f>
        <v>0</v>
      </c>
      <c r="AG742" s="117">
        <f>SUM([2]Calcs_Waste!AG$47:AG$52,[2]Calcs_Waste!AG$58)</f>
        <v>0</v>
      </c>
      <c r="AH742" s="118">
        <f>SUM([2]Calcs_Waste!AH$47:AH$52,[2]Calcs_Waste!AH$58)</f>
        <v>0</v>
      </c>
      <c r="AM742" s="53" cm="1">
        <f t="array" ref="AM742">IF(SUM(ABS(K742:AH742)),1,0)</f>
        <v>0</v>
      </c>
      <c r="AN742" s="53">
        <f t="shared" si="139"/>
        <v>0</v>
      </c>
    </row>
    <row r="743" spans="1:40" s="38" customFormat="1" ht="10.199999999999999" hidden="1" outlineLevel="2" x14ac:dyDescent="0.2">
      <c r="A743" s="35"/>
      <c r="B743" s="108"/>
      <c r="C743" s="109"/>
      <c r="D743" s="115" t="s">
        <v>55</v>
      </c>
      <c r="E743" s="25"/>
      <c r="F743" s="25"/>
      <c r="G743" s="25"/>
      <c r="H743" s="25"/>
      <c r="I743" s="25"/>
      <c r="J743" s="25"/>
      <c r="K743" s="116">
        <f>SUM('[2]Hist&amp;Budget_WC'!CN$47:CN$48,'[2]Hist&amp;Budget_WC'!CN$53:CN$54)</f>
        <v>80</v>
      </c>
      <c r="L743" s="116">
        <f>SUM('[2]Hist&amp;Budget_WC'!CO$47:CO$48,'[2]Hist&amp;Budget_WC'!CO$53:CO$54)</f>
        <v>77</v>
      </c>
      <c r="M743" s="116">
        <f>SUM('[2]Hist&amp;Budget_WC'!CP$47:CP$48,'[2]Hist&amp;Budget_WC'!CP$53:CP$54)</f>
        <v>76</v>
      </c>
      <c r="N743" s="117">
        <f>SUM([2]Calcs_Waste!N$38:N$39,[2]Calcs_Waste!N$44:N$45)</f>
        <v>80</v>
      </c>
      <c r="O743" s="117">
        <f>SUM([2]Calcs_Waste!O$38:O$39,[2]Calcs_Waste!O$44:O$45)</f>
        <v>79</v>
      </c>
      <c r="P743" s="117">
        <f>SUM([2]Calcs_Waste!P$38:P$39,[2]Calcs_Waste!P$44:P$45)</f>
        <v>79</v>
      </c>
      <c r="Q743" s="117">
        <f>SUM([2]Calcs_Waste!Q$38:Q$39,[2]Calcs_Waste!Q$44:Q$45)</f>
        <v>79</v>
      </c>
      <c r="R743" s="117">
        <f>SUM([2]Calcs_Waste!R$38:R$39,[2]Calcs_Waste!R$44:R$45)</f>
        <v>79</v>
      </c>
      <c r="S743" s="117">
        <f>SUM([2]Calcs_Waste!S$38:S$39,[2]Calcs_Waste!S$44:S$45)</f>
        <v>79</v>
      </c>
      <c r="T743" s="117">
        <f>SUM([2]Calcs_Waste!T$38:T$39,[2]Calcs_Waste!T$44:T$45)</f>
        <v>79</v>
      </c>
      <c r="U743" s="117">
        <f>SUM([2]Calcs_Waste!U$38:U$39,[2]Calcs_Waste!U$44:U$45)</f>
        <v>79</v>
      </c>
      <c r="V743" s="117">
        <f>SUM([2]Calcs_Waste!V$38:V$39,[2]Calcs_Waste!V$44:V$45)</f>
        <v>79</v>
      </c>
      <c r="W743" s="117">
        <f>SUM([2]Calcs_Waste!W$38:W$39,[2]Calcs_Waste!W$44:W$45)</f>
        <v>79</v>
      </c>
      <c r="X743" s="117">
        <f>SUM([2]Calcs_Waste!X$38:X$39,[2]Calcs_Waste!X$44:X$45)</f>
        <v>79</v>
      </c>
      <c r="Y743" s="117">
        <f>SUM([2]Calcs_Waste!Y$38:Y$39,[2]Calcs_Waste!Y$44:Y$45)</f>
        <v>79</v>
      </c>
      <c r="Z743" s="117">
        <f>SUM([2]Calcs_Waste!Z$38:Z$39,[2]Calcs_Waste!Z$44:Z$45)</f>
        <v>79</v>
      </c>
      <c r="AA743" s="117">
        <f>SUM([2]Calcs_Waste!AA$38:AA$39,[2]Calcs_Waste!AA$44:AA$45)</f>
        <v>79</v>
      </c>
      <c r="AB743" s="117">
        <f>SUM([2]Calcs_Waste!AB$38:AB$39,[2]Calcs_Waste!AB$44:AB$45)</f>
        <v>79</v>
      </c>
      <c r="AC743" s="117">
        <f>SUM([2]Calcs_Waste!AC$38:AC$39,[2]Calcs_Waste!AC$44:AC$45)</f>
        <v>79</v>
      </c>
      <c r="AD743" s="117">
        <f>SUM([2]Calcs_Waste!AD$38:AD$39,[2]Calcs_Waste!AD$44:AD$45)</f>
        <v>79</v>
      </c>
      <c r="AE743" s="117">
        <f>SUM([2]Calcs_Waste!AE$38:AE$39,[2]Calcs_Waste!AE$44:AE$45)</f>
        <v>79</v>
      </c>
      <c r="AF743" s="117">
        <f>SUM([2]Calcs_Waste!AF$38:AF$39,[2]Calcs_Waste!AF$44:AF$45)</f>
        <v>79</v>
      </c>
      <c r="AG743" s="117">
        <f>SUM([2]Calcs_Waste!AG$38:AG$39,[2]Calcs_Waste!AG$44:AG$45)</f>
        <v>79</v>
      </c>
      <c r="AH743" s="118">
        <f>SUM([2]Calcs_Waste!AH$38:AH$39,[2]Calcs_Waste!AH$44:AH$45)</f>
        <v>79</v>
      </c>
      <c r="AM743" s="53" cm="1">
        <f t="array" ref="AM743">IF(SUM(ABS(K743:AH743)),1,0)</f>
        <v>1</v>
      </c>
      <c r="AN743" s="53">
        <f t="shared" si="139"/>
        <v>1</v>
      </c>
    </row>
    <row r="744" spans="1:40" s="38" customFormat="1" ht="10.199999999999999" hidden="1" outlineLevel="2" x14ac:dyDescent="0.2">
      <c r="A744" s="35"/>
      <c r="B744" s="108"/>
      <c r="C744" s="109"/>
      <c r="D744" s="115" t="s">
        <v>56</v>
      </c>
      <c r="E744" s="25"/>
      <c r="F744" s="25"/>
      <c r="G744" s="25"/>
      <c r="H744" s="25"/>
      <c r="I744" s="25"/>
      <c r="J744" s="25"/>
      <c r="K744" s="116">
        <f>SUM('[2]Hist&amp;Budget_WC'!CN$49:CN$50,'[2]Hist&amp;Budget_WC'!CN$52)</f>
        <v>0</v>
      </c>
      <c r="L744" s="116">
        <f>SUM('[2]Hist&amp;Budget_WC'!CO$49:CO$50,'[2]Hist&amp;Budget_WC'!CO$52)</f>
        <v>0</v>
      </c>
      <c r="M744" s="116">
        <f>SUM('[2]Hist&amp;Budget_WC'!CP$49:CP$50,'[2]Hist&amp;Budget_WC'!CP$52)</f>
        <v>0</v>
      </c>
      <c r="N744" s="117">
        <f>SUM([2]Calcs_Waste!N$40:N$41,[2]Calcs_Waste!N$43)</f>
        <v>0</v>
      </c>
      <c r="O744" s="117">
        <f>SUM([2]Calcs_Waste!O$40:O$41,[2]Calcs_Waste!O$43)</f>
        <v>0</v>
      </c>
      <c r="P744" s="117">
        <f>SUM([2]Calcs_Waste!P$40:P$41,[2]Calcs_Waste!P$43)</f>
        <v>0</v>
      </c>
      <c r="Q744" s="117">
        <f>SUM([2]Calcs_Waste!Q$40:Q$41,[2]Calcs_Waste!Q$43)</f>
        <v>0</v>
      </c>
      <c r="R744" s="117">
        <f>SUM([2]Calcs_Waste!R$40:R$41,[2]Calcs_Waste!R$43)</f>
        <v>0</v>
      </c>
      <c r="S744" s="117">
        <f>SUM([2]Calcs_Waste!S$40:S$41,[2]Calcs_Waste!S$43)</f>
        <v>0</v>
      </c>
      <c r="T744" s="117">
        <f>SUM([2]Calcs_Waste!T$40:T$41,[2]Calcs_Waste!T$43)</f>
        <v>0</v>
      </c>
      <c r="U744" s="117">
        <f>SUM([2]Calcs_Waste!U$40:U$41,[2]Calcs_Waste!U$43)</f>
        <v>0</v>
      </c>
      <c r="V744" s="117">
        <f>SUM([2]Calcs_Waste!V$40:V$41,[2]Calcs_Waste!V$43)</f>
        <v>0</v>
      </c>
      <c r="W744" s="117">
        <f>SUM([2]Calcs_Waste!W$40:W$41,[2]Calcs_Waste!W$43)</f>
        <v>0</v>
      </c>
      <c r="X744" s="117">
        <f>SUM([2]Calcs_Waste!X$40:X$41,[2]Calcs_Waste!X$43)</f>
        <v>0</v>
      </c>
      <c r="Y744" s="117">
        <f>SUM([2]Calcs_Waste!Y$40:Y$41,[2]Calcs_Waste!Y$43)</f>
        <v>0</v>
      </c>
      <c r="Z744" s="117">
        <f>SUM([2]Calcs_Waste!Z$40:Z$41,[2]Calcs_Waste!Z$43)</f>
        <v>0</v>
      </c>
      <c r="AA744" s="117">
        <f>SUM([2]Calcs_Waste!AA$40:AA$41,[2]Calcs_Waste!AA$43)</f>
        <v>0</v>
      </c>
      <c r="AB744" s="117">
        <f>SUM([2]Calcs_Waste!AB$40:AB$41,[2]Calcs_Waste!AB$43)</f>
        <v>0</v>
      </c>
      <c r="AC744" s="117">
        <f>SUM([2]Calcs_Waste!AC$40:AC$41,[2]Calcs_Waste!AC$43)</f>
        <v>0</v>
      </c>
      <c r="AD744" s="117">
        <f>SUM([2]Calcs_Waste!AD$40:AD$41,[2]Calcs_Waste!AD$43)</f>
        <v>0</v>
      </c>
      <c r="AE744" s="117">
        <f>SUM([2]Calcs_Waste!AE$40:AE$41,[2]Calcs_Waste!AE$43)</f>
        <v>0</v>
      </c>
      <c r="AF744" s="117">
        <f>SUM([2]Calcs_Waste!AF$40:AF$41,[2]Calcs_Waste!AF$43)</f>
        <v>0</v>
      </c>
      <c r="AG744" s="117">
        <f>SUM([2]Calcs_Waste!AG$40:AG$41,[2]Calcs_Waste!AG$43)</f>
        <v>0</v>
      </c>
      <c r="AH744" s="118">
        <f>SUM([2]Calcs_Waste!AH$40:AH$41,[2]Calcs_Waste!AH$43)</f>
        <v>0</v>
      </c>
      <c r="AM744" s="53" cm="1">
        <f t="array" ref="AM744">IF(SUM(ABS(K744:AH744)),1,0)</f>
        <v>0</v>
      </c>
      <c r="AN744" s="53">
        <f t="shared" si="139"/>
        <v>0</v>
      </c>
    </row>
    <row r="745" spans="1:40" s="38" customFormat="1" ht="10.199999999999999" hidden="1" outlineLevel="2" x14ac:dyDescent="0.2">
      <c r="A745" s="35"/>
      <c r="B745" s="108"/>
      <c r="C745" s="109"/>
      <c r="D745" s="115" t="s">
        <v>57</v>
      </c>
      <c r="E745" s="25"/>
      <c r="F745" s="25"/>
      <c r="G745" s="25"/>
      <c r="H745" s="25"/>
      <c r="I745" s="25"/>
      <c r="J745" s="25"/>
      <c r="K745" s="116">
        <f>'[2]Hist&amp;Budget_WC'!CN$51</f>
        <v>0</v>
      </c>
      <c r="L745" s="116">
        <f>'[2]Hist&amp;Budget_WC'!CO$51</f>
        <v>0</v>
      </c>
      <c r="M745" s="116">
        <f>'[2]Hist&amp;Budget_WC'!CP$51</f>
        <v>0</v>
      </c>
      <c r="N745" s="117">
        <f>[2]Calcs_Waste!N$42</f>
        <v>0</v>
      </c>
      <c r="O745" s="117">
        <f>[2]Calcs_Waste!O$42</f>
        <v>0</v>
      </c>
      <c r="P745" s="117">
        <f>[2]Calcs_Waste!P$42</f>
        <v>0</v>
      </c>
      <c r="Q745" s="117">
        <f>[2]Calcs_Waste!Q$42</f>
        <v>0</v>
      </c>
      <c r="R745" s="117">
        <f>[2]Calcs_Waste!R$42</f>
        <v>0</v>
      </c>
      <c r="S745" s="117">
        <f>[2]Calcs_Waste!S$42</f>
        <v>0</v>
      </c>
      <c r="T745" s="117">
        <f>[2]Calcs_Waste!T$42</f>
        <v>0</v>
      </c>
      <c r="U745" s="117">
        <f>[2]Calcs_Waste!U$42</f>
        <v>0</v>
      </c>
      <c r="V745" s="117">
        <f>[2]Calcs_Waste!V$42</f>
        <v>0</v>
      </c>
      <c r="W745" s="117">
        <f>[2]Calcs_Waste!W$42</f>
        <v>0</v>
      </c>
      <c r="X745" s="117">
        <f>[2]Calcs_Waste!X$42</f>
        <v>0</v>
      </c>
      <c r="Y745" s="117">
        <f>[2]Calcs_Waste!Y$42</f>
        <v>0</v>
      </c>
      <c r="Z745" s="117">
        <f>[2]Calcs_Waste!Z$42</f>
        <v>0</v>
      </c>
      <c r="AA745" s="117">
        <f>[2]Calcs_Waste!AA$42</f>
        <v>0</v>
      </c>
      <c r="AB745" s="117">
        <f>[2]Calcs_Waste!AB$42</f>
        <v>0</v>
      </c>
      <c r="AC745" s="117">
        <f>[2]Calcs_Waste!AC$42</f>
        <v>0</v>
      </c>
      <c r="AD745" s="117">
        <f>[2]Calcs_Waste!AD$42</f>
        <v>0</v>
      </c>
      <c r="AE745" s="117">
        <f>[2]Calcs_Waste!AE$42</f>
        <v>0</v>
      </c>
      <c r="AF745" s="117">
        <f>[2]Calcs_Waste!AF$42</f>
        <v>0</v>
      </c>
      <c r="AG745" s="117">
        <f>[2]Calcs_Waste!AG$42</f>
        <v>0</v>
      </c>
      <c r="AH745" s="118">
        <f>[2]Calcs_Waste!AH$42</f>
        <v>0</v>
      </c>
      <c r="AM745" s="53" cm="1">
        <f t="array" ref="AM745">IF(SUM(ABS(K745:AH745)),1,0)</f>
        <v>0</v>
      </c>
      <c r="AN745" s="53">
        <f t="shared" si="139"/>
        <v>0</v>
      </c>
    </row>
    <row r="746" spans="1:40" s="38" customFormat="1" ht="10.199999999999999" hidden="1" outlineLevel="2" x14ac:dyDescent="0.2">
      <c r="A746" s="35"/>
      <c r="B746" s="108"/>
      <c r="C746" s="109"/>
      <c r="D746" s="115" t="s">
        <v>58</v>
      </c>
      <c r="E746" s="25"/>
      <c r="F746" s="25"/>
      <c r="G746" s="25"/>
      <c r="H746" s="25"/>
      <c r="I746" s="25"/>
      <c r="J746" s="25"/>
      <c r="K746" s="116">
        <f>MAX(0,'[2]Hist&amp;Budget_WC'!CN$104)+MAX(0,'[2]Hist&amp;Budget_WC'!CN$105)+MAX(0,'[2]Hist&amp;Budget_WC'!CN$108)+MAX(0,'[2]Hist&amp;Budget_WC'!CN$109)+MAX(0,'[2]Hist&amp;Budget_WC'!CN$110)</f>
        <v>0</v>
      </c>
      <c r="L746" s="116">
        <f>MAX(0,'[2]Hist&amp;Budget_WC'!CO$104)+MAX(0,'[2]Hist&amp;Budget_WC'!CO$105)+MAX(0,'[2]Hist&amp;Budget_WC'!CO$108)+MAX(0,'[2]Hist&amp;Budget_WC'!CO$109)+MAX(0,'[2]Hist&amp;Budget_WC'!CO$110)</f>
        <v>0</v>
      </c>
      <c r="M746" s="116">
        <f>MAX(0,'[2]Hist&amp;Budget_WC'!CP$104)+MAX(0,'[2]Hist&amp;Budget_WC'!CP$105)+MAX(0,'[2]Hist&amp;Budget_WC'!CP$108)+MAX(0,'[2]Hist&amp;Budget_WC'!CP$109)+MAX(0,'[2]Hist&amp;Budget_WC'!CP$110)</f>
        <v>0</v>
      </c>
      <c r="N746" s="117">
        <f>MAX(0,[2]Calcs_Waste!N$95)+MAX(0,[2]Calcs_Waste!N$96)+MAX(0,[2]Calcs_Waste!N$99)+MAX(0,[2]Calcs_Waste!N$100)+MAX(0,[2]Calcs_Waste!N$101)</f>
        <v>0</v>
      </c>
      <c r="O746" s="117">
        <f>MAX(0,[2]Calcs_Waste!O$95)+MAX(0,[2]Calcs_Waste!O$96)+MAX(0,[2]Calcs_Waste!O$99)+MAX(0,[2]Calcs_Waste!O$100)+MAX(0,[2]Calcs_Waste!O$101)</f>
        <v>0</v>
      </c>
      <c r="P746" s="117">
        <f>MAX(0,[2]Calcs_Waste!P$95)+MAX(0,[2]Calcs_Waste!P$96)+MAX(0,[2]Calcs_Waste!P$99)+MAX(0,[2]Calcs_Waste!P$100)+MAX(0,[2]Calcs_Waste!P$101)</f>
        <v>0</v>
      </c>
      <c r="Q746" s="117">
        <f>MAX(0,[2]Calcs_Waste!Q$95)+MAX(0,[2]Calcs_Waste!Q$96)+MAX(0,[2]Calcs_Waste!Q$99)+MAX(0,[2]Calcs_Waste!Q$100)+MAX(0,[2]Calcs_Waste!Q$101)</f>
        <v>0</v>
      </c>
      <c r="R746" s="117">
        <f>MAX(0,[2]Calcs_Waste!R$95)+MAX(0,[2]Calcs_Waste!R$96)+MAX(0,[2]Calcs_Waste!R$99)+MAX(0,[2]Calcs_Waste!R$100)+MAX(0,[2]Calcs_Waste!R$101)</f>
        <v>0</v>
      </c>
      <c r="S746" s="117">
        <f>MAX(0,[2]Calcs_Waste!S$95)+MAX(0,[2]Calcs_Waste!S$96)+MAX(0,[2]Calcs_Waste!S$99)+MAX(0,[2]Calcs_Waste!S$100)+MAX(0,[2]Calcs_Waste!S$101)</f>
        <v>0</v>
      </c>
      <c r="T746" s="117">
        <f>MAX(0,[2]Calcs_Waste!T$95)+MAX(0,[2]Calcs_Waste!T$96)+MAX(0,[2]Calcs_Waste!T$99)+MAX(0,[2]Calcs_Waste!T$100)+MAX(0,[2]Calcs_Waste!T$101)</f>
        <v>0</v>
      </c>
      <c r="U746" s="117">
        <f>MAX(0,[2]Calcs_Waste!U$95)+MAX(0,[2]Calcs_Waste!U$96)+MAX(0,[2]Calcs_Waste!U$99)+MAX(0,[2]Calcs_Waste!U$100)+MAX(0,[2]Calcs_Waste!U$101)</f>
        <v>0</v>
      </c>
      <c r="V746" s="117">
        <f>MAX(0,[2]Calcs_Waste!V$95)+MAX(0,[2]Calcs_Waste!V$96)+MAX(0,[2]Calcs_Waste!V$99)+MAX(0,[2]Calcs_Waste!V$100)+MAX(0,[2]Calcs_Waste!V$101)</f>
        <v>0</v>
      </c>
      <c r="W746" s="117">
        <f>MAX(0,[2]Calcs_Waste!W$95)+MAX(0,[2]Calcs_Waste!W$96)+MAX(0,[2]Calcs_Waste!W$99)+MAX(0,[2]Calcs_Waste!W$100)+MAX(0,[2]Calcs_Waste!W$101)</f>
        <v>0</v>
      </c>
      <c r="X746" s="117">
        <f>MAX(0,[2]Calcs_Waste!X$95)+MAX(0,[2]Calcs_Waste!X$96)+MAX(0,[2]Calcs_Waste!X$99)+MAX(0,[2]Calcs_Waste!X$100)+MAX(0,[2]Calcs_Waste!X$101)</f>
        <v>0</v>
      </c>
      <c r="Y746" s="117">
        <f>MAX(0,[2]Calcs_Waste!Y$95)+MAX(0,[2]Calcs_Waste!Y$96)+MAX(0,[2]Calcs_Waste!Y$99)+MAX(0,[2]Calcs_Waste!Y$100)+MAX(0,[2]Calcs_Waste!Y$101)</f>
        <v>0</v>
      </c>
      <c r="Z746" s="117">
        <f>MAX(0,[2]Calcs_Waste!Z$95)+MAX(0,[2]Calcs_Waste!Z$96)+MAX(0,[2]Calcs_Waste!Z$99)+MAX(0,[2]Calcs_Waste!Z$100)+MAX(0,[2]Calcs_Waste!Z$101)</f>
        <v>0</v>
      </c>
      <c r="AA746" s="117">
        <f>MAX(0,[2]Calcs_Waste!AA$95)+MAX(0,[2]Calcs_Waste!AA$96)+MAX(0,[2]Calcs_Waste!AA$99)+MAX(0,[2]Calcs_Waste!AA$100)+MAX(0,[2]Calcs_Waste!AA$101)</f>
        <v>0</v>
      </c>
      <c r="AB746" s="117">
        <f>MAX(0,[2]Calcs_Waste!AB$95)+MAX(0,[2]Calcs_Waste!AB$96)+MAX(0,[2]Calcs_Waste!AB$99)+MAX(0,[2]Calcs_Waste!AB$100)+MAX(0,[2]Calcs_Waste!AB$101)</f>
        <v>0</v>
      </c>
      <c r="AC746" s="117">
        <f>MAX(0,[2]Calcs_Waste!AC$95)+MAX(0,[2]Calcs_Waste!AC$96)+MAX(0,[2]Calcs_Waste!AC$99)+MAX(0,[2]Calcs_Waste!AC$100)+MAX(0,[2]Calcs_Waste!AC$101)</f>
        <v>0</v>
      </c>
      <c r="AD746" s="117">
        <f>MAX(0,[2]Calcs_Waste!AD$95)+MAX(0,[2]Calcs_Waste!AD$96)+MAX(0,[2]Calcs_Waste!AD$99)+MAX(0,[2]Calcs_Waste!AD$100)+MAX(0,[2]Calcs_Waste!AD$101)</f>
        <v>0</v>
      </c>
      <c r="AE746" s="117">
        <f>MAX(0,[2]Calcs_Waste!AE$95)+MAX(0,[2]Calcs_Waste!AE$96)+MAX(0,[2]Calcs_Waste!AE$99)+MAX(0,[2]Calcs_Waste!AE$100)+MAX(0,[2]Calcs_Waste!AE$101)</f>
        <v>0</v>
      </c>
      <c r="AF746" s="117">
        <f>MAX(0,[2]Calcs_Waste!AF$95)+MAX(0,[2]Calcs_Waste!AF$96)+MAX(0,[2]Calcs_Waste!AF$99)+MAX(0,[2]Calcs_Waste!AF$100)+MAX(0,[2]Calcs_Waste!AF$101)</f>
        <v>0</v>
      </c>
      <c r="AG746" s="117">
        <f>MAX(0,[2]Calcs_Waste!AG$95)+MAX(0,[2]Calcs_Waste!AG$96)+MAX(0,[2]Calcs_Waste!AG$99)+MAX(0,[2]Calcs_Waste!AG$100)+MAX(0,[2]Calcs_Waste!AG$101)</f>
        <v>0</v>
      </c>
      <c r="AH746" s="118">
        <f>MAX(0,[2]Calcs_Waste!AH$95)+MAX(0,[2]Calcs_Waste!AH$96)+MAX(0,[2]Calcs_Waste!AH$99)+MAX(0,[2]Calcs_Waste!AH$100)+MAX(0,[2]Calcs_Waste!AH$101)</f>
        <v>0</v>
      </c>
      <c r="AM746" s="53" cm="1">
        <f t="array" ref="AM746">IF(SUM(ABS(K746:AH746)),1,0)</f>
        <v>0</v>
      </c>
      <c r="AN746" s="53">
        <f t="shared" si="139"/>
        <v>0</v>
      </c>
    </row>
    <row r="747" spans="1:40" s="38" customFormat="1" ht="10.199999999999999" hidden="1" outlineLevel="2" x14ac:dyDescent="0.2">
      <c r="A747" s="35"/>
      <c r="B747" s="108"/>
      <c r="C747" s="109"/>
      <c r="D747" s="115" t="s">
        <v>59</v>
      </c>
      <c r="E747" s="25"/>
      <c r="F747" s="25"/>
      <c r="G747" s="25"/>
      <c r="H747" s="25"/>
      <c r="I747" s="25"/>
      <c r="J747" s="25"/>
      <c r="K747" s="116">
        <f>'[2]Hist&amp;Budget_WC'!CN$106</f>
        <v>0</v>
      </c>
      <c r="L747" s="116">
        <f>'[2]Hist&amp;Budget_WC'!CO$106</f>
        <v>0</v>
      </c>
      <c r="M747" s="116">
        <f>'[2]Hist&amp;Budget_WC'!CP$106</f>
        <v>0</v>
      </c>
      <c r="N747" s="117">
        <f>[2]Calcs_Waste!N$97</f>
        <v>0</v>
      </c>
      <c r="O747" s="117">
        <f>[2]Calcs_Waste!O$97</f>
        <v>0</v>
      </c>
      <c r="P747" s="117">
        <f>[2]Calcs_Waste!P$97</f>
        <v>0</v>
      </c>
      <c r="Q747" s="117">
        <f>[2]Calcs_Waste!Q$97</f>
        <v>0</v>
      </c>
      <c r="R747" s="117">
        <f>[2]Calcs_Waste!R$97</f>
        <v>0</v>
      </c>
      <c r="S747" s="117">
        <f>[2]Calcs_Waste!S$97</f>
        <v>0</v>
      </c>
      <c r="T747" s="117">
        <f>[2]Calcs_Waste!T$97</f>
        <v>0</v>
      </c>
      <c r="U747" s="117">
        <f>[2]Calcs_Waste!U$97</f>
        <v>0</v>
      </c>
      <c r="V747" s="117">
        <f>[2]Calcs_Waste!V$97</f>
        <v>0</v>
      </c>
      <c r="W747" s="117">
        <f>[2]Calcs_Waste!W$97</f>
        <v>0</v>
      </c>
      <c r="X747" s="117">
        <f>[2]Calcs_Waste!X$97</f>
        <v>0</v>
      </c>
      <c r="Y747" s="117">
        <f>[2]Calcs_Waste!Y$97</f>
        <v>0</v>
      </c>
      <c r="Z747" s="117">
        <f>[2]Calcs_Waste!Z$97</f>
        <v>0</v>
      </c>
      <c r="AA747" s="117">
        <f>[2]Calcs_Waste!AA$97</f>
        <v>0</v>
      </c>
      <c r="AB747" s="117">
        <f>[2]Calcs_Waste!AB$97</f>
        <v>0</v>
      </c>
      <c r="AC747" s="117">
        <f>[2]Calcs_Waste!AC$97</f>
        <v>0</v>
      </c>
      <c r="AD747" s="117">
        <f>[2]Calcs_Waste!AD$97</f>
        <v>0</v>
      </c>
      <c r="AE747" s="117">
        <f>[2]Calcs_Waste!AE$97</f>
        <v>0</v>
      </c>
      <c r="AF747" s="117">
        <f>[2]Calcs_Waste!AF$97</f>
        <v>0</v>
      </c>
      <c r="AG747" s="117">
        <f>[2]Calcs_Waste!AG$97</f>
        <v>0</v>
      </c>
      <c r="AH747" s="118">
        <f>[2]Calcs_Waste!AH$97</f>
        <v>0</v>
      </c>
      <c r="AM747" s="53" cm="1">
        <f t="array" ref="AM747">IF(SUM(ABS(K747:AH747)),1,0)</f>
        <v>0</v>
      </c>
      <c r="AN747" s="53">
        <f t="shared" si="139"/>
        <v>0</v>
      </c>
    </row>
    <row r="748" spans="1:40" s="38" customFormat="1" ht="10.199999999999999" hidden="1" outlineLevel="2" x14ac:dyDescent="0.2">
      <c r="A748" s="35"/>
      <c r="B748" s="108"/>
      <c r="C748" s="109"/>
      <c r="D748" s="115" t="s">
        <v>60</v>
      </c>
      <c r="E748" s="25"/>
      <c r="F748" s="25"/>
      <c r="G748" s="25"/>
      <c r="H748" s="25"/>
      <c r="I748" s="25"/>
      <c r="J748" s="25"/>
      <c r="K748" s="116">
        <f>MAX(0,'[2]Hist&amp;Budget_WC'!CN$111)</f>
        <v>0</v>
      </c>
      <c r="L748" s="116">
        <f>MAX(0,'[2]Hist&amp;Budget_WC'!CO$111)</f>
        <v>0</v>
      </c>
      <c r="M748" s="116">
        <f>MAX(0,'[2]Hist&amp;Budget_WC'!CP$111)</f>
        <v>0</v>
      </c>
      <c r="N748" s="117">
        <f>MAX(0,[2]Calcs_Waste!N$102)</f>
        <v>0</v>
      </c>
      <c r="O748" s="117">
        <f>MAX(0,[2]Calcs_Waste!O$102)</f>
        <v>0</v>
      </c>
      <c r="P748" s="117">
        <f>MAX(0,[2]Calcs_Waste!P$102)</f>
        <v>0</v>
      </c>
      <c r="Q748" s="117">
        <f>MAX(0,[2]Calcs_Waste!Q$102)</f>
        <v>0</v>
      </c>
      <c r="R748" s="117">
        <f>MAX(0,[2]Calcs_Waste!R$102)</f>
        <v>0</v>
      </c>
      <c r="S748" s="117">
        <f>MAX(0,[2]Calcs_Waste!S$102)</f>
        <v>0</v>
      </c>
      <c r="T748" s="117">
        <f>MAX(0,[2]Calcs_Waste!T$102)</f>
        <v>0</v>
      </c>
      <c r="U748" s="117">
        <f>MAX(0,[2]Calcs_Waste!U$102)</f>
        <v>0</v>
      </c>
      <c r="V748" s="117">
        <f>MAX(0,[2]Calcs_Waste!V$102)</f>
        <v>0</v>
      </c>
      <c r="W748" s="117">
        <f>MAX(0,[2]Calcs_Waste!W$102)</f>
        <v>0</v>
      </c>
      <c r="X748" s="117">
        <f>MAX(0,[2]Calcs_Waste!X$102)</f>
        <v>0</v>
      </c>
      <c r="Y748" s="117">
        <f>MAX(0,[2]Calcs_Waste!Y$102)</f>
        <v>0</v>
      </c>
      <c r="Z748" s="117">
        <f>MAX(0,[2]Calcs_Waste!Z$102)</f>
        <v>0</v>
      </c>
      <c r="AA748" s="117">
        <f>MAX(0,[2]Calcs_Waste!AA$102)</f>
        <v>0</v>
      </c>
      <c r="AB748" s="117">
        <f>MAX(0,[2]Calcs_Waste!AB$102)</f>
        <v>0</v>
      </c>
      <c r="AC748" s="117">
        <f>MAX(0,[2]Calcs_Waste!AC$102)</f>
        <v>0</v>
      </c>
      <c r="AD748" s="117">
        <f>MAX(0,[2]Calcs_Waste!AD$102)</f>
        <v>0</v>
      </c>
      <c r="AE748" s="117">
        <f>MAX(0,[2]Calcs_Waste!AE$102)</f>
        <v>0</v>
      </c>
      <c r="AF748" s="117">
        <f>MAX(0,[2]Calcs_Waste!AF$102)</f>
        <v>0</v>
      </c>
      <c r="AG748" s="117">
        <f>MAX(0,[2]Calcs_Waste!AG$102)</f>
        <v>0</v>
      </c>
      <c r="AH748" s="118">
        <f>MAX(0,[2]Calcs_Waste!AH$102)</f>
        <v>0</v>
      </c>
      <c r="AM748" s="53" cm="1">
        <f t="array" ref="AM748">IF(SUM(ABS(K748:AH748)),1,0)</f>
        <v>0</v>
      </c>
      <c r="AN748" s="53">
        <f t="shared" si="139"/>
        <v>0</v>
      </c>
    </row>
    <row r="749" spans="1:40" s="38" customFormat="1" ht="10.199999999999999" hidden="1" outlineLevel="2" collapsed="1" x14ac:dyDescent="0.2">
      <c r="A749" s="35"/>
      <c r="B749" s="108"/>
      <c r="C749" s="109"/>
      <c r="D749" s="119" t="s">
        <v>61</v>
      </c>
      <c r="E749" s="120"/>
      <c r="F749" s="120"/>
      <c r="G749" s="120"/>
      <c r="H749" s="120"/>
      <c r="I749" s="120"/>
      <c r="J749" s="120"/>
      <c r="K749" s="121">
        <f t="shared" ref="K749:AH749" si="140">SUM(K739:K748)</f>
        <v>1975</v>
      </c>
      <c r="L749" s="121">
        <f t="shared" si="140"/>
        <v>2134</v>
      </c>
      <c r="M749" s="121">
        <f t="shared" si="140"/>
        <v>2314</v>
      </c>
      <c r="N749" s="122">
        <f t="shared" si="140"/>
        <v>2452</v>
      </c>
      <c r="O749" s="122">
        <f t="shared" si="140"/>
        <v>2812</v>
      </c>
      <c r="P749" s="122">
        <f t="shared" si="140"/>
        <v>2887</v>
      </c>
      <c r="Q749" s="122">
        <f t="shared" si="140"/>
        <v>2966</v>
      </c>
      <c r="R749" s="122">
        <f t="shared" si="140"/>
        <v>3047</v>
      </c>
      <c r="S749" s="122">
        <f t="shared" si="140"/>
        <v>3131</v>
      </c>
      <c r="T749" s="122">
        <f t="shared" si="140"/>
        <v>3217</v>
      </c>
      <c r="U749" s="122">
        <f t="shared" si="140"/>
        <v>3306</v>
      </c>
      <c r="V749" s="122">
        <f t="shared" si="140"/>
        <v>3397</v>
      </c>
      <c r="W749" s="122">
        <f t="shared" si="140"/>
        <v>3491</v>
      </c>
      <c r="X749" s="122">
        <f t="shared" si="140"/>
        <v>3588</v>
      </c>
      <c r="Y749" s="122">
        <f t="shared" si="140"/>
        <v>3588</v>
      </c>
      <c r="Z749" s="122">
        <f t="shared" si="140"/>
        <v>3588</v>
      </c>
      <c r="AA749" s="122">
        <f t="shared" si="140"/>
        <v>3588</v>
      </c>
      <c r="AB749" s="122">
        <f t="shared" si="140"/>
        <v>3588</v>
      </c>
      <c r="AC749" s="122">
        <f t="shared" si="140"/>
        <v>3588</v>
      </c>
      <c r="AD749" s="122">
        <f t="shared" si="140"/>
        <v>3588</v>
      </c>
      <c r="AE749" s="122">
        <f t="shared" si="140"/>
        <v>3588</v>
      </c>
      <c r="AF749" s="122">
        <f t="shared" si="140"/>
        <v>3588</v>
      </c>
      <c r="AG749" s="122">
        <f t="shared" si="140"/>
        <v>3588</v>
      </c>
      <c r="AH749" s="123">
        <f t="shared" si="140"/>
        <v>3588</v>
      </c>
    </row>
    <row r="750" spans="1:40" s="38" customFormat="1" ht="10.199999999999999" hidden="1" outlineLevel="2" x14ac:dyDescent="0.2">
      <c r="A750" s="35"/>
      <c r="B750" s="108"/>
      <c r="C750" s="109"/>
      <c r="D750" s="110"/>
      <c r="E750" s="25"/>
      <c r="F750" s="25"/>
      <c r="G750" s="25"/>
      <c r="H750" s="25"/>
      <c r="I750" s="25"/>
      <c r="J750" s="25"/>
      <c r="K750" s="111"/>
      <c r="L750" s="112"/>
      <c r="M750" s="112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113"/>
    </row>
    <row r="751" spans="1:40" s="38" customFormat="1" ht="10.199999999999999" hidden="1" outlineLevel="2" x14ac:dyDescent="0.2">
      <c r="A751" s="35"/>
      <c r="B751" s="108"/>
      <c r="C751" s="109"/>
      <c r="D751" s="114" t="s">
        <v>62</v>
      </c>
      <c r="E751" s="25"/>
      <c r="F751" s="25"/>
      <c r="G751" s="25"/>
      <c r="H751" s="25"/>
      <c r="I751" s="25"/>
      <c r="J751" s="25"/>
      <c r="K751" s="111"/>
      <c r="L751" s="112"/>
      <c r="M751" s="112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113"/>
    </row>
    <row r="752" spans="1:40" s="38" customFormat="1" ht="10.199999999999999" hidden="1" outlineLevel="2" x14ac:dyDescent="0.2">
      <c r="A752" s="35"/>
      <c r="B752" s="108"/>
      <c r="C752" s="109"/>
      <c r="D752" s="115" t="s">
        <v>63</v>
      </c>
      <c r="E752" s="25"/>
      <c r="F752" s="25"/>
      <c r="G752" s="25"/>
      <c r="H752" s="25"/>
      <c r="I752" s="25"/>
      <c r="J752" s="25"/>
      <c r="K752" s="116">
        <f>-SUM('[2]Hist&amp;Budget_WC'!CN$74:CN$75)</f>
        <v>213</v>
      </c>
      <c r="L752" s="116">
        <f>-SUM('[2]Hist&amp;Budget_WC'!CO$74:CO$75)</f>
        <v>232</v>
      </c>
      <c r="M752" s="116">
        <f>-SUM('[2]Hist&amp;Budget_WC'!CP$74:CP$75)</f>
        <v>213</v>
      </c>
      <c r="N752" s="117">
        <f>-SUM([2]Calcs_Waste!N$65:N$66)</f>
        <v>193</v>
      </c>
      <c r="O752" s="117">
        <f>-SUM([2]Calcs_Waste!O$65:O$66)</f>
        <v>299</v>
      </c>
      <c r="P752" s="117">
        <f>-SUM([2]Calcs_Waste!P$65:P$66)</f>
        <v>308</v>
      </c>
      <c r="Q752" s="117">
        <f>-SUM([2]Calcs_Waste!Q$65:Q$66)</f>
        <v>318</v>
      </c>
      <c r="R752" s="117">
        <f>-SUM([2]Calcs_Waste!R$65:R$66)</f>
        <v>328</v>
      </c>
      <c r="S752" s="117">
        <f>-SUM([2]Calcs_Waste!S$65:S$66)</f>
        <v>339</v>
      </c>
      <c r="T752" s="117">
        <f>-SUM([2]Calcs_Waste!T$65:T$66)</f>
        <v>350</v>
      </c>
      <c r="U752" s="117">
        <f>-SUM([2]Calcs_Waste!U$65:U$66)</f>
        <v>362</v>
      </c>
      <c r="V752" s="117">
        <f>-SUM([2]Calcs_Waste!V$65:V$66)</f>
        <v>374</v>
      </c>
      <c r="W752" s="117">
        <f>-SUM([2]Calcs_Waste!W$65:W$66)</f>
        <v>386</v>
      </c>
      <c r="X752" s="117">
        <f>-SUM([2]Calcs_Waste!X$65:X$66)</f>
        <v>399</v>
      </c>
      <c r="Y752" s="117">
        <f>-SUM([2]Calcs_Waste!Y$65:Y$66)</f>
        <v>399</v>
      </c>
      <c r="Z752" s="117">
        <f>-SUM([2]Calcs_Waste!Z$65:Z$66)</f>
        <v>399</v>
      </c>
      <c r="AA752" s="117">
        <f>-SUM([2]Calcs_Waste!AA$65:AA$66)</f>
        <v>399</v>
      </c>
      <c r="AB752" s="117">
        <f>-SUM([2]Calcs_Waste!AB$65:AB$66)</f>
        <v>399</v>
      </c>
      <c r="AC752" s="117">
        <f>-SUM([2]Calcs_Waste!AC$65:AC$66)</f>
        <v>399</v>
      </c>
      <c r="AD752" s="117">
        <f>-SUM([2]Calcs_Waste!AD$65:AD$66)</f>
        <v>399</v>
      </c>
      <c r="AE752" s="117">
        <f>-SUM([2]Calcs_Waste!AE$65:AE$66)</f>
        <v>399</v>
      </c>
      <c r="AF752" s="117">
        <f>-SUM([2]Calcs_Waste!AF$65:AF$66)</f>
        <v>399</v>
      </c>
      <c r="AG752" s="117">
        <f>-SUM([2]Calcs_Waste!AG$65:AG$66)</f>
        <v>399</v>
      </c>
      <c r="AH752" s="118">
        <f>-SUM([2]Calcs_Waste!AH$65:AH$66)</f>
        <v>399</v>
      </c>
      <c r="AM752" s="53" cm="1">
        <f t="array" ref="AM752">IF(SUM(ABS(K752:AH752)),1,0)</f>
        <v>1</v>
      </c>
      <c r="AN752" s="53">
        <f t="shared" ref="AN752:AN758" si="141">IF(OR(SUBTOTAL(102,AM752)=1,AM752=0),0,1)</f>
        <v>1</v>
      </c>
    </row>
    <row r="753" spans="1:40" s="38" customFormat="1" ht="10.199999999999999" hidden="1" outlineLevel="2" x14ac:dyDescent="0.2">
      <c r="A753" s="35"/>
      <c r="B753" s="108"/>
      <c r="C753" s="109"/>
      <c r="D753" s="115" t="s">
        <v>64</v>
      </c>
      <c r="E753" s="25"/>
      <c r="F753" s="25"/>
      <c r="G753" s="25"/>
      <c r="H753" s="25"/>
      <c r="I753" s="25"/>
      <c r="J753" s="25"/>
      <c r="K753" s="116">
        <f>-SUM('[2]Hist&amp;Budget_WC'!CN$77,'[2]Hist&amp;Budget_WC'!CN$87,'[2]Hist&amp;Budget_WC'!CN$88)</f>
        <v>0</v>
      </c>
      <c r="L753" s="116">
        <f>-SUM('[2]Hist&amp;Budget_WC'!CO$77,'[2]Hist&amp;Budget_WC'!CO$87,'[2]Hist&amp;Budget_WC'!CO$88)</f>
        <v>0</v>
      </c>
      <c r="M753" s="116">
        <f>-SUM('[2]Hist&amp;Budget_WC'!CP$77,'[2]Hist&amp;Budget_WC'!CP$87,'[2]Hist&amp;Budget_WC'!CP$88)</f>
        <v>0</v>
      </c>
      <c r="N753" s="117">
        <f>-SUM([2]Calcs_Waste!N$68,[2]Calcs_Waste!N$78,[2]Calcs_Waste!N$79)</f>
        <v>0</v>
      </c>
      <c r="O753" s="117">
        <f>-SUM([2]Calcs_Waste!O$68,[2]Calcs_Waste!O$78,[2]Calcs_Waste!O$79)</f>
        <v>0</v>
      </c>
      <c r="P753" s="117">
        <f>-SUM([2]Calcs_Waste!P$68,[2]Calcs_Waste!P$78,[2]Calcs_Waste!P$79)</f>
        <v>0</v>
      </c>
      <c r="Q753" s="117">
        <f>-SUM([2]Calcs_Waste!Q$68,[2]Calcs_Waste!Q$78,[2]Calcs_Waste!Q$79)</f>
        <v>0</v>
      </c>
      <c r="R753" s="117">
        <f>-SUM([2]Calcs_Waste!R$68,[2]Calcs_Waste!R$78,[2]Calcs_Waste!R$79)</f>
        <v>0</v>
      </c>
      <c r="S753" s="117">
        <f>-SUM([2]Calcs_Waste!S$68,[2]Calcs_Waste!S$78,[2]Calcs_Waste!S$79)</f>
        <v>0</v>
      </c>
      <c r="T753" s="117">
        <f>-SUM([2]Calcs_Waste!T$68,[2]Calcs_Waste!T$78,[2]Calcs_Waste!T$79)</f>
        <v>0</v>
      </c>
      <c r="U753" s="117">
        <f>-SUM([2]Calcs_Waste!U$68,[2]Calcs_Waste!U$78,[2]Calcs_Waste!U$79)</f>
        <v>0</v>
      </c>
      <c r="V753" s="117">
        <f>-SUM([2]Calcs_Waste!V$68,[2]Calcs_Waste!V$78,[2]Calcs_Waste!V$79)</f>
        <v>0</v>
      </c>
      <c r="W753" s="117">
        <f>-SUM([2]Calcs_Waste!W$68,[2]Calcs_Waste!W$78,[2]Calcs_Waste!W$79)</f>
        <v>0</v>
      </c>
      <c r="X753" s="117">
        <f>-SUM([2]Calcs_Waste!X$68,[2]Calcs_Waste!X$78,[2]Calcs_Waste!X$79)</f>
        <v>0</v>
      </c>
      <c r="Y753" s="117">
        <f>-SUM([2]Calcs_Waste!Y$68,[2]Calcs_Waste!Y$78,[2]Calcs_Waste!Y$79)</f>
        <v>0</v>
      </c>
      <c r="Z753" s="117">
        <f>-SUM([2]Calcs_Waste!Z$68,[2]Calcs_Waste!Z$78,[2]Calcs_Waste!Z$79)</f>
        <v>0</v>
      </c>
      <c r="AA753" s="117">
        <f>-SUM([2]Calcs_Waste!AA$68,[2]Calcs_Waste!AA$78,[2]Calcs_Waste!AA$79)</f>
        <v>0</v>
      </c>
      <c r="AB753" s="117">
        <f>-SUM([2]Calcs_Waste!AB$68,[2]Calcs_Waste!AB$78,[2]Calcs_Waste!AB$79)</f>
        <v>0</v>
      </c>
      <c r="AC753" s="117">
        <f>-SUM([2]Calcs_Waste!AC$68,[2]Calcs_Waste!AC$78,[2]Calcs_Waste!AC$79)</f>
        <v>0</v>
      </c>
      <c r="AD753" s="117">
        <f>-SUM([2]Calcs_Waste!AD$68,[2]Calcs_Waste!AD$78,[2]Calcs_Waste!AD$79)</f>
        <v>0</v>
      </c>
      <c r="AE753" s="117">
        <f>-SUM([2]Calcs_Waste!AE$68,[2]Calcs_Waste!AE$78,[2]Calcs_Waste!AE$79)</f>
        <v>0</v>
      </c>
      <c r="AF753" s="117">
        <f>-SUM([2]Calcs_Waste!AF$68,[2]Calcs_Waste!AF$78,[2]Calcs_Waste!AF$79)</f>
        <v>0</v>
      </c>
      <c r="AG753" s="117">
        <f>-SUM([2]Calcs_Waste!AG$68,[2]Calcs_Waste!AG$78,[2]Calcs_Waste!AG$79)</f>
        <v>0</v>
      </c>
      <c r="AH753" s="118">
        <f>-SUM([2]Calcs_Waste!AH$68,[2]Calcs_Waste!AH$78,[2]Calcs_Waste!AH$79)</f>
        <v>0</v>
      </c>
      <c r="AM753" s="53" cm="1">
        <f t="array" ref="AM753">IF(SUM(ABS(K753:AH753)),1,0)</f>
        <v>0</v>
      </c>
      <c r="AN753" s="53">
        <f t="shared" si="141"/>
        <v>0</v>
      </c>
    </row>
    <row r="754" spans="1:40" s="38" customFormat="1" ht="10.199999999999999" hidden="1" outlineLevel="2" x14ac:dyDescent="0.2">
      <c r="A754" s="35"/>
      <c r="B754" s="108"/>
      <c r="C754" s="109"/>
      <c r="D754" s="115" t="s">
        <v>65</v>
      </c>
      <c r="E754" s="25"/>
      <c r="F754" s="25"/>
      <c r="G754" s="25"/>
      <c r="H754" s="25"/>
      <c r="I754" s="25"/>
      <c r="J754" s="25"/>
      <c r="K754" s="116">
        <f>-SUM('[2]Hist&amp;Budget_WC'!CN$76)</f>
        <v>1753</v>
      </c>
      <c r="L754" s="116">
        <f>-SUM('[2]Hist&amp;Budget_WC'!CO$76)</f>
        <v>1919</v>
      </c>
      <c r="M754" s="116">
        <f>-SUM('[2]Hist&amp;Budget_WC'!CP$76)</f>
        <v>2081</v>
      </c>
      <c r="N754" s="117">
        <f>-SUM([2]Calcs_Waste!N$67)</f>
        <v>2259</v>
      </c>
      <c r="O754" s="117">
        <f>-SUM([2]Calcs_Waste!O$67)</f>
        <v>2509</v>
      </c>
      <c r="P754" s="117">
        <f>-SUM([2]Calcs_Waste!P$67)</f>
        <v>2577</v>
      </c>
      <c r="Q754" s="117">
        <f>-SUM([2]Calcs_Waste!Q$67)</f>
        <v>2647</v>
      </c>
      <c r="R754" s="117">
        <f>-SUM([2]Calcs_Waste!R$67)</f>
        <v>2718</v>
      </c>
      <c r="S754" s="117">
        <f>-SUM([2]Calcs_Waste!S$67)</f>
        <v>2791</v>
      </c>
      <c r="T754" s="117">
        <f>-SUM([2]Calcs_Waste!T$67)</f>
        <v>2866</v>
      </c>
      <c r="U754" s="117">
        <f>-SUM([2]Calcs_Waste!U$67)</f>
        <v>2943</v>
      </c>
      <c r="V754" s="117">
        <f>-SUM([2]Calcs_Waste!V$67)</f>
        <v>3022</v>
      </c>
      <c r="W754" s="117">
        <f>-SUM([2]Calcs_Waste!W$67)</f>
        <v>3104</v>
      </c>
      <c r="X754" s="117">
        <f>-SUM([2]Calcs_Waste!X$67)</f>
        <v>3188</v>
      </c>
      <c r="Y754" s="117">
        <f>-SUM([2]Calcs_Waste!Y$67)</f>
        <v>3188</v>
      </c>
      <c r="Z754" s="117">
        <f>-SUM([2]Calcs_Waste!Z$67)</f>
        <v>3188</v>
      </c>
      <c r="AA754" s="117">
        <f>-SUM([2]Calcs_Waste!AA$67)</f>
        <v>3188</v>
      </c>
      <c r="AB754" s="117">
        <f>-SUM([2]Calcs_Waste!AB$67)</f>
        <v>3188</v>
      </c>
      <c r="AC754" s="117">
        <f>-SUM([2]Calcs_Waste!AC$67)</f>
        <v>3188</v>
      </c>
      <c r="AD754" s="117">
        <f>-SUM([2]Calcs_Waste!AD$67)</f>
        <v>3188</v>
      </c>
      <c r="AE754" s="117">
        <f>-SUM([2]Calcs_Waste!AE$67)</f>
        <v>3188</v>
      </c>
      <c r="AF754" s="117">
        <f>-SUM([2]Calcs_Waste!AF$67)</f>
        <v>3188</v>
      </c>
      <c r="AG754" s="117">
        <f>-SUM([2]Calcs_Waste!AG$67)</f>
        <v>3188</v>
      </c>
      <c r="AH754" s="118">
        <f>-SUM([2]Calcs_Waste!AH$67)</f>
        <v>3188</v>
      </c>
      <c r="AM754" s="53" cm="1">
        <f t="array" ref="AM754">IF(SUM(ABS(K754:AH754)),1,0)</f>
        <v>1</v>
      </c>
      <c r="AN754" s="53">
        <f t="shared" si="141"/>
        <v>1</v>
      </c>
    </row>
    <row r="755" spans="1:40" s="38" customFormat="1" ht="10.199999999999999" hidden="1" outlineLevel="2" x14ac:dyDescent="0.2">
      <c r="A755" s="35"/>
      <c r="B755" s="108"/>
      <c r="C755" s="109"/>
      <c r="D755" s="115" t="s">
        <v>66</v>
      </c>
      <c r="E755" s="25"/>
      <c r="F755" s="25"/>
      <c r="G755" s="25"/>
      <c r="H755" s="25"/>
      <c r="I755" s="25"/>
      <c r="J755" s="25"/>
      <c r="K755" s="116">
        <f>-SUM('[2]Hist&amp;Budget_WC'!CN$79:CN$82)</f>
        <v>0</v>
      </c>
      <c r="L755" s="116">
        <f>-SUM('[2]Hist&amp;Budget_WC'!CO$79:CO$82)</f>
        <v>0</v>
      </c>
      <c r="M755" s="116">
        <f>-SUM('[2]Hist&amp;Budget_WC'!CP$79:CP$82)</f>
        <v>0</v>
      </c>
      <c r="N755" s="117">
        <f>-SUM([2]Calcs_Waste!N$70:N$73)</f>
        <v>0</v>
      </c>
      <c r="O755" s="117">
        <f>-SUM([2]Calcs_Waste!O$70:O$73)</f>
        <v>0</v>
      </c>
      <c r="P755" s="117">
        <f>-SUM([2]Calcs_Waste!P$70:P$73)</f>
        <v>0</v>
      </c>
      <c r="Q755" s="117">
        <f>-SUM([2]Calcs_Waste!Q$70:Q$73)</f>
        <v>0</v>
      </c>
      <c r="R755" s="117">
        <f>-SUM([2]Calcs_Waste!R$70:R$73)</f>
        <v>0</v>
      </c>
      <c r="S755" s="117">
        <f>-SUM([2]Calcs_Waste!S$70:S$73)</f>
        <v>0</v>
      </c>
      <c r="T755" s="117">
        <f>-SUM([2]Calcs_Waste!T$70:T$73)</f>
        <v>0</v>
      </c>
      <c r="U755" s="117">
        <f>-SUM([2]Calcs_Waste!U$70:U$73)</f>
        <v>0</v>
      </c>
      <c r="V755" s="117">
        <f>-SUM([2]Calcs_Waste!V$70:V$73)</f>
        <v>0</v>
      </c>
      <c r="W755" s="117">
        <f>-SUM([2]Calcs_Waste!W$70:W$73)</f>
        <v>0</v>
      </c>
      <c r="X755" s="117">
        <f>-SUM([2]Calcs_Waste!X$70:X$73)</f>
        <v>0</v>
      </c>
      <c r="Y755" s="117">
        <f>-SUM([2]Calcs_Waste!Y$70:Y$73)</f>
        <v>0</v>
      </c>
      <c r="Z755" s="117">
        <f>-SUM([2]Calcs_Waste!Z$70:Z$73)</f>
        <v>0</v>
      </c>
      <c r="AA755" s="117">
        <f>-SUM([2]Calcs_Waste!AA$70:AA$73)</f>
        <v>0</v>
      </c>
      <c r="AB755" s="117">
        <f>-SUM([2]Calcs_Waste!AB$70:AB$73)</f>
        <v>0</v>
      </c>
      <c r="AC755" s="117">
        <f>-SUM([2]Calcs_Waste!AC$70:AC$73)</f>
        <v>0</v>
      </c>
      <c r="AD755" s="117">
        <f>-SUM([2]Calcs_Waste!AD$70:AD$73)</f>
        <v>0</v>
      </c>
      <c r="AE755" s="117">
        <f>-SUM([2]Calcs_Waste!AE$70:AE$73)</f>
        <v>0</v>
      </c>
      <c r="AF755" s="117">
        <f>-SUM([2]Calcs_Waste!AF$70:AF$73)</f>
        <v>0</v>
      </c>
      <c r="AG755" s="117">
        <f>-SUM([2]Calcs_Waste!AG$70:AG$73)</f>
        <v>0</v>
      </c>
      <c r="AH755" s="118">
        <f>-SUM([2]Calcs_Waste!AH$70:AH$73)</f>
        <v>0</v>
      </c>
      <c r="AM755" s="53" cm="1">
        <f t="array" ref="AM755">IF(SUM(ABS(K755:AH755)),1,0)</f>
        <v>0</v>
      </c>
      <c r="AN755" s="53">
        <f t="shared" si="141"/>
        <v>0</v>
      </c>
    </row>
    <row r="756" spans="1:40" s="38" customFormat="1" ht="10.199999999999999" hidden="1" outlineLevel="2" x14ac:dyDescent="0.2">
      <c r="A756" s="35"/>
      <c r="B756" s="108"/>
      <c r="C756" s="109"/>
      <c r="D756" s="115" t="s">
        <v>67</v>
      </c>
      <c r="E756" s="25"/>
      <c r="F756" s="25"/>
      <c r="G756" s="25"/>
      <c r="H756" s="25"/>
      <c r="I756" s="25"/>
      <c r="J756" s="25"/>
      <c r="K756" s="116">
        <f>-(MIN(0,'[2]Hist&amp;Budget_WC'!CN$104)+MIN(0,'[2]Hist&amp;Budget_WC'!CN$105)+MIN(0,'[2]Hist&amp;Budget_WC'!CN$108)+MIN(0,'[2]Hist&amp;Budget_WC'!CN$109)+MIN(0,'[2]Hist&amp;Budget_WC'!CN$110))</f>
        <v>0</v>
      </c>
      <c r="L756" s="116">
        <f>-(MIN(0,'[2]Hist&amp;Budget_WC'!CO$104)+MIN(0,'[2]Hist&amp;Budget_WC'!CO$105)+MIN(0,'[2]Hist&amp;Budget_WC'!CO$108)+MIN(0,'[2]Hist&amp;Budget_WC'!CO$109)+MIN(0,'[2]Hist&amp;Budget_WC'!CO$110))</f>
        <v>0</v>
      </c>
      <c r="M756" s="116">
        <f>-(MIN(0,'[2]Hist&amp;Budget_WC'!CP$104)+MIN(0,'[2]Hist&amp;Budget_WC'!CP$105)+MIN(0,'[2]Hist&amp;Budget_WC'!CP$108)+MIN(0,'[2]Hist&amp;Budget_WC'!CP$109)+MIN(0,'[2]Hist&amp;Budget_WC'!CP$110))</f>
        <v>0</v>
      </c>
      <c r="N756" s="117">
        <f>-(MIN(0,[2]Calcs_Waste!N$95)+MIN(0,[2]Calcs_Waste!N$96)+MIN(0,[2]Calcs_Waste!N$99)+MIN(0,[2]Calcs_Waste!N$100)+MIN(0,[2]Calcs_Waste!N$101))</f>
        <v>0</v>
      </c>
      <c r="O756" s="117">
        <f>-(MIN(0,[2]Calcs_Waste!O$95)+MIN(0,[2]Calcs_Waste!O$96)+MIN(0,[2]Calcs_Waste!O$99)+MIN(0,[2]Calcs_Waste!O$100)+MIN(0,[2]Calcs_Waste!O$101))</f>
        <v>0</v>
      </c>
      <c r="P756" s="117">
        <f>-(MIN(0,[2]Calcs_Waste!P$95)+MIN(0,[2]Calcs_Waste!P$96)+MIN(0,[2]Calcs_Waste!P$99)+MIN(0,[2]Calcs_Waste!P$100)+MIN(0,[2]Calcs_Waste!P$101))</f>
        <v>0</v>
      </c>
      <c r="Q756" s="117">
        <f>-(MIN(0,[2]Calcs_Waste!Q$95)+MIN(0,[2]Calcs_Waste!Q$96)+MIN(0,[2]Calcs_Waste!Q$99)+MIN(0,[2]Calcs_Waste!Q$100)+MIN(0,[2]Calcs_Waste!Q$101))</f>
        <v>0</v>
      </c>
      <c r="R756" s="117">
        <f>-(MIN(0,[2]Calcs_Waste!R$95)+MIN(0,[2]Calcs_Waste!R$96)+MIN(0,[2]Calcs_Waste!R$99)+MIN(0,[2]Calcs_Waste!R$100)+MIN(0,[2]Calcs_Waste!R$101))</f>
        <v>0</v>
      </c>
      <c r="S756" s="117">
        <f>-(MIN(0,[2]Calcs_Waste!S$95)+MIN(0,[2]Calcs_Waste!S$96)+MIN(0,[2]Calcs_Waste!S$99)+MIN(0,[2]Calcs_Waste!S$100)+MIN(0,[2]Calcs_Waste!S$101))</f>
        <v>0</v>
      </c>
      <c r="T756" s="117">
        <f>-(MIN(0,[2]Calcs_Waste!T$95)+MIN(0,[2]Calcs_Waste!T$96)+MIN(0,[2]Calcs_Waste!T$99)+MIN(0,[2]Calcs_Waste!T$100)+MIN(0,[2]Calcs_Waste!T$101))</f>
        <v>0</v>
      </c>
      <c r="U756" s="117">
        <f>-(MIN(0,[2]Calcs_Waste!U$95)+MIN(0,[2]Calcs_Waste!U$96)+MIN(0,[2]Calcs_Waste!U$99)+MIN(0,[2]Calcs_Waste!U$100)+MIN(0,[2]Calcs_Waste!U$101))</f>
        <v>0</v>
      </c>
      <c r="V756" s="117">
        <f>-(MIN(0,[2]Calcs_Waste!V$95)+MIN(0,[2]Calcs_Waste!V$96)+MIN(0,[2]Calcs_Waste!V$99)+MIN(0,[2]Calcs_Waste!V$100)+MIN(0,[2]Calcs_Waste!V$101))</f>
        <v>0</v>
      </c>
      <c r="W756" s="117">
        <f>-(MIN(0,[2]Calcs_Waste!W$95)+MIN(0,[2]Calcs_Waste!W$96)+MIN(0,[2]Calcs_Waste!W$99)+MIN(0,[2]Calcs_Waste!W$100)+MIN(0,[2]Calcs_Waste!W$101))</f>
        <v>0</v>
      </c>
      <c r="X756" s="117">
        <f>-(MIN(0,[2]Calcs_Waste!X$95)+MIN(0,[2]Calcs_Waste!X$96)+MIN(0,[2]Calcs_Waste!X$99)+MIN(0,[2]Calcs_Waste!X$100)+MIN(0,[2]Calcs_Waste!X$101))</f>
        <v>0</v>
      </c>
      <c r="Y756" s="117">
        <f>-(MIN(0,[2]Calcs_Waste!Y$95)+MIN(0,[2]Calcs_Waste!Y$96)+MIN(0,[2]Calcs_Waste!Y$99)+MIN(0,[2]Calcs_Waste!Y$100)+MIN(0,[2]Calcs_Waste!Y$101))</f>
        <v>0</v>
      </c>
      <c r="Z756" s="117">
        <f>-(MIN(0,[2]Calcs_Waste!Z$95)+MIN(0,[2]Calcs_Waste!Z$96)+MIN(0,[2]Calcs_Waste!Z$99)+MIN(0,[2]Calcs_Waste!Z$100)+MIN(0,[2]Calcs_Waste!Z$101))</f>
        <v>0</v>
      </c>
      <c r="AA756" s="117">
        <f>-(MIN(0,[2]Calcs_Waste!AA$95)+MIN(0,[2]Calcs_Waste!AA$96)+MIN(0,[2]Calcs_Waste!AA$99)+MIN(0,[2]Calcs_Waste!AA$100)+MIN(0,[2]Calcs_Waste!AA$101))</f>
        <v>0</v>
      </c>
      <c r="AB756" s="117">
        <f>-(MIN(0,[2]Calcs_Waste!AB$95)+MIN(0,[2]Calcs_Waste!AB$96)+MIN(0,[2]Calcs_Waste!AB$99)+MIN(0,[2]Calcs_Waste!AB$100)+MIN(0,[2]Calcs_Waste!AB$101))</f>
        <v>0</v>
      </c>
      <c r="AC756" s="117">
        <f>-(MIN(0,[2]Calcs_Waste!AC$95)+MIN(0,[2]Calcs_Waste!AC$96)+MIN(0,[2]Calcs_Waste!AC$99)+MIN(0,[2]Calcs_Waste!AC$100)+MIN(0,[2]Calcs_Waste!AC$101))</f>
        <v>0</v>
      </c>
      <c r="AD756" s="117">
        <f>-(MIN(0,[2]Calcs_Waste!AD$95)+MIN(0,[2]Calcs_Waste!AD$96)+MIN(0,[2]Calcs_Waste!AD$99)+MIN(0,[2]Calcs_Waste!AD$100)+MIN(0,[2]Calcs_Waste!AD$101))</f>
        <v>0</v>
      </c>
      <c r="AE756" s="117">
        <f>-(MIN(0,[2]Calcs_Waste!AE$95)+MIN(0,[2]Calcs_Waste!AE$96)+MIN(0,[2]Calcs_Waste!AE$99)+MIN(0,[2]Calcs_Waste!AE$100)+MIN(0,[2]Calcs_Waste!AE$101))</f>
        <v>0</v>
      </c>
      <c r="AF756" s="117">
        <f>-(MIN(0,[2]Calcs_Waste!AF$95)+MIN(0,[2]Calcs_Waste!AF$96)+MIN(0,[2]Calcs_Waste!AF$99)+MIN(0,[2]Calcs_Waste!AF$100)+MIN(0,[2]Calcs_Waste!AF$101))</f>
        <v>0</v>
      </c>
      <c r="AG756" s="117">
        <f>-(MIN(0,[2]Calcs_Waste!AG$95)+MIN(0,[2]Calcs_Waste!AG$96)+MIN(0,[2]Calcs_Waste!AG$99)+MIN(0,[2]Calcs_Waste!AG$100)+MIN(0,[2]Calcs_Waste!AG$101))</f>
        <v>0</v>
      </c>
      <c r="AH756" s="118">
        <f>-(MIN(0,[2]Calcs_Waste!AH$95)+MIN(0,[2]Calcs_Waste!AH$96)+MIN(0,[2]Calcs_Waste!AH$99)+MIN(0,[2]Calcs_Waste!AH$100)+MIN(0,[2]Calcs_Waste!AH$101))</f>
        <v>0</v>
      </c>
      <c r="AM756" s="53" cm="1">
        <f t="array" ref="AM756">IF(SUM(ABS(K756:AH756)),1,0)</f>
        <v>0</v>
      </c>
      <c r="AN756" s="53">
        <f t="shared" si="141"/>
        <v>0</v>
      </c>
    </row>
    <row r="757" spans="1:40" s="38" customFormat="1" ht="10.199999999999999" hidden="1" outlineLevel="2" x14ac:dyDescent="0.2">
      <c r="A757" s="35"/>
      <c r="B757" s="108"/>
      <c r="C757" s="109"/>
      <c r="D757" s="115" t="s">
        <v>68</v>
      </c>
      <c r="E757" s="25"/>
      <c r="F757" s="25"/>
      <c r="G757" s="25"/>
      <c r="H757" s="25"/>
      <c r="I757" s="25"/>
      <c r="J757" s="25"/>
      <c r="K757" s="116">
        <f>-MIN(0,'[2]Hist&amp;Budget_WC'!CN$111)</f>
        <v>0</v>
      </c>
      <c r="L757" s="116">
        <f>-MIN(0,'[2]Hist&amp;Budget_WC'!CO$111)</f>
        <v>0</v>
      </c>
      <c r="M757" s="116">
        <f>-MIN(0,'[2]Hist&amp;Budget_WC'!CP$111)</f>
        <v>0</v>
      </c>
      <c r="N757" s="117">
        <f>-MIN(0,[2]Calcs_Waste!N$102)</f>
        <v>0</v>
      </c>
      <c r="O757" s="117">
        <f>-MIN(0,[2]Calcs_Waste!O$102)</f>
        <v>0</v>
      </c>
      <c r="P757" s="117">
        <f>-MIN(0,[2]Calcs_Waste!P$102)</f>
        <v>0</v>
      </c>
      <c r="Q757" s="117">
        <f>-MIN(0,[2]Calcs_Waste!Q$102)</f>
        <v>0</v>
      </c>
      <c r="R757" s="117">
        <f>-MIN(0,[2]Calcs_Waste!R$102)</f>
        <v>0</v>
      </c>
      <c r="S757" s="117">
        <f>-MIN(0,[2]Calcs_Waste!S$102)</f>
        <v>0</v>
      </c>
      <c r="T757" s="117">
        <f>-MIN(0,[2]Calcs_Waste!T$102)</f>
        <v>0</v>
      </c>
      <c r="U757" s="117">
        <f>-MIN(0,[2]Calcs_Waste!U$102)</f>
        <v>0</v>
      </c>
      <c r="V757" s="117">
        <f>-MIN(0,[2]Calcs_Waste!V$102)</f>
        <v>0</v>
      </c>
      <c r="W757" s="117">
        <f>-MIN(0,[2]Calcs_Waste!W$102)</f>
        <v>0</v>
      </c>
      <c r="X757" s="117">
        <f>-MIN(0,[2]Calcs_Waste!X$102)</f>
        <v>0</v>
      </c>
      <c r="Y757" s="117">
        <f>-MIN(0,[2]Calcs_Waste!Y$102)</f>
        <v>0</v>
      </c>
      <c r="Z757" s="117">
        <f>-MIN(0,[2]Calcs_Waste!Z$102)</f>
        <v>0</v>
      </c>
      <c r="AA757" s="117">
        <f>-MIN(0,[2]Calcs_Waste!AA$102)</f>
        <v>0</v>
      </c>
      <c r="AB757" s="117">
        <f>-MIN(0,[2]Calcs_Waste!AB$102)</f>
        <v>0</v>
      </c>
      <c r="AC757" s="117">
        <f>-MIN(0,[2]Calcs_Waste!AC$102)</f>
        <v>0</v>
      </c>
      <c r="AD757" s="117">
        <f>-MIN(0,[2]Calcs_Waste!AD$102)</f>
        <v>0</v>
      </c>
      <c r="AE757" s="117">
        <f>-MIN(0,[2]Calcs_Waste!AE$102)</f>
        <v>0</v>
      </c>
      <c r="AF757" s="117">
        <f>-MIN(0,[2]Calcs_Waste!AF$102)</f>
        <v>0</v>
      </c>
      <c r="AG757" s="117">
        <f>-MIN(0,[2]Calcs_Waste!AG$102)</f>
        <v>0</v>
      </c>
      <c r="AH757" s="118">
        <f>-MIN(0,[2]Calcs_Waste!AH$102)</f>
        <v>0</v>
      </c>
      <c r="AM757" s="53" cm="1">
        <f t="array" ref="AM757">IF(SUM(ABS(K757:AH757)),1,0)</f>
        <v>0</v>
      </c>
      <c r="AN757" s="53">
        <f t="shared" si="141"/>
        <v>0</v>
      </c>
    </row>
    <row r="758" spans="1:40" s="38" customFormat="1" ht="10.199999999999999" hidden="1" outlineLevel="2" x14ac:dyDescent="0.2">
      <c r="A758" s="35"/>
      <c r="B758" s="108"/>
      <c r="C758" s="109"/>
      <c r="D758" s="115" t="s">
        <v>69</v>
      </c>
      <c r="E758" s="25"/>
      <c r="F758" s="25"/>
      <c r="G758" s="25"/>
      <c r="H758" s="25"/>
      <c r="I758" s="25"/>
      <c r="J758" s="25"/>
      <c r="K758" s="116">
        <f>-SUM('[2]Hist&amp;Budget_WC'!CN$78,'[2]Hist&amp;Budget_WC'!CN$83:CN$86,'[2]Hist&amp;Budget_WC'!CN$89:CN$97,'[2]Hist&amp;Budget_WC'!CN$107,'[2]Hist&amp;Budget_WC'!CN$112:CN$117)</f>
        <v>0</v>
      </c>
      <c r="L758" s="116">
        <f>-SUM('[2]Hist&amp;Budget_WC'!CO$78,'[2]Hist&amp;Budget_WC'!CO$83:CO$86,'[2]Hist&amp;Budget_WC'!CO$89:CO$97,'[2]Hist&amp;Budget_WC'!CO$107,'[2]Hist&amp;Budget_WC'!CO$112:CO$117)</f>
        <v>0</v>
      </c>
      <c r="M758" s="116">
        <f>-SUM('[2]Hist&amp;Budget_WC'!CP$78,'[2]Hist&amp;Budget_WC'!CP$83:CP$86,'[2]Hist&amp;Budget_WC'!CP$89:CP$97,'[2]Hist&amp;Budget_WC'!CP$107,'[2]Hist&amp;Budget_WC'!CP$112:CP$117)</f>
        <v>0</v>
      </c>
      <c r="N758" s="117">
        <f>-SUM([2]Calcs_Waste!N$69,[2]Calcs_Waste!N$74:N$77,[2]Calcs_Waste!N$80:N$88,[2]Calcs_Waste!N$98,[2]Calcs_Waste!N$103:N$108)</f>
        <v>0</v>
      </c>
      <c r="O758" s="117">
        <f>-SUM([2]Calcs_Waste!O$69,[2]Calcs_Waste!O$74:O$77,[2]Calcs_Waste!O$80:O$88,[2]Calcs_Waste!O$98,[2]Calcs_Waste!O$103:O$108)</f>
        <v>0</v>
      </c>
      <c r="P758" s="117">
        <f>-SUM([2]Calcs_Waste!P$69,[2]Calcs_Waste!P$74:P$77,[2]Calcs_Waste!P$80:P$88,[2]Calcs_Waste!P$98,[2]Calcs_Waste!P$103:P$108)</f>
        <v>0</v>
      </c>
      <c r="Q758" s="117">
        <f>-SUM([2]Calcs_Waste!Q$69,[2]Calcs_Waste!Q$74:Q$77,[2]Calcs_Waste!Q$80:Q$88,[2]Calcs_Waste!Q$98,[2]Calcs_Waste!Q$103:Q$108)</f>
        <v>0</v>
      </c>
      <c r="R758" s="117">
        <f>-SUM([2]Calcs_Waste!R$69,[2]Calcs_Waste!R$74:R$77,[2]Calcs_Waste!R$80:R$88,[2]Calcs_Waste!R$98,[2]Calcs_Waste!R$103:R$108)</f>
        <v>0</v>
      </c>
      <c r="S758" s="117">
        <f>-SUM([2]Calcs_Waste!S$69,[2]Calcs_Waste!S$74:S$77,[2]Calcs_Waste!S$80:S$88,[2]Calcs_Waste!S$98,[2]Calcs_Waste!S$103:S$108)</f>
        <v>0</v>
      </c>
      <c r="T758" s="117">
        <f>-SUM([2]Calcs_Waste!T$69,[2]Calcs_Waste!T$74:T$77,[2]Calcs_Waste!T$80:T$88,[2]Calcs_Waste!T$98,[2]Calcs_Waste!T$103:T$108)</f>
        <v>0</v>
      </c>
      <c r="U758" s="117">
        <f>-SUM([2]Calcs_Waste!U$69,[2]Calcs_Waste!U$74:U$77,[2]Calcs_Waste!U$80:U$88,[2]Calcs_Waste!U$98,[2]Calcs_Waste!U$103:U$108)</f>
        <v>0</v>
      </c>
      <c r="V758" s="117">
        <f>-SUM([2]Calcs_Waste!V$69,[2]Calcs_Waste!V$74:V$77,[2]Calcs_Waste!V$80:V$88,[2]Calcs_Waste!V$98,[2]Calcs_Waste!V$103:V$108)</f>
        <v>0</v>
      </c>
      <c r="W758" s="117">
        <f>-SUM([2]Calcs_Waste!W$69,[2]Calcs_Waste!W$74:W$77,[2]Calcs_Waste!W$80:W$88,[2]Calcs_Waste!W$98,[2]Calcs_Waste!W$103:W$108)</f>
        <v>0</v>
      </c>
      <c r="X758" s="117">
        <f>-SUM([2]Calcs_Waste!X$69,[2]Calcs_Waste!X$74:X$77,[2]Calcs_Waste!X$80:X$88,[2]Calcs_Waste!X$98,[2]Calcs_Waste!X$103:X$108)</f>
        <v>0</v>
      </c>
      <c r="Y758" s="117">
        <f>-SUM([2]Calcs_Waste!Y$69,[2]Calcs_Waste!Y$74:Y$77,[2]Calcs_Waste!Y$80:Y$88,[2]Calcs_Waste!Y$98,[2]Calcs_Waste!Y$103:Y$108)</f>
        <v>0</v>
      </c>
      <c r="Z758" s="117">
        <f>-SUM([2]Calcs_Waste!Z$69,[2]Calcs_Waste!Z$74:Z$77,[2]Calcs_Waste!Z$80:Z$88,[2]Calcs_Waste!Z$98,[2]Calcs_Waste!Z$103:Z$108)</f>
        <v>0</v>
      </c>
      <c r="AA758" s="117">
        <f>-SUM([2]Calcs_Waste!AA$69,[2]Calcs_Waste!AA$74:AA$77,[2]Calcs_Waste!AA$80:AA$88,[2]Calcs_Waste!AA$98,[2]Calcs_Waste!AA$103:AA$108)</f>
        <v>0</v>
      </c>
      <c r="AB758" s="117">
        <f>-SUM([2]Calcs_Waste!AB$69,[2]Calcs_Waste!AB$74:AB$77,[2]Calcs_Waste!AB$80:AB$88,[2]Calcs_Waste!AB$98,[2]Calcs_Waste!AB$103:AB$108)</f>
        <v>0</v>
      </c>
      <c r="AC758" s="117">
        <f>-SUM([2]Calcs_Waste!AC$69,[2]Calcs_Waste!AC$74:AC$77,[2]Calcs_Waste!AC$80:AC$88,[2]Calcs_Waste!AC$98,[2]Calcs_Waste!AC$103:AC$108)</f>
        <v>0</v>
      </c>
      <c r="AD758" s="117">
        <f>-SUM([2]Calcs_Waste!AD$69,[2]Calcs_Waste!AD$74:AD$77,[2]Calcs_Waste!AD$80:AD$88,[2]Calcs_Waste!AD$98,[2]Calcs_Waste!AD$103:AD$108)</f>
        <v>0</v>
      </c>
      <c r="AE758" s="117">
        <f>-SUM([2]Calcs_Waste!AE$69,[2]Calcs_Waste!AE$74:AE$77,[2]Calcs_Waste!AE$80:AE$88,[2]Calcs_Waste!AE$98,[2]Calcs_Waste!AE$103:AE$108)</f>
        <v>0</v>
      </c>
      <c r="AF758" s="117">
        <f>-SUM([2]Calcs_Waste!AF$69,[2]Calcs_Waste!AF$74:AF$77,[2]Calcs_Waste!AF$80:AF$88,[2]Calcs_Waste!AF$98,[2]Calcs_Waste!AF$103:AF$108)</f>
        <v>0</v>
      </c>
      <c r="AG758" s="117">
        <f>-SUM([2]Calcs_Waste!AG$69,[2]Calcs_Waste!AG$74:AG$77,[2]Calcs_Waste!AG$80:AG$88,[2]Calcs_Waste!AG$98,[2]Calcs_Waste!AG$103:AG$108)</f>
        <v>0</v>
      </c>
      <c r="AH758" s="118">
        <f>-SUM([2]Calcs_Waste!AH$69,[2]Calcs_Waste!AH$74:AH$77,[2]Calcs_Waste!AH$80:AH$88,[2]Calcs_Waste!AH$98,[2]Calcs_Waste!AH$103:AH$108)</f>
        <v>0</v>
      </c>
      <c r="AM758" s="53" cm="1">
        <f t="array" ref="AM758">IF(SUM(ABS(K758:AH758)),1,0)</f>
        <v>0</v>
      </c>
      <c r="AN758" s="53">
        <f t="shared" si="141"/>
        <v>0</v>
      </c>
    </row>
    <row r="759" spans="1:40" s="38" customFormat="1" ht="10.199999999999999" hidden="1" outlineLevel="2" collapsed="1" x14ac:dyDescent="0.2">
      <c r="A759" s="35"/>
      <c r="B759" s="108"/>
      <c r="C759" s="109"/>
      <c r="D759" s="119" t="s">
        <v>70</v>
      </c>
      <c r="E759" s="120"/>
      <c r="F759" s="120"/>
      <c r="G759" s="120"/>
      <c r="H759" s="120"/>
      <c r="I759" s="120"/>
      <c r="J759" s="120"/>
      <c r="K759" s="121">
        <f t="shared" ref="K759:AH759" si="142">SUM(K752:K758)</f>
        <v>1966</v>
      </c>
      <c r="L759" s="121">
        <f t="shared" si="142"/>
        <v>2151</v>
      </c>
      <c r="M759" s="121">
        <f t="shared" si="142"/>
        <v>2294</v>
      </c>
      <c r="N759" s="122">
        <f t="shared" si="142"/>
        <v>2452</v>
      </c>
      <c r="O759" s="122">
        <f t="shared" si="142"/>
        <v>2808</v>
      </c>
      <c r="P759" s="122">
        <f t="shared" si="142"/>
        <v>2885</v>
      </c>
      <c r="Q759" s="122">
        <f t="shared" si="142"/>
        <v>2965</v>
      </c>
      <c r="R759" s="122">
        <f t="shared" si="142"/>
        <v>3046</v>
      </c>
      <c r="S759" s="122">
        <f t="shared" si="142"/>
        <v>3130</v>
      </c>
      <c r="T759" s="122">
        <f t="shared" si="142"/>
        <v>3216</v>
      </c>
      <c r="U759" s="122">
        <f t="shared" si="142"/>
        <v>3305</v>
      </c>
      <c r="V759" s="122">
        <f t="shared" si="142"/>
        <v>3396</v>
      </c>
      <c r="W759" s="122">
        <f t="shared" si="142"/>
        <v>3490</v>
      </c>
      <c r="X759" s="122">
        <f t="shared" si="142"/>
        <v>3587</v>
      </c>
      <c r="Y759" s="122">
        <f t="shared" si="142"/>
        <v>3587</v>
      </c>
      <c r="Z759" s="122">
        <f t="shared" si="142"/>
        <v>3587</v>
      </c>
      <c r="AA759" s="122">
        <f t="shared" si="142"/>
        <v>3587</v>
      </c>
      <c r="AB759" s="122">
        <f t="shared" si="142"/>
        <v>3587</v>
      </c>
      <c r="AC759" s="122">
        <f t="shared" si="142"/>
        <v>3587</v>
      </c>
      <c r="AD759" s="122">
        <f t="shared" si="142"/>
        <v>3587</v>
      </c>
      <c r="AE759" s="122">
        <f t="shared" si="142"/>
        <v>3587</v>
      </c>
      <c r="AF759" s="122">
        <f t="shared" si="142"/>
        <v>3587</v>
      </c>
      <c r="AG759" s="122">
        <f t="shared" si="142"/>
        <v>3587</v>
      </c>
      <c r="AH759" s="123">
        <f t="shared" si="142"/>
        <v>3587</v>
      </c>
    </row>
    <row r="760" spans="1:40" s="38" customFormat="1" ht="10.199999999999999" hidden="1" outlineLevel="2" x14ac:dyDescent="0.2">
      <c r="A760" s="35"/>
      <c r="B760" s="108"/>
      <c r="C760" s="109"/>
      <c r="D760" s="115"/>
      <c r="E760" s="25"/>
      <c r="F760" s="25"/>
      <c r="G760" s="25"/>
      <c r="H760" s="25"/>
      <c r="I760" s="25"/>
      <c r="J760" s="25"/>
      <c r="K760" s="116"/>
      <c r="L760" s="116"/>
      <c r="M760" s="116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  <c r="AA760" s="117"/>
      <c r="AB760" s="117"/>
      <c r="AC760" s="117"/>
      <c r="AD760" s="117"/>
      <c r="AE760" s="117"/>
      <c r="AF760" s="117"/>
      <c r="AG760" s="117"/>
      <c r="AH760" s="118"/>
    </row>
    <row r="761" spans="1:40" s="38" customFormat="1" ht="10.8" hidden="1" outlineLevel="2" thickBot="1" x14ac:dyDescent="0.25">
      <c r="A761" s="35"/>
      <c r="B761" s="108"/>
      <c r="C761" s="109"/>
      <c r="D761" s="125" t="s">
        <v>71</v>
      </c>
      <c r="E761" s="126"/>
      <c r="F761" s="126"/>
      <c r="G761" s="126"/>
      <c r="H761" s="126"/>
      <c r="I761" s="126"/>
      <c r="J761" s="126"/>
      <c r="K761" s="127">
        <f t="shared" ref="K761:AH761" si="143">K749-K759</f>
        <v>9</v>
      </c>
      <c r="L761" s="127">
        <f t="shared" si="143"/>
        <v>-17</v>
      </c>
      <c r="M761" s="127">
        <f t="shared" si="143"/>
        <v>20</v>
      </c>
      <c r="N761" s="128">
        <f t="shared" si="143"/>
        <v>0</v>
      </c>
      <c r="O761" s="128">
        <f t="shared" si="143"/>
        <v>4</v>
      </c>
      <c r="P761" s="128">
        <f t="shared" si="143"/>
        <v>2</v>
      </c>
      <c r="Q761" s="128">
        <f t="shared" si="143"/>
        <v>1</v>
      </c>
      <c r="R761" s="128">
        <f t="shared" si="143"/>
        <v>1</v>
      </c>
      <c r="S761" s="128">
        <f t="shared" si="143"/>
        <v>1</v>
      </c>
      <c r="T761" s="128">
        <f t="shared" si="143"/>
        <v>1</v>
      </c>
      <c r="U761" s="128">
        <f t="shared" si="143"/>
        <v>1</v>
      </c>
      <c r="V761" s="128">
        <f t="shared" si="143"/>
        <v>1</v>
      </c>
      <c r="W761" s="128">
        <f t="shared" si="143"/>
        <v>1</v>
      </c>
      <c r="X761" s="128">
        <f t="shared" si="143"/>
        <v>1</v>
      </c>
      <c r="Y761" s="128">
        <f t="shared" si="143"/>
        <v>1</v>
      </c>
      <c r="Z761" s="128">
        <f t="shared" si="143"/>
        <v>1</v>
      </c>
      <c r="AA761" s="128">
        <f t="shared" si="143"/>
        <v>1</v>
      </c>
      <c r="AB761" s="128">
        <f t="shared" si="143"/>
        <v>1</v>
      </c>
      <c r="AC761" s="128">
        <f t="shared" si="143"/>
        <v>1</v>
      </c>
      <c r="AD761" s="128">
        <f t="shared" si="143"/>
        <v>1</v>
      </c>
      <c r="AE761" s="128">
        <f t="shared" si="143"/>
        <v>1</v>
      </c>
      <c r="AF761" s="128">
        <f t="shared" si="143"/>
        <v>1</v>
      </c>
      <c r="AG761" s="128">
        <f t="shared" si="143"/>
        <v>1</v>
      </c>
      <c r="AH761" s="129">
        <f t="shared" si="143"/>
        <v>1</v>
      </c>
    </row>
    <row r="762" spans="1:40" s="38" customFormat="1" ht="10.8" hidden="1" outlineLevel="2" thickTop="1" x14ac:dyDescent="0.2">
      <c r="A762" s="35"/>
      <c r="B762" s="108"/>
      <c r="C762" s="109"/>
      <c r="D762" s="130"/>
      <c r="E762" s="25"/>
      <c r="F762" s="25"/>
      <c r="G762" s="25"/>
      <c r="H762" s="25"/>
      <c r="I762" s="25"/>
      <c r="J762" s="25"/>
      <c r="K762" s="116"/>
      <c r="L762" s="116"/>
      <c r="M762" s="116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  <c r="AA762" s="117"/>
      <c r="AB762" s="117"/>
      <c r="AC762" s="117"/>
      <c r="AD762" s="117"/>
      <c r="AE762" s="117"/>
      <c r="AF762" s="117"/>
      <c r="AG762" s="117"/>
      <c r="AH762" s="118"/>
    </row>
    <row r="763" spans="1:40" s="38" customFormat="1" ht="21" hidden="1" outlineLevel="2" thickBot="1" x14ac:dyDescent="0.25">
      <c r="A763" s="35"/>
      <c r="B763" s="108"/>
      <c r="C763" s="109"/>
      <c r="D763" s="131" t="s">
        <v>72</v>
      </c>
      <c r="E763" s="132"/>
      <c r="F763" s="132"/>
      <c r="G763" s="132"/>
      <c r="H763" s="132"/>
      <c r="I763" s="132"/>
      <c r="J763" s="132"/>
      <c r="K763" s="133">
        <f t="shared" ref="K763:AH763" si="144">K761-SUM(K744:K745)</f>
        <v>9</v>
      </c>
      <c r="L763" s="133">
        <f t="shared" si="144"/>
        <v>-17</v>
      </c>
      <c r="M763" s="133">
        <f t="shared" si="144"/>
        <v>20</v>
      </c>
      <c r="N763" s="134">
        <f t="shared" si="144"/>
        <v>0</v>
      </c>
      <c r="O763" s="134">
        <f t="shared" si="144"/>
        <v>4</v>
      </c>
      <c r="P763" s="134">
        <f t="shared" si="144"/>
        <v>2</v>
      </c>
      <c r="Q763" s="134">
        <f t="shared" si="144"/>
        <v>1</v>
      </c>
      <c r="R763" s="134">
        <f t="shared" si="144"/>
        <v>1</v>
      </c>
      <c r="S763" s="134">
        <f t="shared" si="144"/>
        <v>1</v>
      </c>
      <c r="T763" s="134">
        <f t="shared" si="144"/>
        <v>1</v>
      </c>
      <c r="U763" s="134">
        <f t="shared" si="144"/>
        <v>1</v>
      </c>
      <c r="V763" s="134">
        <f t="shared" si="144"/>
        <v>1</v>
      </c>
      <c r="W763" s="134">
        <f t="shared" si="144"/>
        <v>1</v>
      </c>
      <c r="X763" s="134">
        <f t="shared" si="144"/>
        <v>1</v>
      </c>
      <c r="Y763" s="134">
        <f t="shared" si="144"/>
        <v>1</v>
      </c>
      <c r="Z763" s="134">
        <f t="shared" si="144"/>
        <v>1</v>
      </c>
      <c r="AA763" s="134">
        <f t="shared" si="144"/>
        <v>1</v>
      </c>
      <c r="AB763" s="134">
        <f t="shared" si="144"/>
        <v>1</v>
      </c>
      <c r="AC763" s="134">
        <f t="shared" si="144"/>
        <v>1</v>
      </c>
      <c r="AD763" s="134">
        <f t="shared" si="144"/>
        <v>1</v>
      </c>
      <c r="AE763" s="134">
        <f t="shared" si="144"/>
        <v>1</v>
      </c>
      <c r="AF763" s="134">
        <f t="shared" si="144"/>
        <v>1</v>
      </c>
      <c r="AG763" s="134">
        <f t="shared" si="144"/>
        <v>1</v>
      </c>
      <c r="AH763" s="135">
        <f t="shared" si="144"/>
        <v>1</v>
      </c>
    </row>
    <row r="764" spans="1:40" s="38" customFormat="1" ht="10.199999999999999" hidden="1" outlineLevel="2" x14ac:dyDescent="0.2">
      <c r="A764" s="35"/>
      <c r="B764" s="108"/>
      <c r="C764" s="136"/>
      <c r="D764" s="56"/>
      <c r="E764" s="25"/>
      <c r="F764" s="25"/>
      <c r="G764" s="25"/>
      <c r="H764" s="25"/>
      <c r="I764" s="25"/>
      <c r="J764" s="25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</row>
    <row r="765" spans="1:40" s="38" customFormat="1" ht="10.199999999999999" hidden="1" outlineLevel="2" x14ac:dyDescent="0.2">
      <c r="A765" s="137"/>
      <c r="B765" s="108"/>
      <c r="C765" s="109"/>
      <c r="D765" s="138" t="s">
        <v>75</v>
      </c>
      <c r="E765" s="25"/>
      <c r="F765" s="25"/>
      <c r="G765" s="25"/>
      <c r="H765" s="25"/>
      <c r="I765" s="25"/>
      <c r="J765" s="25"/>
      <c r="K765" s="25"/>
      <c r="L765" s="117">
        <f>SUM([2]Calcs_Waste!L$1358:L$1360)</f>
        <v>0</v>
      </c>
      <c r="M765" s="117">
        <f>SUM([2]Calcs_Waste!M$1358:M$1360)</f>
        <v>0</v>
      </c>
      <c r="N765" s="117">
        <f>SUM([2]Calcs_Waste!N$1358:N$1360)</f>
        <v>0</v>
      </c>
      <c r="O765" s="117">
        <f>SUM([2]Calcs_Waste!O$1358:O$1360)</f>
        <v>0</v>
      </c>
      <c r="P765" s="117">
        <f>SUM([2]Calcs_Waste!P$1358:P$1360)</f>
        <v>0</v>
      </c>
      <c r="Q765" s="117">
        <f>SUM([2]Calcs_Waste!Q$1358:Q$1360)</f>
        <v>0</v>
      </c>
      <c r="R765" s="117">
        <f>SUM([2]Calcs_Waste!R$1358:R$1360)</f>
        <v>0</v>
      </c>
      <c r="S765" s="117">
        <f>SUM([2]Calcs_Waste!S$1358:S$1360)</f>
        <v>0</v>
      </c>
      <c r="T765" s="117">
        <f>SUM([2]Calcs_Waste!T$1358:T$1360)</f>
        <v>0</v>
      </c>
      <c r="U765" s="117">
        <f>SUM([2]Calcs_Waste!U$1358:U$1360)</f>
        <v>0</v>
      </c>
      <c r="V765" s="117">
        <f>SUM([2]Calcs_Waste!V$1358:V$1360)</f>
        <v>0</v>
      </c>
      <c r="W765" s="117">
        <f>SUM([2]Calcs_Waste!W$1358:W$1360)</f>
        <v>0</v>
      </c>
      <c r="X765" s="117">
        <f>SUM([2]Calcs_Waste!X$1358:X$1360)</f>
        <v>0</v>
      </c>
      <c r="Y765" s="117">
        <f>SUM([2]Calcs_Waste!Y$1358:Y$1360)</f>
        <v>0</v>
      </c>
      <c r="Z765" s="117">
        <f>SUM([2]Calcs_Waste!Z$1358:Z$1360)</f>
        <v>0</v>
      </c>
      <c r="AA765" s="117">
        <f>SUM([2]Calcs_Waste!AA$1358:AA$1360)</f>
        <v>0</v>
      </c>
      <c r="AB765" s="117">
        <f>SUM([2]Calcs_Waste!AB$1358:AB$1360)</f>
        <v>0</v>
      </c>
      <c r="AC765" s="117">
        <f>SUM([2]Calcs_Waste!AC$1358:AC$1360)</f>
        <v>0</v>
      </c>
      <c r="AD765" s="117">
        <f>SUM([2]Calcs_Waste!AD$1358:AD$1360)</f>
        <v>0</v>
      </c>
      <c r="AE765" s="117">
        <f>SUM([2]Calcs_Waste!AE$1358:AE$1360)</f>
        <v>0</v>
      </c>
      <c r="AF765" s="117">
        <f>SUM([2]Calcs_Waste!AF$1358:AF$1360)</f>
        <v>0</v>
      </c>
      <c r="AG765" s="117">
        <f>SUM([2]Calcs_Waste!AG$1358:AG$1360)</f>
        <v>0</v>
      </c>
      <c r="AH765" s="117">
        <f>SUM([2]Calcs_Waste!AH$1358:AH$1360)</f>
        <v>0</v>
      </c>
    </row>
    <row r="766" spans="1:40" s="38" customFormat="1" ht="12" hidden="1" outlineLevel="2" x14ac:dyDescent="0.25">
      <c r="A766" s="35"/>
      <c r="B766" s="40"/>
      <c r="C766" s="41"/>
      <c r="D766" s="144"/>
      <c r="E766" s="85"/>
      <c r="F766" s="85"/>
      <c r="G766" s="85"/>
      <c r="H766" s="85"/>
      <c r="I766" s="85"/>
      <c r="J766" s="85"/>
      <c r="K766" s="8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  <c r="AE766" s="140"/>
      <c r="AF766" s="140"/>
      <c r="AG766" s="140"/>
      <c r="AH766" s="140"/>
    </row>
    <row r="767" spans="1:40" s="38" customFormat="1" ht="10.199999999999999" hidden="1" outlineLevel="3" x14ac:dyDescent="0.2">
      <c r="A767" s="35"/>
      <c r="B767" s="108"/>
      <c r="C767" s="136"/>
      <c r="D767" s="141" t="s">
        <v>76</v>
      </c>
      <c r="E767" s="142">
        <f>SUM(K767:AH767)</f>
        <v>0</v>
      </c>
      <c r="F767" s="25"/>
      <c r="G767" s="25"/>
      <c r="H767" s="25"/>
      <c r="I767" s="25"/>
      <c r="J767" s="25"/>
      <c r="K767" s="143">
        <f>IF(ROUND(K761-'[2]Hist&amp;Budget_WC'!CN$121,0)&lt;&gt;0,1,0)</f>
        <v>0</v>
      </c>
      <c r="L767" s="143">
        <f>IF(ROUND(L761-'[2]Hist&amp;Budget_WC'!CO$121,0)&lt;&gt;0,1,0)</f>
        <v>0</v>
      </c>
      <c r="M767" s="143">
        <f>IF(ROUND(M761-'[2]Hist&amp;Budget_WC'!CP$121,0)&lt;&gt;0,1,0)</f>
        <v>0</v>
      </c>
      <c r="N767" s="143">
        <f>IF(ROUND(N761-[2]Calcs_Waste!N$112,0)&lt;&gt;0,1,0)</f>
        <v>0</v>
      </c>
      <c r="O767" s="143">
        <f>IF(ROUND(O761-[2]Calcs_Waste!O$112,0)&lt;&gt;0,1,0)</f>
        <v>0</v>
      </c>
      <c r="P767" s="143">
        <f>IF(ROUND(P761-[2]Calcs_Waste!P$112,0)&lt;&gt;0,1,0)</f>
        <v>0</v>
      </c>
      <c r="Q767" s="143">
        <f>IF(ROUND(Q761-[2]Calcs_Waste!Q$112,0)&lt;&gt;0,1,0)</f>
        <v>0</v>
      </c>
      <c r="R767" s="143">
        <f>IF(ROUND(R761-[2]Calcs_Waste!R$112,0)&lt;&gt;0,1,0)</f>
        <v>0</v>
      </c>
      <c r="S767" s="143">
        <f>IF(ROUND(S761-[2]Calcs_Waste!S$112,0)&lt;&gt;0,1,0)</f>
        <v>0</v>
      </c>
      <c r="T767" s="143">
        <f>IF(ROUND(T761-[2]Calcs_Waste!T$112,0)&lt;&gt;0,1,0)</f>
        <v>0</v>
      </c>
      <c r="U767" s="143">
        <f>IF(ROUND(U761-[2]Calcs_Waste!U$112,0)&lt;&gt;0,1,0)</f>
        <v>0</v>
      </c>
      <c r="V767" s="143">
        <f>IF(ROUND(V761-[2]Calcs_Waste!V$112,0)&lt;&gt;0,1,0)</f>
        <v>0</v>
      </c>
      <c r="W767" s="143">
        <f>IF(ROUND(W761-[2]Calcs_Waste!W$112,0)&lt;&gt;0,1,0)</f>
        <v>0</v>
      </c>
      <c r="X767" s="143">
        <f>IF(ROUND(X761-[2]Calcs_Waste!X$112,0)&lt;&gt;0,1,0)</f>
        <v>0</v>
      </c>
      <c r="Y767" s="143">
        <f>IF(ROUND(Y761-[2]Calcs_Waste!Y$112,0)&lt;&gt;0,1,0)</f>
        <v>0</v>
      </c>
      <c r="Z767" s="143">
        <f>IF(ROUND(Z761-[2]Calcs_Waste!Z$112,0)&lt;&gt;0,1,0)</f>
        <v>0</v>
      </c>
      <c r="AA767" s="143">
        <f>IF(ROUND(AA761-[2]Calcs_Waste!AA$112,0)&lt;&gt;0,1,0)</f>
        <v>0</v>
      </c>
      <c r="AB767" s="143">
        <f>IF(ROUND(AB761-[2]Calcs_Waste!AB$112,0)&lt;&gt;0,1,0)</f>
        <v>0</v>
      </c>
      <c r="AC767" s="143">
        <f>IF(ROUND(AC761-[2]Calcs_Waste!AC$112,0)&lt;&gt;0,1,0)</f>
        <v>0</v>
      </c>
      <c r="AD767" s="143">
        <f>IF(ROUND(AD761-[2]Calcs_Waste!AD$112,0)&lt;&gt;0,1,0)</f>
        <v>0</v>
      </c>
      <c r="AE767" s="143">
        <f>IF(ROUND(AE761-[2]Calcs_Waste!AE$112,0)&lt;&gt;0,1,0)</f>
        <v>0</v>
      </c>
      <c r="AF767" s="143">
        <f>IF(ROUND(AF761-[2]Calcs_Waste!AF$112,0)&lt;&gt;0,1,0)</f>
        <v>0</v>
      </c>
      <c r="AG767" s="143">
        <f>IF(ROUND(AG761-[2]Calcs_Waste!AG$112,0)&lt;&gt;0,1,0)</f>
        <v>0</v>
      </c>
      <c r="AH767" s="143">
        <f>IF(ROUND(AH761-[2]Calcs_Waste!AH$112,0)&lt;&gt;0,1,0)</f>
        <v>0</v>
      </c>
    </row>
    <row r="768" spans="1:40" s="38" customFormat="1" ht="12" hidden="1" outlineLevel="2" collapsed="1" x14ac:dyDescent="0.25">
      <c r="A768" s="35"/>
      <c r="B768" s="40"/>
      <c r="C768" s="41"/>
      <c r="D768" s="144"/>
      <c r="E768" s="85"/>
      <c r="F768" s="85"/>
      <c r="G768" s="85"/>
      <c r="H768" s="85"/>
      <c r="I768" s="85"/>
      <c r="J768" s="85"/>
      <c r="K768" s="8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  <c r="AD768" s="140"/>
      <c r="AE768" s="140"/>
      <c r="AF768" s="140"/>
      <c r="AG768" s="140"/>
      <c r="AH768" s="140"/>
    </row>
    <row r="769" spans="1:40" s="38" customFormat="1" ht="12" hidden="1" outlineLevel="1" x14ac:dyDescent="0.25">
      <c r="A769" s="35"/>
      <c r="B769" s="40"/>
      <c r="C769" s="41"/>
      <c r="D769" s="139"/>
      <c r="E769" s="85"/>
      <c r="F769" s="85"/>
      <c r="G769" s="85"/>
      <c r="H769" s="85"/>
      <c r="I769" s="85"/>
      <c r="J769" s="85"/>
      <c r="K769" s="8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  <c r="AD769" s="140"/>
      <c r="AE769" s="140"/>
      <c r="AF769" s="140"/>
      <c r="AG769" s="140"/>
      <c r="AH769" s="140"/>
    </row>
    <row r="770" spans="1:40" s="38" customFormat="1" ht="12" hidden="1" outlineLevel="2" x14ac:dyDescent="0.2">
      <c r="A770" s="35"/>
      <c r="B770" s="40">
        <f ca="1">MAX($A$7:B769)+Sbsxn</f>
        <v>2307.0200000000004</v>
      </c>
      <c r="C770" s="41" t="str">
        <f>BSC</f>
        <v>Balance Sheet</v>
      </c>
      <c r="D770" s="56"/>
      <c r="E770" s="25"/>
      <c r="F770" s="25"/>
      <c r="G770" s="25"/>
      <c r="H770" s="25"/>
      <c r="I770" s="25"/>
      <c r="J770" s="25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</row>
    <row r="771" spans="1:40" s="38" customFormat="1" ht="12.6" hidden="1" outlineLevel="2" thickBot="1" x14ac:dyDescent="0.3">
      <c r="A771" s="35"/>
      <c r="B771" s="40"/>
      <c r="C771" s="54"/>
      <c r="D771" s="56"/>
      <c r="E771" s="25"/>
      <c r="F771" s="25"/>
      <c r="G771" s="25"/>
      <c r="H771" s="25"/>
      <c r="I771" s="25"/>
      <c r="J771" s="25"/>
      <c r="L771" s="57"/>
      <c r="M771" s="57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  <c r="AD771" s="140"/>
      <c r="AE771" s="140"/>
      <c r="AF771" s="140"/>
      <c r="AG771" s="140"/>
      <c r="AH771" s="140"/>
    </row>
    <row r="772" spans="1:40" s="80" customFormat="1" ht="13.35" hidden="1" customHeight="1" outlineLevel="2" x14ac:dyDescent="0.25">
      <c r="A772" s="76"/>
      <c r="B772" s="40"/>
      <c r="C772" s="54"/>
      <c r="D772" s="264" t="str">
        <f>MdlClient&amp;" Long Term Financial Plan "&amp;$E$39</f>
        <v>Federation Council Long Term Financial Plan 2023/24 - 2033/34</v>
      </c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265"/>
      <c r="AM772" s="38"/>
      <c r="AN772" s="38"/>
    </row>
    <row r="773" spans="1:40" s="80" customFormat="1" ht="13.35" hidden="1" customHeight="1" outlineLevel="2" thickBot="1" x14ac:dyDescent="0.3">
      <c r="A773" s="76"/>
      <c r="B773" s="40"/>
      <c r="C773" s="54"/>
      <c r="D773" s="81" t="str">
        <f>B728&amp;" - Balance Sheet Projections"</f>
        <v>Waste - Balance Sheet Projections</v>
      </c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3"/>
      <c r="AM773" s="38"/>
      <c r="AN773" s="38"/>
    </row>
    <row r="774" spans="1:40" s="80" customFormat="1" ht="12.6" hidden="1" outlineLevel="2" thickBot="1" x14ac:dyDescent="0.3">
      <c r="A774" s="76"/>
      <c r="B774" s="40"/>
      <c r="C774" s="54"/>
      <c r="D774" s="84"/>
      <c r="E774" s="85"/>
      <c r="F774" s="85"/>
      <c r="G774" s="85"/>
      <c r="H774" s="85"/>
      <c r="I774" s="85"/>
      <c r="J774" s="85"/>
      <c r="K774" s="86" t="s">
        <v>45</v>
      </c>
      <c r="L774" s="86" t="s">
        <v>45</v>
      </c>
      <c r="M774" s="86" t="s">
        <v>45</v>
      </c>
      <c r="N774" s="87" t="s">
        <v>46</v>
      </c>
      <c r="O774" s="88" t="s">
        <v>47</v>
      </c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90"/>
    </row>
    <row r="775" spans="1:40" s="80" customFormat="1" ht="12" hidden="1" outlineLevel="2" x14ac:dyDescent="0.25">
      <c r="A775" s="76"/>
      <c r="B775" s="40"/>
      <c r="C775" s="54"/>
      <c r="D775" s="266" t="s">
        <v>48</v>
      </c>
      <c r="E775" s="92"/>
      <c r="F775" s="92"/>
      <c r="G775" s="92"/>
      <c r="H775" s="92"/>
      <c r="I775" s="92"/>
      <c r="J775" s="267"/>
      <c r="K775" s="269">
        <f>YEAR(K$29)</f>
        <v>2021</v>
      </c>
      <c r="L775" s="269">
        <f t="shared" ref="L775:AH775" si="145">YEAR(L$29)</f>
        <v>2022</v>
      </c>
      <c r="M775" s="269">
        <f t="shared" si="145"/>
        <v>2023</v>
      </c>
      <c r="N775" s="270">
        <f t="shared" si="145"/>
        <v>2024</v>
      </c>
      <c r="O775" s="271">
        <f t="shared" si="145"/>
        <v>2025</v>
      </c>
      <c r="P775" s="272">
        <f t="shared" si="145"/>
        <v>2026</v>
      </c>
      <c r="Q775" s="272">
        <f t="shared" si="145"/>
        <v>2027</v>
      </c>
      <c r="R775" s="272">
        <f t="shared" si="145"/>
        <v>2028</v>
      </c>
      <c r="S775" s="272">
        <f t="shared" si="145"/>
        <v>2029</v>
      </c>
      <c r="T775" s="272">
        <f t="shared" si="145"/>
        <v>2030</v>
      </c>
      <c r="U775" s="272">
        <f t="shared" si="145"/>
        <v>2031</v>
      </c>
      <c r="V775" s="272">
        <f t="shared" si="145"/>
        <v>2032</v>
      </c>
      <c r="W775" s="272">
        <f t="shared" si="145"/>
        <v>2033</v>
      </c>
      <c r="X775" s="272">
        <f t="shared" si="145"/>
        <v>2034</v>
      </c>
      <c r="Y775" s="272">
        <f t="shared" si="145"/>
        <v>2035</v>
      </c>
      <c r="Z775" s="272">
        <f t="shared" si="145"/>
        <v>2036</v>
      </c>
      <c r="AA775" s="272">
        <f t="shared" si="145"/>
        <v>2037</v>
      </c>
      <c r="AB775" s="272">
        <f t="shared" si="145"/>
        <v>2038</v>
      </c>
      <c r="AC775" s="272">
        <f t="shared" si="145"/>
        <v>2039</v>
      </c>
      <c r="AD775" s="272">
        <f t="shared" si="145"/>
        <v>2040</v>
      </c>
      <c r="AE775" s="272">
        <f t="shared" si="145"/>
        <v>2041</v>
      </c>
      <c r="AF775" s="272">
        <f t="shared" si="145"/>
        <v>2042</v>
      </c>
      <c r="AG775" s="272">
        <f t="shared" si="145"/>
        <v>2043</v>
      </c>
      <c r="AH775" s="273">
        <f t="shared" si="145"/>
        <v>2044</v>
      </c>
    </row>
    <row r="776" spans="1:40" s="80" customFormat="1" ht="12.6" hidden="1" outlineLevel="2" thickBot="1" x14ac:dyDescent="0.3">
      <c r="A776" s="76"/>
      <c r="B776" s="40"/>
      <c r="C776" s="54"/>
      <c r="D776" s="145"/>
      <c r="E776" s="101"/>
      <c r="F776" s="101"/>
      <c r="G776" s="101"/>
      <c r="H776" s="101"/>
      <c r="I776" s="101"/>
      <c r="J776" s="102"/>
      <c r="K776" s="103" t="s">
        <v>49</v>
      </c>
      <c r="L776" s="103" t="str">
        <f>$K$62</f>
        <v>$000s</v>
      </c>
      <c r="M776" s="103" t="str">
        <f t="shared" ref="M776:AH776" si="146">$K$62</f>
        <v>$000s</v>
      </c>
      <c r="N776" s="104" t="str">
        <f t="shared" si="146"/>
        <v>$000s</v>
      </c>
      <c r="O776" s="105" t="str">
        <f t="shared" si="146"/>
        <v>$000s</v>
      </c>
      <c r="P776" s="106" t="str">
        <f t="shared" si="146"/>
        <v>$000s</v>
      </c>
      <c r="Q776" s="106" t="str">
        <f t="shared" si="146"/>
        <v>$000s</v>
      </c>
      <c r="R776" s="106" t="str">
        <f t="shared" si="146"/>
        <v>$000s</v>
      </c>
      <c r="S776" s="106" t="str">
        <f t="shared" si="146"/>
        <v>$000s</v>
      </c>
      <c r="T776" s="106" t="str">
        <f t="shared" si="146"/>
        <v>$000s</v>
      </c>
      <c r="U776" s="106" t="str">
        <f t="shared" si="146"/>
        <v>$000s</v>
      </c>
      <c r="V776" s="106" t="str">
        <f t="shared" si="146"/>
        <v>$000s</v>
      </c>
      <c r="W776" s="106" t="str">
        <f t="shared" si="146"/>
        <v>$000s</v>
      </c>
      <c r="X776" s="106" t="str">
        <f t="shared" si="146"/>
        <v>$000s</v>
      </c>
      <c r="Y776" s="106" t="str">
        <f t="shared" si="146"/>
        <v>$000s</v>
      </c>
      <c r="Z776" s="106" t="str">
        <f t="shared" si="146"/>
        <v>$000s</v>
      </c>
      <c r="AA776" s="106" t="str">
        <f t="shared" si="146"/>
        <v>$000s</v>
      </c>
      <c r="AB776" s="106" t="str">
        <f t="shared" si="146"/>
        <v>$000s</v>
      </c>
      <c r="AC776" s="106" t="str">
        <f t="shared" si="146"/>
        <v>$000s</v>
      </c>
      <c r="AD776" s="106" t="str">
        <f t="shared" si="146"/>
        <v>$000s</v>
      </c>
      <c r="AE776" s="106" t="str">
        <f t="shared" si="146"/>
        <v>$000s</v>
      </c>
      <c r="AF776" s="106" t="str">
        <f t="shared" si="146"/>
        <v>$000s</v>
      </c>
      <c r="AG776" s="106" t="str">
        <f t="shared" si="146"/>
        <v>$000s</v>
      </c>
      <c r="AH776" s="107" t="str">
        <f t="shared" si="146"/>
        <v>$000s</v>
      </c>
    </row>
    <row r="777" spans="1:40" s="38" customFormat="1" ht="12" hidden="1" outlineLevel="2" x14ac:dyDescent="0.25">
      <c r="A777" s="35"/>
      <c r="B777" s="108"/>
      <c r="C777" s="109"/>
      <c r="D777" s="110"/>
      <c r="E777" s="25"/>
      <c r="F777" s="25"/>
      <c r="G777" s="25"/>
      <c r="H777" s="25"/>
      <c r="I777" s="25"/>
      <c r="J777" s="25"/>
      <c r="K777" s="111"/>
      <c r="L777" s="112"/>
      <c r="M777" s="112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113"/>
      <c r="AM777" s="80"/>
      <c r="AN777" s="80"/>
    </row>
    <row r="778" spans="1:40" s="38" customFormat="1" ht="12" hidden="1" outlineLevel="2" x14ac:dyDescent="0.25">
      <c r="A778" s="35"/>
      <c r="B778" s="108"/>
      <c r="C778" s="109"/>
      <c r="D778" s="146" t="s">
        <v>78</v>
      </c>
      <c r="E778" s="25"/>
      <c r="F778" s="25"/>
      <c r="G778" s="25"/>
      <c r="H778" s="25"/>
      <c r="I778" s="25"/>
      <c r="J778" s="25"/>
      <c r="K778" s="111"/>
      <c r="L778" s="112"/>
      <c r="M778" s="112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113"/>
      <c r="AM778" s="80"/>
      <c r="AN778" s="80"/>
    </row>
    <row r="779" spans="1:40" s="38" customFormat="1" ht="10.199999999999999" hidden="1" outlineLevel="2" x14ac:dyDescent="0.2">
      <c r="A779" s="35"/>
      <c r="B779" s="108"/>
      <c r="C779" s="109"/>
      <c r="D779" s="147" t="s">
        <v>79</v>
      </c>
      <c r="E779" s="25"/>
      <c r="F779" s="25"/>
      <c r="G779" s="25"/>
      <c r="H779" s="25"/>
      <c r="I779" s="25"/>
      <c r="J779" s="25"/>
      <c r="K779" s="116">
        <f>'[2]Hist&amp;Budget_WC'!CN$130</f>
        <v>45</v>
      </c>
      <c r="L779" s="116">
        <f>'[2]Hist&amp;Budget_WC'!CO$130</f>
        <v>2</v>
      </c>
      <c r="M779" s="116">
        <f>'[2]Hist&amp;Budget_WC'!CP$130</f>
        <v>1</v>
      </c>
      <c r="N779" s="117">
        <f>[2]Calcs_Waste!N$119</f>
        <v>69</v>
      </c>
      <c r="O779" s="117">
        <f>[2]Calcs_Waste!O$119</f>
        <v>291.12780821917801</v>
      </c>
      <c r="P779" s="117">
        <f>[2]Calcs_Waste!P$119</f>
        <v>299.19575342465794</v>
      </c>
      <c r="Q779" s="117">
        <f>[2]Calcs_Waste!Q$119</f>
        <v>306.39575342465793</v>
      </c>
      <c r="R779" s="117">
        <f>[2]Calcs_Waste!R$119</f>
        <v>313.6839344262296</v>
      </c>
      <c r="S779" s="117">
        <f>[2]Calcs_Waste!S$119</f>
        <v>321.15575342465803</v>
      </c>
      <c r="T779" s="117">
        <f>[2]Calcs_Waste!T$119</f>
        <v>328.80575342465801</v>
      </c>
      <c r="U779" s="117">
        <f>[2]Calcs_Waste!U$119</f>
        <v>336.63575342465782</v>
      </c>
      <c r="V779" s="117">
        <f>[2]Calcs_Waste!V$119</f>
        <v>344.64393442623009</v>
      </c>
      <c r="W779" s="117">
        <f>[2]Calcs_Waste!W$119</f>
        <v>352.92575342465898</v>
      </c>
      <c r="X779" s="117">
        <f>[2]Calcs_Waste!X$119</f>
        <v>361.38575342465867</v>
      </c>
      <c r="Y779" s="117">
        <f>[2]Calcs_Waste!Y$119</f>
        <v>362.28575342465865</v>
      </c>
      <c r="Z779" s="117">
        <f>[2]Calcs_Waste!Z$119</f>
        <v>363.18393442623</v>
      </c>
      <c r="AA779" s="117">
        <f>[2]Calcs_Waste!AA$119</f>
        <v>364.08575342465826</v>
      </c>
      <c r="AB779" s="117">
        <f>[2]Calcs_Waste!AB$119</f>
        <v>364.98575342465824</v>
      </c>
      <c r="AC779" s="117">
        <f>[2]Calcs_Waste!AC$119</f>
        <v>365.88575342465828</v>
      </c>
      <c r="AD779" s="117">
        <f>[2]Calcs_Waste!AD$119</f>
        <v>366.78393442622962</v>
      </c>
      <c r="AE779" s="117">
        <f>[2]Calcs_Waste!AE$119</f>
        <v>367.68575342465783</v>
      </c>
      <c r="AF779" s="117">
        <f>[2]Calcs_Waste!AF$119</f>
        <v>368.58575342465787</v>
      </c>
      <c r="AG779" s="117">
        <f>[2]Calcs_Waste!AG$119</f>
        <v>369.48575342465784</v>
      </c>
      <c r="AH779" s="118">
        <f>[2]Calcs_Waste!AH$119</f>
        <v>370.38393442622919</v>
      </c>
      <c r="AM779" s="53" cm="1">
        <f t="array" ref="AM779">IF(SUM(ABS(K779:AH779)),1,0)</f>
        <v>1</v>
      </c>
      <c r="AN779" s="53">
        <f>IF(OR(SUBTOTAL(102,AM779)=1,AM779=0),0,1)</f>
        <v>1</v>
      </c>
    </row>
    <row r="780" spans="1:40" s="38" customFormat="1" ht="10.199999999999999" hidden="1" outlineLevel="2" x14ac:dyDescent="0.2">
      <c r="A780" s="35"/>
      <c r="B780" s="108"/>
      <c r="C780" s="109"/>
      <c r="D780" s="147" t="s">
        <v>80</v>
      </c>
      <c r="E780" s="25"/>
      <c r="F780" s="25"/>
      <c r="G780" s="25"/>
      <c r="H780" s="25"/>
      <c r="I780" s="25"/>
      <c r="J780" s="25"/>
      <c r="K780" s="116">
        <f>'[2]Hist&amp;Budget_WC'!CN$136</f>
        <v>0</v>
      </c>
      <c r="L780" s="116">
        <f>'[2]Hist&amp;Budget_WC'!CO$136</f>
        <v>0</v>
      </c>
      <c r="M780" s="116">
        <f>'[2]Hist&amp;Budget_WC'!CP$136</f>
        <v>0</v>
      </c>
      <c r="N780" s="117">
        <f>[2]Calcs_Waste!N$125</f>
        <v>0</v>
      </c>
      <c r="O780" s="117">
        <f>[2]Calcs_Waste!O$125</f>
        <v>0</v>
      </c>
      <c r="P780" s="117">
        <f>[2]Calcs_Waste!P$125</f>
        <v>0</v>
      </c>
      <c r="Q780" s="117">
        <f>[2]Calcs_Waste!Q$125</f>
        <v>0</v>
      </c>
      <c r="R780" s="117">
        <f>[2]Calcs_Waste!R$125</f>
        <v>0</v>
      </c>
      <c r="S780" s="117">
        <f>[2]Calcs_Waste!S$125</f>
        <v>0</v>
      </c>
      <c r="T780" s="117">
        <f>[2]Calcs_Waste!T$125</f>
        <v>0</v>
      </c>
      <c r="U780" s="117">
        <f>[2]Calcs_Waste!U$125</f>
        <v>0</v>
      </c>
      <c r="V780" s="117">
        <f>[2]Calcs_Waste!V$125</f>
        <v>0</v>
      </c>
      <c r="W780" s="117">
        <f>[2]Calcs_Waste!W$125</f>
        <v>0</v>
      </c>
      <c r="X780" s="117">
        <f>[2]Calcs_Waste!X$125</f>
        <v>0</v>
      </c>
      <c r="Y780" s="117">
        <f>[2]Calcs_Waste!Y$125</f>
        <v>0</v>
      </c>
      <c r="Z780" s="117">
        <f>[2]Calcs_Waste!Z$125</f>
        <v>0</v>
      </c>
      <c r="AA780" s="117">
        <f>[2]Calcs_Waste!AA$125</f>
        <v>0</v>
      </c>
      <c r="AB780" s="117">
        <f>[2]Calcs_Waste!AB$125</f>
        <v>0</v>
      </c>
      <c r="AC780" s="117">
        <f>[2]Calcs_Waste!AC$125</f>
        <v>0</v>
      </c>
      <c r="AD780" s="117">
        <f>[2]Calcs_Waste!AD$125</f>
        <v>0</v>
      </c>
      <c r="AE780" s="117">
        <f>[2]Calcs_Waste!AE$125</f>
        <v>0</v>
      </c>
      <c r="AF780" s="117">
        <f>[2]Calcs_Waste!AF$125</f>
        <v>0</v>
      </c>
      <c r="AG780" s="117">
        <f>[2]Calcs_Waste!AG$125</f>
        <v>0</v>
      </c>
      <c r="AH780" s="118">
        <f>[2]Calcs_Waste!AH$125</f>
        <v>0</v>
      </c>
      <c r="AM780" s="53" cm="1">
        <f t="array" ref="AM780">IF(SUM(ABS(K780:AH780)),1,0)</f>
        <v>0</v>
      </c>
      <c r="AN780" s="53">
        <f>IF(OR(SUBTOTAL(102,AM780)=1,AM780=0),0,1)</f>
        <v>0</v>
      </c>
    </row>
    <row r="781" spans="1:40" s="38" customFormat="1" ht="10.199999999999999" hidden="1" outlineLevel="2" x14ac:dyDescent="0.2">
      <c r="A781" s="35"/>
      <c r="B781" s="108"/>
      <c r="C781" s="109"/>
      <c r="D781" s="148" t="s">
        <v>81</v>
      </c>
      <c r="E781" s="25"/>
      <c r="F781" s="25"/>
      <c r="G781" s="25"/>
      <c r="H781" s="25"/>
      <c r="I781" s="25"/>
      <c r="J781" s="25"/>
      <c r="K781" s="116">
        <f>SUM('[2]Hist&amp;Budget_WC'!CN$131:CN$132)</f>
        <v>148</v>
      </c>
      <c r="L781" s="116">
        <f>SUM('[2]Hist&amp;Budget_WC'!CO$131:CO$132)</f>
        <v>164</v>
      </c>
      <c r="M781" s="116">
        <f>SUM('[2]Hist&amp;Budget_WC'!CP$131:CP$132)</f>
        <v>185</v>
      </c>
      <c r="N781" s="117">
        <f>SUM([2]Calcs_Waste!N$120:N$121)</f>
        <v>219</v>
      </c>
      <c r="O781" s="117">
        <f>SUM([2]Calcs_Waste!O$120:O$121)</f>
        <v>230.21917808219177</v>
      </c>
      <c r="P781" s="117">
        <f>SUM([2]Calcs_Waste!P$120:P$121)</f>
        <v>236.38356164383561</v>
      </c>
      <c r="Q781" s="117">
        <f>SUM([2]Calcs_Waste!Q$120:Q$121)</f>
        <v>242.95890410958904</v>
      </c>
      <c r="R781" s="117">
        <f>SUM([2]Calcs_Waste!R$120:R$121)</f>
        <v>248.9344262295082</v>
      </c>
      <c r="S781" s="117">
        <f>SUM([2]Calcs_Waste!S$120:S$121)</f>
        <v>256.52054794520546</v>
      </c>
      <c r="T781" s="117">
        <f>SUM([2]Calcs_Waste!T$120:T$121)</f>
        <v>263.58904109589042</v>
      </c>
      <c r="U781" s="117">
        <f>SUM([2]Calcs_Waste!U$120:U$121)</f>
        <v>270.90410958904107</v>
      </c>
      <c r="V781" s="117">
        <f>SUM([2]Calcs_Waste!V$120:V$121)</f>
        <v>277.62295081967216</v>
      </c>
      <c r="W781" s="117">
        <f>SUM([2]Calcs_Waste!W$120:W$121)</f>
        <v>286.10958904109589</v>
      </c>
      <c r="X781" s="117">
        <f>SUM([2]Calcs_Waste!X$120:X$121)</f>
        <v>294.08219178082192</v>
      </c>
      <c r="Y781" s="117">
        <f>SUM([2]Calcs_Waste!Y$120:Y$121)</f>
        <v>294.08219178082192</v>
      </c>
      <c r="Z781" s="117">
        <f>SUM([2]Calcs_Waste!Z$120:Z$121)</f>
        <v>293.27868852459017</v>
      </c>
      <c r="AA781" s="117">
        <f>SUM([2]Calcs_Waste!AA$120:AA$121)</f>
        <v>294.08219178082192</v>
      </c>
      <c r="AB781" s="117">
        <f>SUM([2]Calcs_Waste!AB$120:AB$121)</f>
        <v>294.08219178082192</v>
      </c>
      <c r="AC781" s="117">
        <f>SUM([2]Calcs_Waste!AC$120:AC$121)</f>
        <v>294.08219178082192</v>
      </c>
      <c r="AD781" s="117">
        <f>SUM([2]Calcs_Waste!AD$120:AD$121)</f>
        <v>293.27868852459017</v>
      </c>
      <c r="AE781" s="117">
        <f>SUM([2]Calcs_Waste!AE$120:AE$121)</f>
        <v>294.08219178082192</v>
      </c>
      <c r="AF781" s="117">
        <f>SUM([2]Calcs_Waste!AF$120:AF$121)</f>
        <v>294.08219178082192</v>
      </c>
      <c r="AG781" s="117">
        <f>SUM([2]Calcs_Waste!AG$120:AG$121)</f>
        <v>294.08219178082192</v>
      </c>
      <c r="AH781" s="118">
        <f>SUM([2]Calcs_Waste!AH$120:AH$121)</f>
        <v>293.27868852459017</v>
      </c>
      <c r="AM781" s="53" cm="1">
        <f t="array" ref="AM781">IF(SUM(ABS(K781:AH781)),1,0)</f>
        <v>1</v>
      </c>
      <c r="AN781" s="53">
        <f>IF(OR(SUBTOTAL(102,AM781)=1,AM781=0),0,1)</f>
        <v>1</v>
      </c>
    </row>
    <row r="782" spans="1:40" s="38" customFormat="1" ht="10.199999999999999" hidden="1" outlineLevel="2" x14ac:dyDescent="0.2">
      <c r="A782" s="35"/>
      <c r="B782" s="108"/>
      <c r="C782" s="109"/>
      <c r="D782" s="148" t="s">
        <v>82</v>
      </c>
      <c r="E782" s="25"/>
      <c r="F782" s="25"/>
      <c r="G782" s="25"/>
      <c r="H782" s="25"/>
      <c r="I782" s="25"/>
      <c r="J782" s="25"/>
      <c r="K782" s="116">
        <f>'[2]Hist&amp;Budget_WC'!CN$133</f>
        <v>0</v>
      </c>
      <c r="L782" s="116">
        <f>'[2]Hist&amp;Budget_WC'!CO$133</f>
        <v>0</v>
      </c>
      <c r="M782" s="116">
        <f>'[2]Hist&amp;Budget_WC'!CP$133</f>
        <v>0</v>
      </c>
      <c r="N782" s="117">
        <f>[2]Calcs_Waste!N$122</f>
        <v>0</v>
      </c>
      <c r="O782" s="117">
        <f>[2]Calcs_Waste!O$122</f>
        <v>0</v>
      </c>
      <c r="P782" s="117">
        <f>[2]Calcs_Waste!P$122</f>
        <v>0</v>
      </c>
      <c r="Q782" s="117">
        <f>[2]Calcs_Waste!Q$122</f>
        <v>0</v>
      </c>
      <c r="R782" s="117">
        <f>[2]Calcs_Waste!R$122</f>
        <v>0</v>
      </c>
      <c r="S782" s="117">
        <f>[2]Calcs_Waste!S$122</f>
        <v>0</v>
      </c>
      <c r="T782" s="117">
        <f>[2]Calcs_Waste!T$122</f>
        <v>0</v>
      </c>
      <c r="U782" s="117">
        <f>[2]Calcs_Waste!U$122</f>
        <v>0</v>
      </c>
      <c r="V782" s="117">
        <f>[2]Calcs_Waste!V$122</f>
        <v>0</v>
      </c>
      <c r="W782" s="117">
        <f>[2]Calcs_Waste!W$122</f>
        <v>0</v>
      </c>
      <c r="X782" s="117">
        <f>[2]Calcs_Waste!X$122</f>
        <v>0</v>
      </c>
      <c r="Y782" s="117">
        <f>[2]Calcs_Waste!Y$122</f>
        <v>0</v>
      </c>
      <c r="Z782" s="117">
        <f>[2]Calcs_Waste!Z$122</f>
        <v>0</v>
      </c>
      <c r="AA782" s="117">
        <f>[2]Calcs_Waste!AA$122</f>
        <v>0</v>
      </c>
      <c r="AB782" s="117">
        <f>[2]Calcs_Waste!AB$122</f>
        <v>0</v>
      </c>
      <c r="AC782" s="117">
        <f>[2]Calcs_Waste!AC$122</f>
        <v>0</v>
      </c>
      <c r="AD782" s="117">
        <f>[2]Calcs_Waste!AD$122</f>
        <v>0</v>
      </c>
      <c r="AE782" s="117">
        <f>[2]Calcs_Waste!AE$122</f>
        <v>0</v>
      </c>
      <c r="AF782" s="117">
        <f>[2]Calcs_Waste!AF$122</f>
        <v>0</v>
      </c>
      <c r="AG782" s="117">
        <f>[2]Calcs_Waste!AG$122</f>
        <v>0</v>
      </c>
      <c r="AH782" s="118">
        <f>[2]Calcs_Waste!AH$122</f>
        <v>0</v>
      </c>
      <c r="AM782" s="53" cm="1">
        <f t="array" ref="AM782">IF(SUM(ABS(K782:AH782)),1,0)</f>
        <v>0</v>
      </c>
      <c r="AN782" s="53">
        <f>IF(OR(SUBTOTAL(102,AM782)=1,AM782=0),0,1)</f>
        <v>0</v>
      </c>
    </row>
    <row r="783" spans="1:40" s="38" customFormat="1" ht="10.199999999999999" hidden="1" outlineLevel="2" x14ac:dyDescent="0.2">
      <c r="A783" s="35"/>
      <c r="B783" s="108"/>
      <c r="C783" s="109"/>
      <c r="D783" s="149" t="s">
        <v>83</v>
      </c>
      <c r="E783" s="25"/>
      <c r="F783" s="25"/>
      <c r="G783" s="25"/>
      <c r="H783" s="25"/>
      <c r="I783" s="25"/>
      <c r="J783" s="25"/>
      <c r="K783" s="116">
        <f>SUM('[2]Hist&amp;Budget_WC'!CN$134:CN$135,'[2]Hist&amp;Budget_WC'!CN$137:CN$138)</f>
        <v>0</v>
      </c>
      <c r="L783" s="116">
        <f>SUM('[2]Hist&amp;Budget_WC'!CO$134:CO$135,'[2]Hist&amp;Budget_WC'!CO$137:CO$138)</f>
        <v>0</v>
      </c>
      <c r="M783" s="116">
        <f>SUM('[2]Hist&amp;Budget_WC'!CP$134:CP$135,'[2]Hist&amp;Budget_WC'!CP$137:CP$138)</f>
        <v>0</v>
      </c>
      <c r="N783" s="117">
        <f>SUM([2]Calcs_Waste!N$123:N$124,[2]Calcs_Waste!N$126:N$127)</f>
        <v>0</v>
      </c>
      <c r="O783" s="117">
        <f>SUM([2]Calcs_Waste!O$123:O$124,[2]Calcs_Waste!O$126:O$127)</f>
        <v>0</v>
      </c>
      <c r="P783" s="117">
        <f>SUM([2]Calcs_Waste!P$123:P$124,[2]Calcs_Waste!P$126:P$127)</f>
        <v>0</v>
      </c>
      <c r="Q783" s="117">
        <f>SUM([2]Calcs_Waste!Q$123:Q$124,[2]Calcs_Waste!Q$126:Q$127)</f>
        <v>0</v>
      </c>
      <c r="R783" s="117">
        <f>SUM([2]Calcs_Waste!R$123:R$124,[2]Calcs_Waste!R$126:R$127)</f>
        <v>0</v>
      </c>
      <c r="S783" s="117">
        <f>SUM([2]Calcs_Waste!S$123:S$124,[2]Calcs_Waste!S$126:S$127)</f>
        <v>0</v>
      </c>
      <c r="T783" s="117">
        <f>SUM([2]Calcs_Waste!T$123:T$124,[2]Calcs_Waste!T$126:T$127)</f>
        <v>0</v>
      </c>
      <c r="U783" s="117">
        <f>SUM([2]Calcs_Waste!U$123:U$124,[2]Calcs_Waste!U$126:U$127)</f>
        <v>0</v>
      </c>
      <c r="V783" s="117">
        <f>SUM([2]Calcs_Waste!V$123:V$124,[2]Calcs_Waste!V$126:V$127)</f>
        <v>0</v>
      </c>
      <c r="W783" s="117">
        <f>SUM([2]Calcs_Waste!W$123:W$124,[2]Calcs_Waste!W$126:W$127)</f>
        <v>0</v>
      </c>
      <c r="X783" s="117">
        <f>SUM([2]Calcs_Waste!X$123:X$124,[2]Calcs_Waste!X$126:X$127)</f>
        <v>0</v>
      </c>
      <c r="Y783" s="117">
        <f>SUM([2]Calcs_Waste!Y$123:Y$124,[2]Calcs_Waste!Y$126:Y$127)</f>
        <v>0</v>
      </c>
      <c r="Z783" s="117">
        <f>SUM([2]Calcs_Waste!Z$123:Z$124,[2]Calcs_Waste!Z$126:Z$127)</f>
        <v>0</v>
      </c>
      <c r="AA783" s="117">
        <f>SUM([2]Calcs_Waste!AA$123:AA$124,[2]Calcs_Waste!AA$126:AA$127)</f>
        <v>0</v>
      </c>
      <c r="AB783" s="117">
        <f>SUM([2]Calcs_Waste!AB$123:AB$124,[2]Calcs_Waste!AB$126:AB$127)</f>
        <v>0</v>
      </c>
      <c r="AC783" s="117">
        <f>SUM([2]Calcs_Waste!AC$123:AC$124,[2]Calcs_Waste!AC$126:AC$127)</f>
        <v>0</v>
      </c>
      <c r="AD783" s="117">
        <f>SUM([2]Calcs_Waste!AD$123:AD$124,[2]Calcs_Waste!AD$126:AD$127)</f>
        <v>0</v>
      </c>
      <c r="AE783" s="117">
        <f>SUM([2]Calcs_Waste!AE$123:AE$124,[2]Calcs_Waste!AE$126:AE$127)</f>
        <v>0</v>
      </c>
      <c r="AF783" s="117">
        <f>SUM([2]Calcs_Waste!AF$123:AF$124,[2]Calcs_Waste!AF$126:AF$127)</f>
        <v>0</v>
      </c>
      <c r="AG783" s="117">
        <f>SUM([2]Calcs_Waste!AG$123:AG$124,[2]Calcs_Waste!AG$126:AG$127)</f>
        <v>0</v>
      </c>
      <c r="AH783" s="118">
        <f>SUM([2]Calcs_Waste!AH$123:AH$124,[2]Calcs_Waste!AH$126:AH$127)</f>
        <v>0</v>
      </c>
      <c r="AM783" s="53" cm="1">
        <f t="array" ref="AM783">IF(SUM(ABS(K783:AH783)),1,0)</f>
        <v>0</v>
      </c>
      <c r="AN783" s="53">
        <f>IF(OR(SUBTOTAL(102,AM783)=1,AM783=0),0,1)</f>
        <v>0</v>
      </c>
    </row>
    <row r="784" spans="1:40" s="38" customFormat="1" ht="10.199999999999999" hidden="1" outlineLevel="2" collapsed="1" x14ac:dyDescent="0.2">
      <c r="A784" s="35"/>
      <c r="B784" s="108"/>
      <c r="C784" s="109"/>
      <c r="D784" s="150" t="s">
        <v>84</v>
      </c>
      <c r="E784" s="120"/>
      <c r="F784" s="120"/>
      <c r="G784" s="120"/>
      <c r="H784" s="120"/>
      <c r="I784" s="120"/>
      <c r="J784" s="120"/>
      <c r="K784" s="121">
        <f t="shared" ref="K784:AH784" si="147">SUM(K779:K783)</f>
        <v>193</v>
      </c>
      <c r="L784" s="121">
        <f t="shared" si="147"/>
        <v>166</v>
      </c>
      <c r="M784" s="121">
        <f t="shared" si="147"/>
        <v>186</v>
      </c>
      <c r="N784" s="122">
        <f t="shared" si="147"/>
        <v>288</v>
      </c>
      <c r="O784" s="122">
        <f t="shared" si="147"/>
        <v>521.34698630136972</v>
      </c>
      <c r="P784" s="122">
        <f t="shared" si="147"/>
        <v>535.57931506849354</v>
      </c>
      <c r="Q784" s="122">
        <f t="shared" si="147"/>
        <v>549.35465753424694</v>
      </c>
      <c r="R784" s="122">
        <f t="shared" si="147"/>
        <v>562.61836065573777</v>
      </c>
      <c r="S784" s="122">
        <f t="shared" si="147"/>
        <v>577.67630136986349</v>
      </c>
      <c r="T784" s="122">
        <f t="shared" si="147"/>
        <v>592.39479452054843</v>
      </c>
      <c r="U784" s="122">
        <f t="shared" si="147"/>
        <v>607.53986301369889</v>
      </c>
      <c r="V784" s="122">
        <f t="shared" si="147"/>
        <v>622.26688524590224</v>
      </c>
      <c r="W784" s="122">
        <f t="shared" si="147"/>
        <v>639.03534246575487</v>
      </c>
      <c r="X784" s="122">
        <f t="shared" si="147"/>
        <v>655.46794520548065</v>
      </c>
      <c r="Y784" s="122">
        <f t="shared" si="147"/>
        <v>656.36794520548051</v>
      </c>
      <c r="Z784" s="122">
        <f t="shared" si="147"/>
        <v>656.4626229508201</v>
      </c>
      <c r="AA784" s="122">
        <f t="shared" si="147"/>
        <v>658.16794520548024</v>
      </c>
      <c r="AB784" s="122">
        <f t="shared" si="147"/>
        <v>659.0679452054801</v>
      </c>
      <c r="AC784" s="122">
        <f t="shared" si="147"/>
        <v>659.96794520548019</v>
      </c>
      <c r="AD784" s="122">
        <f t="shared" si="147"/>
        <v>660.06262295081979</v>
      </c>
      <c r="AE784" s="122">
        <f t="shared" si="147"/>
        <v>661.76794520547969</v>
      </c>
      <c r="AF784" s="122">
        <f t="shared" si="147"/>
        <v>662.66794520547978</v>
      </c>
      <c r="AG784" s="122">
        <f t="shared" si="147"/>
        <v>663.56794520547976</v>
      </c>
      <c r="AH784" s="123">
        <f t="shared" si="147"/>
        <v>663.66262295081935</v>
      </c>
    </row>
    <row r="785" spans="1:40" ht="12.75" hidden="1" customHeight="1" outlineLevel="2" x14ac:dyDescent="0.2">
      <c r="A785" s="35"/>
      <c r="B785" s="151"/>
      <c r="C785" s="152"/>
      <c r="D785" s="153"/>
      <c r="E785" s="154"/>
      <c r="F785" s="154"/>
      <c r="G785" s="154"/>
      <c r="H785" s="154"/>
      <c r="I785" s="154"/>
      <c r="J785" s="154"/>
      <c r="K785" s="116"/>
      <c r="L785" s="116"/>
      <c r="M785" s="116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  <c r="AA785" s="155"/>
      <c r="AB785" s="155"/>
      <c r="AC785" s="155"/>
      <c r="AD785" s="155"/>
      <c r="AE785" s="155"/>
      <c r="AF785" s="155"/>
      <c r="AG785" s="155"/>
      <c r="AH785" s="156"/>
    </row>
    <row r="786" spans="1:40" ht="12.75" hidden="1" customHeight="1" outlineLevel="2" x14ac:dyDescent="0.2">
      <c r="A786" s="35"/>
      <c r="B786" s="108"/>
      <c r="C786" s="152"/>
      <c r="D786" s="153" t="s">
        <v>85</v>
      </c>
      <c r="E786" s="154"/>
      <c r="F786" s="154"/>
      <c r="G786" s="154"/>
      <c r="H786" s="154"/>
      <c r="I786" s="154"/>
      <c r="J786" s="154"/>
      <c r="K786" s="116"/>
      <c r="L786" s="116"/>
      <c r="M786" s="116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  <c r="AA786" s="155"/>
      <c r="AB786" s="155"/>
      <c r="AC786" s="155"/>
      <c r="AD786" s="155"/>
      <c r="AE786" s="155"/>
      <c r="AF786" s="155"/>
      <c r="AG786" s="155"/>
      <c r="AH786" s="156"/>
    </row>
    <row r="787" spans="1:40" ht="12.75" hidden="1" customHeight="1" outlineLevel="2" x14ac:dyDescent="0.2">
      <c r="A787" s="35"/>
      <c r="B787" s="151"/>
      <c r="C787" s="152"/>
      <c r="D787" s="147" t="s">
        <v>79</v>
      </c>
      <c r="E787" s="154"/>
      <c r="F787" s="154"/>
      <c r="G787" s="154"/>
      <c r="H787" s="154"/>
      <c r="I787" s="154"/>
      <c r="J787" s="154"/>
      <c r="K787" s="116">
        <f>'[2]Hist&amp;Budget_WC'!CN$143</f>
        <v>0</v>
      </c>
      <c r="L787" s="116">
        <f>'[2]Hist&amp;Budget_WC'!CO$143</f>
        <v>0</v>
      </c>
      <c r="M787" s="116">
        <f>'[2]Hist&amp;Budget_WC'!CP$143</f>
        <v>0</v>
      </c>
      <c r="N787" s="117">
        <f>[2]Calcs_Waste!N$132</f>
        <v>0</v>
      </c>
      <c r="O787" s="117">
        <f>[2]Calcs_Waste!O$132</f>
        <v>32.347534246575336</v>
      </c>
      <c r="P787" s="117">
        <f>[2]Calcs_Waste!P$132</f>
        <v>33.243972602739767</v>
      </c>
      <c r="Q787" s="117">
        <f>[2]Calcs_Waste!Q$132</f>
        <v>34.043972602739771</v>
      </c>
      <c r="R787" s="117">
        <f>[2]Calcs_Waste!R$132</f>
        <v>34.853770491803289</v>
      </c>
      <c r="S787" s="117">
        <f>[2]Calcs_Waste!S$132</f>
        <v>35.683972602739779</v>
      </c>
      <c r="T787" s="117">
        <f>[2]Calcs_Waste!T$132</f>
        <v>36.53397260273978</v>
      </c>
      <c r="U787" s="117">
        <f>[2]Calcs_Waste!U$132</f>
        <v>37.403972602739763</v>
      </c>
      <c r="V787" s="117">
        <f>[2]Calcs_Waste!V$132</f>
        <v>38.293770491803343</v>
      </c>
      <c r="W787" s="117">
        <f>[2]Calcs_Waste!W$132</f>
        <v>39.213972602739886</v>
      </c>
      <c r="X787" s="117">
        <f>[2]Calcs_Waste!X$132</f>
        <v>40.153972602739856</v>
      </c>
      <c r="Y787" s="117">
        <f>[2]Calcs_Waste!Y$132</f>
        <v>40.25397260273985</v>
      </c>
      <c r="Z787" s="117">
        <f>[2]Calcs_Waste!Z$132</f>
        <v>40.353770491803338</v>
      </c>
      <c r="AA787" s="117">
        <f>[2]Calcs_Waste!AA$132</f>
        <v>40.45397260273981</v>
      </c>
      <c r="AB787" s="117">
        <f>[2]Calcs_Waste!AB$132</f>
        <v>40.553972602739805</v>
      </c>
      <c r="AC787" s="117">
        <f>[2]Calcs_Waste!AC$132</f>
        <v>40.653972602739806</v>
      </c>
      <c r="AD787" s="117">
        <f>[2]Calcs_Waste!AD$132</f>
        <v>40.753770491803294</v>
      </c>
      <c r="AE787" s="117">
        <f>[2]Calcs_Waste!AE$132</f>
        <v>40.853972602739759</v>
      </c>
      <c r="AF787" s="117">
        <f>[2]Calcs_Waste!AF$132</f>
        <v>40.953972602739761</v>
      </c>
      <c r="AG787" s="117">
        <f>[2]Calcs_Waste!AG$132</f>
        <v>41.053972602739762</v>
      </c>
      <c r="AH787" s="118">
        <f>[2]Calcs_Waste!AH$132</f>
        <v>41.153770491803243</v>
      </c>
      <c r="AM787" s="53" cm="1">
        <f t="array" ref="AM787">IF(SUM(ABS(K787:AH787)),1,0)</f>
        <v>1</v>
      </c>
      <c r="AN787" s="53">
        <f t="shared" ref="AN787:AN792" si="148">IF(OR(SUBTOTAL(102,AM787)=1,AM787=0),0,1)</f>
        <v>1</v>
      </c>
    </row>
    <row r="788" spans="1:40" ht="12.75" hidden="1" customHeight="1" outlineLevel="2" x14ac:dyDescent="0.2">
      <c r="A788" s="35"/>
      <c r="B788" s="151"/>
      <c r="C788" s="152"/>
      <c r="D788" s="147" t="s">
        <v>80</v>
      </c>
      <c r="E788" s="154"/>
      <c r="F788" s="154"/>
      <c r="G788" s="154"/>
      <c r="H788" s="154"/>
      <c r="I788" s="154"/>
      <c r="J788" s="154"/>
      <c r="K788" s="116">
        <f>'[2]Hist&amp;Budget_WC'!CN$151</f>
        <v>0</v>
      </c>
      <c r="L788" s="116">
        <f>'[2]Hist&amp;Budget_WC'!CO$151</f>
        <v>0</v>
      </c>
      <c r="M788" s="116">
        <f>'[2]Hist&amp;Budget_WC'!CP$151</f>
        <v>0</v>
      </c>
      <c r="N788" s="117">
        <f>[2]Calcs_Waste!N$140</f>
        <v>0</v>
      </c>
      <c r="O788" s="117">
        <f>[2]Calcs_Waste!O$140</f>
        <v>0</v>
      </c>
      <c r="P788" s="117">
        <f>[2]Calcs_Waste!P$140</f>
        <v>0</v>
      </c>
      <c r="Q788" s="117">
        <f>[2]Calcs_Waste!Q$140</f>
        <v>0</v>
      </c>
      <c r="R788" s="117">
        <f>[2]Calcs_Waste!R$140</f>
        <v>0</v>
      </c>
      <c r="S788" s="117">
        <f>[2]Calcs_Waste!S$140</f>
        <v>0</v>
      </c>
      <c r="T788" s="117">
        <f>[2]Calcs_Waste!T$140</f>
        <v>0</v>
      </c>
      <c r="U788" s="117">
        <f>[2]Calcs_Waste!U$140</f>
        <v>0</v>
      </c>
      <c r="V788" s="117">
        <f>[2]Calcs_Waste!V$140</f>
        <v>0</v>
      </c>
      <c r="W788" s="117">
        <f>[2]Calcs_Waste!W$140</f>
        <v>0</v>
      </c>
      <c r="X788" s="117">
        <f>[2]Calcs_Waste!X$140</f>
        <v>0</v>
      </c>
      <c r="Y788" s="117">
        <f>[2]Calcs_Waste!Y$140</f>
        <v>0</v>
      </c>
      <c r="Z788" s="117">
        <f>[2]Calcs_Waste!Z$140</f>
        <v>0</v>
      </c>
      <c r="AA788" s="117">
        <f>[2]Calcs_Waste!AA$140</f>
        <v>0</v>
      </c>
      <c r="AB788" s="117">
        <f>[2]Calcs_Waste!AB$140</f>
        <v>0</v>
      </c>
      <c r="AC788" s="117">
        <f>[2]Calcs_Waste!AC$140</f>
        <v>0</v>
      </c>
      <c r="AD788" s="117">
        <f>[2]Calcs_Waste!AD$140</f>
        <v>0</v>
      </c>
      <c r="AE788" s="117">
        <f>[2]Calcs_Waste!AE$140</f>
        <v>0</v>
      </c>
      <c r="AF788" s="117">
        <f>[2]Calcs_Waste!AF$140</f>
        <v>0</v>
      </c>
      <c r="AG788" s="117">
        <f>[2]Calcs_Waste!AG$140</f>
        <v>0</v>
      </c>
      <c r="AH788" s="118">
        <f>[2]Calcs_Waste!AH$140</f>
        <v>0</v>
      </c>
      <c r="AM788" s="53" cm="1">
        <f t="array" ref="AM788">IF(SUM(ABS(K788:AH788)),1,0)</f>
        <v>0</v>
      </c>
      <c r="AN788" s="53">
        <f t="shared" si="148"/>
        <v>0</v>
      </c>
    </row>
    <row r="789" spans="1:40" ht="12.75" hidden="1" customHeight="1" outlineLevel="2" x14ac:dyDescent="0.2">
      <c r="A789" s="35"/>
      <c r="B789" s="151"/>
      <c r="C789" s="152"/>
      <c r="D789" s="148" t="s">
        <v>81</v>
      </c>
      <c r="E789" s="154"/>
      <c r="F789" s="154"/>
      <c r="G789" s="154"/>
      <c r="H789" s="154"/>
      <c r="I789" s="154"/>
      <c r="J789" s="154"/>
      <c r="K789" s="116">
        <f>'[2]Hist&amp;Budget_WC'!CN$150</f>
        <v>0</v>
      </c>
      <c r="L789" s="116">
        <f>'[2]Hist&amp;Budget_WC'!CO$150</f>
        <v>0</v>
      </c>
      <c r="M789" s="116">
        <f>'[2]Hist&amp;Budget_WC'!CP$150</f>
        <v>0</v>
      </c>
      <c r="N789" s="117">
        <f>[2]Calcs_Waste!N$139</f>
        <v>0</v>
      </c>
      <c r="O789" s="117">
        <f>[2]Calcs_Waste!O$139</f>
        <v>0</v>
      </c>
      <c r="P789" s="117">
        <f>[2]Calcs_Waste!P$139</f>
        <v>0</v>
      </c>
      <c r="Q789" s="117">
        <f>[2]Calcs_Waste!Q$139</f>
        <v>0</v>
      </c>
      <c r="R789" s="117">
        <f>[2]Calcs_Waste!R$139</f>
        <v>0</v>
      </c>
      <c r="S789" s="117">
        <f>[2]Calcs_Waste!S$139</f>
        <v>0</v>
      </c>
      <c r="T789" s="117">
        <f>[2]Calcs_Waste!T$139</f>
        <v>0</v>
      </c>
      <c r="U789" s="117">
        <f>[2]Calcs_Waste!U$139</f>
        <v>0</v>
      </c>
      <c r="V789" s="117">
        <f>[2]Calcs_Waste!V$139</f>
        <v>0</v>
      </c>
      <c r="W789" s="117">
        <f>[2]Calcs_Waste!W$139</f>
        <v>0</v>
      </c>
      <c r="X789" s="117">
        <f>[2]Calcs_Waste!X$139</f>
        <v>0</v>
      </c>
      <c r="Y789" s="117">
        <f>[2]Calcs_Waste!Y$139</f>
        <v>0</v>
      </c>
      <c r="Z789" s="117">
        <f>[2]Calcs_Waste!Z$139</f>
        <v>0</v>
      </c>
      <c r="AA789" s="117">
        <f>[2]Calcs_Waste!AA$139</f>
        <v>0</v>
      </c>
      <c r="AB789" s="117">
        <f>[2]Calcs_Waste!AB$139</f>
        <v>0</v>
      </c>
      <c r="AC789" s="117">
        <f>[2]Calcs_Waste!AC$139</f>
        <v>0</v>
      </c>
      <c r="AD789" s="117">
        <f>[2]Calcs_Waste!AD$139</f>
        <v>0</v>
      </c>
      <c r="AE789" s="117">
        <f>[2]Calcs_Waste!AE$139</f>
        <v>0</v>
      </c>
      <c r="AF789" s="117">
        <f>[2]Calcs_Waste!AF$139</f>
        <v>0</v>
      </c>
      <c r="AG789" s="117">
        <f>[2]Calcs_Waste!AG$139</f>
        <v>0</v>
      </c>
      <c r="AH789" s="118">
        <f>[2]Calcs_Waste!AH$139</f>
        <v>0</v>
      </c>
      <c r="AM789" s="53" cm="1">
        <f t="array" ref="AM789">IF(SUM(ABS(K789:AH789)),1,0)</f>
        <v>0</v>
      </c>
      <c r="AN789" s="53">
        <f t="shared" si="148"/>
        <v>0</v>
      </c>
    </row>
    <row r="790" spans="1:40" ht="12.75" hidden="1" customHeight="1" outlineLevel="2" x14ac:dyDescent="0.2">
      <c r="A790" s="35"/>
      <c r="B790" s="151"/>
      <c r="C790" s="152"/>
      <c r="D790" s="147" t="s">
        <v>86</v>
      </c>
      <c r="E790" s="154"/>
      <c r="F790" s="154"/>
      <c r="G790" s="154"/>
      <c r="H790" s="154"/>
      <c r="I790" s="154"/>
      <c r="J790" s="154"/>
      <c r="K790" s="116">
        <f>SUM('[2]Hist&amp;Budget_WC'!CN$145:CN$146)</f>
        <v>0</v>
      </c>
      <c r="L790" s="116">
        <f>SUM('[2]Hist&amp;Budget_WC'!CO$145:CO$146)</f>
        <v>0</v>
      </c>
      <c r="M790" s="116">
        <f>SUM('[2]Hist&amp;Budget_WC'!CP$145:CP$146)</f>
        <v>0</v>
      </c>
      <c r="N790" s="117">
        <f>SUM([2]Calcs_Waste!N$134:N$135)</f>
        <v>0</v>
      </c>
      <c r="O790" s="117">
        <f>SUM([2]Calcs_Waste!O$134:O$135)</f>
        <v>0</v>
      </c>
      <c r="P790" s="117">
        <f>SUM([2]Calcs_Waste!P$134:P$135)</f>
        <v>0</v>
      </c>
      <c r="Q790" s="117">
        <f>SUM([2]Calcs_Waste!Q$134:Q$135)</f>
        <v>0</v>
      </c>
      <c r="R790" s="117">
        <f>SUM([2]Calcs_Waste!R$134:R$135)</f>
        <v>0</v>
      </c>
      <c r="S790" s="117">
        <f>SUM([2]Calcs_Waste!S$134:S$135)</f>
        <v>0</v>
      </c>
      <c r="T790" s="117">
        <f>SUM([2]Calcs_Waste!T$134:T$135)</f>
        <v>0</v>
      </c>
      <c r="U790" s="117">
        <f>SUM([2]Calcs_Waste!U$134:U$135)</f>
        <v>0</v>
      </c>
      <c r="V790" s="117">
        <f>SUM([2]Calcs_Waste!V$134:V$135)</f>
        <v>0</v>
      </c>
      <c r="W790" s="117">
        <f>SUM([2]Calcs_Waste!W$134:W$135)</f>
        <v>0</v>
      </c>
      <c r="X790" s="117">
        <f>SUM([2]Calcs_Waste!X$134:X$135)</f>
        <v>0</v>
      </c>
      <c r="Y790" s="117">
        <f>SUM([2]Calcs_Waste!Y$134:Y$135)</f>
        <v>0</v>
      </c>
      <c r="Z790" s="117">
        <f>SUM([2]Calcs_Waste!Z$134:Z$135)</f>
        <v>0</v>
      </c>
      <c r="AA790" s="117">
        <f>SUM([2]Calcs_Waste!AA$134:AA$135)</f>
        <v>0</v>
      </c>
      <c r="AB790" s="117">
        <f>SUM([2]Calcs_Waste!AB$134:AB$135)</f>
        <v>0</v>
      </c>
      <c r="AC790" s="117">
        <f>SUM([2]Calcs_Waste!AC$134:AC$135)</f>
        <v>0</v>
      </c>
      <c r="AD790" s="117">
        <f>SUM([2]Calcs_Waste!AD$134:AD$135)</f>
        <v>0</v>
      </c>
      <c r="AE790" s="117">
        <f>SUM([2]Calcs_Waste!AE$134:AE$135)</f>
        <v>0</v>
      </c>
      <c r="AF790" s="117">
        <f>SUM([2]Calcs_Waste!AF$134:AF$135)</f>
        <v>0</v>
      </c>
      <c r="AG790" s="117">
        <f>SUM([2]Calcs_Waste!AG$134:AG$135)</f>
        <v>0</v>
      </c>
      <c r="AH790" s="118">
        <f>SUM([2]Calcs_Waste!AH$134:AH$135)</f>
        <v>0</v>
      </c>
      <c r="AM790" s="53" cm="1">
        <f t="array" ref="AM790">IF(SUM(ABS(K790:AH790)),1,0)</f>
        <v>0</v>
      </c>
      <c r="AN790" s="53">
        <f t="shared" si="148"/>
        <v>0</v>
      </c>
    </row>
    <row r="791" spans="1:40" ht="12.75" hidden="1" customHeight="1" outlineLevel="2" x14ac:dyDescent="0.2">
      <c r="A791" s="35"/>
      <c r="B791" s="151"/>
      <c r="C791" s="152"/>
      <c r="D791" s="147" t="s">
        <v>87</v>
      </c>
      <c r="E791" s="154"/>
      <c r="F791" s="154"/>
      <c r="G791" s="154"/>
      <c r="H791" s="154"/>
      <c r="I791" s="154"/>
      <c r="J791" s="154"/>
      <c r="K791" s="116">
        <f>'[2]Hist&amp;Budget_WC'!CN$147</f>
        <v>0</v>
      </c>
      <c r="L791" s="116">
        <f>'[2]Hist&amp;Budget_WC'!CO$147</f>
        <v>0</v>
      </c>
      <c r="M791" s="116">
        <f>'[2]Hist&amp;Budget_WC'!CP$147</f>
        <v>0</v>
      </c>
      <c r="N791" s="117">
        <f>[2]Calcs_Waste!N$136</f>
        <v>0</v>
      </c>
      <c r="O791" s="117">
        <f>[2]Calcs_Waste!O$136</f>
        <v>0</v>
      </c>
      <c r="P791" s="117">
        <f>[2]Calcs_Waste!P$136</f>
        <v>0</v>
      </c>
      <c r="Q791" s="117">
        <f>[2]Calcs_Waste!Q$136</f>
        <v>0</v>
      </c>
      <c r="R791" s="117">
        <f>[2]Calcs_Waste!R$136</f>
        <v>0</v>
      </c>
      <c r="S791" s="117">
        <f>[2]Calcs_Waste!S$136</f>
        <v>0</v>
      </c>
      <c r="T791" s="117">
        <f>[2]Calcs_Waste!T$136</f>
        <v>0</v>
      </c>
      <c r="U791" s="117">
        <f>[2]Calcs_Waste!U$136</f>
        <v>0</v>
      </c>
      <c r="V791" s="117">
        <f>[2]Calcs_Waste!V$136</f>
        <v>0</v>
      </c>
      <c r="W791" s="117">
        <f>[2]Calcs_Waste!W$136</f>
        <v>0</v>
      </c>
      <c r="X791" s="117">
        <f>[2]Calcs_Waste!X$136</f>
        <v>0</v>
      </c>
      <c r="Y791" s="117">
        <f>[2]Calcs_Waste!Y$136</f>
        <v>0</v>
      </c>
      <c r="Z791" s="117">
        <f>[2]Calcs_Waste!Z$136</f>
        <v>0</v>
      </c>
      <c r="AA791" s="117">
        <f>[2]Calcs_Waste!AA$136</f>
        <v>0</v>
      </c>
      <c r="AB791" s="117">
        <f>[2]Calcs_Waste!AB$136</f>
        <v>0</v>
      </c>
      <c r="AC791" s="117">
        <f>[2]Calcs_Waste!AC$136</f>
        <v>0</v>
      </c>
      <c r="AD791" s="117">
        <f>[2]Calcs_Waste!AD$136</f>
        <v>0</v>
      </c>
      <c r="AE791" s="117">
        <f>[2]Calcs_Waste!AE$136</f>
        <v>0</v>
      </c>
      <c r="AF791" s="117">
        <f>[2]Calcs_Waste!AF$136</f>
        <v>0</v>
      </c>
      <c r="AG791" s="117">
        <f>[2]Calcs_Waste!AG$136</f>
        <v>0</v>
      </c>
      <c r="AH791" s="118">
        <f>[2]Calcs_Waste!AH$136</f>
        <v>0</v>
      </c>
      <c r="AM791" s="53" cm="1">
        <f t="array" ref="AM791">IF(SUM(ABS(K791:AH791)),1,0)</f>
        <v>0</v>
      </c>
      <c r="AN791" s="53">
        <f t="shared" si="148"/>
        <v>0</v>
      </c>
    </row>
    <row r="792" spans="1:40" ht="12.75" hidden="1" customHeight="1" outlineLevel="2" x14ac:dyDescent="0.2">
      <c r="A792" s="35"/>
      <c r="B792" s="151"/>
      <c r="C792" s="152"/>
      <c r="D792" s="147" t="s">
        <v>88</v>
      </c>
      <c r="E792" s="154"/>
      <c r="F792" s="154"/>
      <c r="G792" s="154"/>
      <c r="H792" s="154"/>
      <c r="I792" s="154"/>
      <c r="J792" s="154"/>
      <c r="K792" s="116">
        <f>SUM('[2]Hist&amp;Budget_WC'!CN$144,'[2]Hist&amp;Budget_WC'!CN$148:CN$149,'[2]Hist&amp;Budget_WC'!CN$152:CN$153)</f>
        <v>0</v>
      </c>
      <c r="L792" s="116">
        <f>SUM('[2]Hist&amp;Budget_WC'!CO$144,'[2]Hist&amp;Budget_WC'!CO$148:CO$149,'[2]Hist&amp;Budget_WC'!CO$152:CO$153)</f>
        <v>0</v>
      </c>
      <c r="M792" s="116">
        <f>SUM('[2]Hist&amp;Budget_WC'!CP$144,'[2]Hist&amp;Budget_WC'!CP$148:CP$149,'[2]Hist&amp;Budget_WC'!CP$152:CP$153)</f>
        <v>0</v>
      </c>
      <c r="N792" s="117">
        <f>SUM([2]Calcs_Waste!N$133,[2]Calcs_Waste!N$137:N$138,[2]Calcs_Waste!N$141:N$142)</f>
        <v>0</v>
      </c>
      <c r="O792" s="117">
        <f>SUM([2]Calcs_Waste!O$133,[2]Calcs_Waste!O$137:O$138,[2]Calcs_Waste!O$141:O$142)</f>
        <v>0</v>
      </c>
      <c r="P792" s="117">
        <f>SUM([2]Calcs_Waste!P$133,[2]Calcs_Waste!P$137:P$138,[2]Calcs_Waste!P$141:P$142)</f>
        <v>0</v>
      </c>
      <c r="Q792" s="117">
        <f>SUM([2]Calcs_Waste!Q$133,[2]Calcs_Waste!Q$137:Q$138,[2]Calcs_Waste!Q$141:Q$142)</f>
        <v>0</v>
      </c>
      <c r="R792" s="117">
        <f>SUM([2]Calcs_Waste!R$133,[2]Calcs_Waste!R$137:R$138,[2]Calcs_Waste!R$141:R$142)</f>
        <v>0</v>
      </c>
      <c r="S792" s="117">
        <f>SUM([2]Calcs_Waste!S$133,[2]Calcs_Waste!S$137:S$138,[2]Calcs_Waste!S$141:S$142)</f>
        <v>0</v>
      </c>
      <c r="T792" s="117">
        <f>SUM([2]Calcs_Waste!T$133,[2]Calcs_Waste!T$137:T$138,[2]Calcs_Waste!T$141:T$142)</f>
        <v>0</v>
      </c>
      <c r="U792" s="117">
        <f>SUM([2]Calcs_Waste!U$133,[2]Calcs_Waste!U$137:U$138,[2]Calcs_Waste!U$141:U$142)</f>
        <v>0</v>
      </c>
      <c r="V792" s="117">
        <f>SUM([2]Calcs_Waste!V$133,[2]Calcs_Waste!V$137:V$138,[2]Calcs_Waste!V$141:V$142)</f>
        <v>0</v>
      </c>
      <c r="W792" s="117">
        <f>SUM([2]Calcs_Waste!W$133,[2]Calcs_Waste!W$137:W$138,[2]Calcs_Waste!W$141:W$142)</f>
        <v>0</v>
      </c>
      <c r="X792" s="117">
        <f>SUM([2]Calcs_Waste!X$133,[2]Calcs_Waste!X$137:X$138,[2]Calcs_Waste!X$141:X$142)</f>
        <v>0</v>
      </c>
      <c r="Y792" s="117">
        <f>SUM([2]Calcs_Waste!Y$133,[2]Calcs_Waste!Y$137:Y$138,[2]Calcs_Waste!Y$141:Y$142)</f>
        <v>0</v>
      </c>
      <c r="Z792" s="117">
        <f>SUM([2]Calcs_Waste!Z$133,[2]Calcs_Waste!Z$137:Z$138,[2]Calcs_Waste!Z$141:Z$142)</f>
        <v>0</v>
      </c>
      <c r="AA792" s="117">
        <f>SUM([2]Calcs_Waste!AA$133,[2]Calcs_Waste!AA$137:AA$138,[2]Calcs_Waste!AA$141:AA$142)</f>
        <v>0</v>
      </c>
      <c r="AB792" s="117">
        <f>SUM([2]Calcs_Waste!AB$133,[2]Calcs_Waste!AB$137:AB$138,[2]Calcs_Waste!AB$141:AB$142)</f>
        <v>0</v>
      </c>
      <c r="AC792" s="117">
        <f>SUM([2]Calcs_Waste!AC$133,[2]Calcs_Waste!AC$137:AC$138,[2]Calcs_Waste!AC$141:AC$142)</f>
        <v>0</v>
      </c>
      <c r="AD792" s="117">
        <f>SUM([2]Calcs_Waste!AD$133,[2]Calcs_Waste!AD$137:AD$138,[2]Calcs_Waste!AD$141:AD$142)</f>
        <v>0</v>
      </c>
      <c r="AE792" s="117">
        <f>SUM([2]Calcs_Waste!AE$133,[2]Calcs_Waste!AE$137:AE$138,[2]Calcs_Waste!AE$141:AE$142)</f>
        <v>0</v>
      </c>
      <c r="AF792" s="117">
        <f>SUM([2]Calcs_Waste!AF$133,[2]Calcs_Waste!AF$137:AF$138,[2]Calcs_Waste!AF$141:AF$142)</f>
        <v>0</v>
      </c>
      <c r="AG792" s="117">
        <f>SUM([2]Calcs_Waste!AG$133,[2]Calcs_Waste!AG$137:AG$138,[2]Calcs_Waste!AG$141:AG$142)</f>
        <v>0</v>
      </c>
      <c r="AH792" s="118">
        <f>SUM([2]Calcs_Waste!AH$133,[2]Calcs_Waste!AH$137:AH$138,[2]Calcs_Waste!AH$141:AH$142)</f>
        <v>0</v>
      </c>
      <c r="AM792" s="53" cm="1">
        <f t="array" ref="AM792">IF(SUM(ABS(K792:AH792)),1,0)</f>
        <v>0</v>
      </c>
      <c r="AN792" s="53">
        <f t="shared" si="148"/>
        <v>0</v>
      </c>
    </row>
    <row r="793" spans="1:40" ht="12.75" hidden="1" customHeight="1" outlineLevel="2" collapsed="1" x14ac:dyDescent="0.2">
      <c r="A793" s="35"/>
      <c r="B793" s="151"/>
      <c r="C793" s="152"/>
      <c r="D793" s="150" t="s">
        <v>89</v>
      </c>
      <c r="E793" s="157"/>
      <c r="F793" s="157"/>
      <c r="G793" s="157"/>
      <c r="H793" s="157"/>
      <c r="I793" s="157"/>
      <c r="J793" s="157"/>
      <c r="K793" s="121">
        <f t="shared" ref="K793:AH793" si="149">SUM(K787:K792)</f>
        <v>0</v>
      </c>
      <c r="L793" s="121">
        <f t="shared" si="149"/>
        <v>0</v>
      </c>
      <c r="M793" s="121">
        <f t="shared" si="149"/>
        <v>0</v>
      </c>
      <c r="N793" s="122">
        <f t="shared" si="149"/>
        <v>0</v>
      </c>
      <c r="O793" s="122">
        <f t="shared" si="149"/>
        <v>32.347534246575336</v>
      </c>
      <c r="P793" s="122">
        <f t="shared" si="149"/>
        <v>33.243972602739767</v>
      </c>
      <c r="Q793" s="122">
        <f t="shared" si="149"/>
        <v>34.043972602739771</v>
      </c>
      <c r="R793" s="122">
        <f t="shared" si="149"/>
        <v>34.853770491803289</v>
      </c>
      <c r="S793" s="122">
        <f t="shared" si="149"/>
        <v>35.683972602739779</v>
      </c>
      <c r="T793" s="122">
        <f t="shared" si="149"/>
        <v>36.53397260273978</v>
      </c>
      <c r="U793" s="122">
        <f t="shared" si="149"/>
        <v>37.403972602739763</v>
      </c>
      <c r="V793" s="122">
        <f t="shared" si="149"/>
        <v>38.293770491803343</v>
      </c>
      <c r="W793" s="122">
        <f t="shared" si="149"/>
        <v>39.213972602739886</v>
      </c>
      <c r="X793" s="122">
        <f t="shared" si="149"/>
        <v>40.153972602739856</v>
      </c>
      <c r="Y793" s="122">
        <f t="shared" si="149"/>
        <v>40.25397260273985</v>
      </c>
      <c r="Z793" s="122">
        <f t="shared" si="149"/>
        <v>40.353770491803338</v>
      </c>
      <c r="AA793" s="122">
        <f t="shared" si="149"/>
        <v>40.45397260273981</v>
      </c>
      <c r="AB793" s="122">
        <f t="shared" si="149"/>
        <v>40.553972602739805</v>
      </c>
      <c r="AC793" s="122">
        <f t="shared" si="149"/>
        <v>40.653972602739806</v>
      </c>
      <c r="AD793" s="122">
        <f t="shared" si="149"/>
        <v>40.753770491803294</v>
      </c>
      <c r="AE793" s="122">
        <f t="shared" si="149"/>
        <v>40.853972602739759</v>
      </c>
      <c r="AF793" s="122">
        <f t="shared" si="149"/>
        <v>40.953972602739761</v>
      </c>
      <c r="AG793" s="122">
        <f t="shared" si="149"/>
        <v>41.053972602739762</v>
      </c>
      <c r="AH793" s="123">
        <f t="shared" si="149"/>
        <v>41.153770491803243</v>
      </c>
    </row>
    <row r="794" spans="1:40" ht="12.75" hidden="1" customHeight="1" outlineLevel="2" thickBot="1" x14ac:dyDescent="0.25">
      <c r="A794" s="35"/>
      <c r="B794" s="151"/>
      <c r="C794" s="152"/>
      <c r="D794" s="158" t="s">
        <v>90</v>
      </c>
      <c r="E794" s="159"/>
      <c r="F794" s="159"/>
      <c r="G794" s="159"/>
      <c r="H794" s="159"/>
      <c r="I794" s="159"/>
      <c r="J794" s="159"/>
      <c r="K794" s="160">
        <f t="shared" ref="K794:AH794" si="150">SUM(K784,K793)</f>
        <v>193</v>
      </c>
      <c r="L794" s="160">
        <f t="shared" si="150"/>
        <v>166</v>
      </c>
      <c r="M794" s="160">
        <f t="shared" si="150"/>
        <v>186</v>
      </c>
      <c r="N794" s="161">
        <f t="shared" si="150"/>
        <v>288</v>
      </c>
      <c r="O794" s="161">
        <f t="shared" si="150"/>
        <v>553.6945205479451</v>
      </c>
      <c r="P794" s="161">
        <f t="shared" si="150"/>
        <v>568.82328767123329</v>
      </c>
      <c r="Q794" s="161">
        <f t="shared" si="150"/>
        <v>583.39863013698675</v>
      </c>
      <c r="R794" s="161">
        <f t="shared" si="150"/>
        <v>597.47213114754106</v>
      </c>
      <c r="S794" s="161">
        <f t="shared" si="150"/>
        <v>613.3602739726033</v>
      </c>
      <c r="T794" s="161">
        <f t="shared" si="150"/>
        <v>628.92876712328825</v>
      </c>
      <c r="U794" s="161">
        <f t="shared" si="150"/>
        <v>644.94383561643861</v>
      </c>
      <c r="V794" s="161">
        <f t="shared" si="150"/>
        <v>660.56065573770559</v>
      </c>
      <c r="W794" s="161">
        <f t="shared" si="150"/>
        <v>678.24931506849475</v>
      </c>
      <c r="X794" s="161">
        <f t="shared" si="150"/>
        <v>695.62191780822047</v>
      </c>
      <c r="Y794" s="161">
        <f t="shared" si="150"/>
        <v>696.62191780822036</v>
      </c>
      <c r="Z794" s="161">
        <f t="shared" si="150"/>
        <v>696.81639344262339</v>
      </c>
      <c r="AA794" s="161">
        <f t="shared" si="150"/>
        <v>698.62191780822002</v>
      </c>
      <c r="AB794" s="161">
        <f t="shared" si="150"/>
        <v>699.62191780821991</v>
      </c>
      <c r="AC794" s="161">
        <f t="shared" si="150"/>
        <v>700.62191780822002</v>
      </c>
      <c r="AD794" s="161">
        <f t="shared" si="150"/>
        <v>700.81639344262305</v>
      </c>
      <c r="AE794" s="161">
        <f t="shared" si="150"/>
        <v>702.62191780821945</v>
      </c>
      <c r="AF794" s="161">
        <f t="shared" si="150"/>
        <v>703.62191780821956</v>
      </c>
      <c r="AG794" s="161">
        <f t="shared" si="150"/>
        <v>704.62191780821956</v>
      </c>
      <c r="AH794" s="162">
        <f t="shared" si="150"/>
        <v>704.8163934426226</v>
      </c>
    </row>
    <row r="795" spans="1:40" ht="12.75" hidden="1" customHeight="1" outlineLevel="2" thickTop="1" x14ac:dyDescent="0.2">
      <c r="A795" s="35"/>
      <c r="B795" s="151"/>
      <c r="C795" s="152"/>
      <c r="D795" s="153"/>
      <c r="E795" s="154"/>
      <c r="F795" s="154"/>
      <c r="G795" s="154"/>
      <c r="H795" s="154"/>
      <c r="I795" s="154"/>
      <c r="J795" s="154"/>
      <c r="K795" s="116"/>
      <c r="L795" s="116"/>
      <c r="M795" s="116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  <c r="AA795" s="155"/>
      <c r="AB795" s="155"/>
      <c r="AC795" s="155"/>
      <c r="AD795" s="155"/>
      <c r="AE795" s="155"/>
      <c r="AF795" s="155"/>
      <c r="AG795" s="155"/>
      <c r="AH795" s="156"/>
    </row>
    <row r="796" spans="1:40" ht="12.75" hidden="1" customHeight="1" outlineLevel="2" x14ac:dyDescent="0.2">
      <c r="A796" s="35"/>
      <c r="B796" s="151"/>
      <c r="C796" s="152"/>
      <c r="D796" s="153" t="s">
        <v>91</v>
      </c>
      <c r="E796" s="154"/>
      <c r="F796" s="154"/>
      <c r="G796" s="154"/>
      <c r="H796" s="154"/>
      <c r="I796" s="154"/>
      <c r="J796" s="154"/>
      <c r="K796" s="116"/>
      <c r="L796" s="116"/>
      <c r="M796" s="116"/>
      <c r="N796" s="117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  <c r="AA796" s="155"/>
      <c r="AB796" s="155"/>
      <c r="AC796" s="155"/>
      <c r="AD796" s="155"/>
      <c r="AE796" s="155"/>
      <c r="AF796" s="155"/>
      <c r="AG796" s="155"/>
      <c r="AH796" s="156"/>
    </row>
    <row r="797" spans="1:40" ht="12.75" hidden="1" customHeight="1" outlineLevel="2" x14ac:dyDescent="0.2">
      <c r="A797" s="35"/>
      <c r="B797" s="151"/>
      <c r="C797" s="152"/>
      <c r="D797" s="176" t="s">
        <v>92</v>
      </c>
      <c r="E797" s="154"/>
      <c r="F797" s="154"/>
      <c r="G797" s="154"/>
      <c r="H797" s="154"/>
      <c r="I797" s="154"/>
      <c r="J797" s="154"/>
      <c r="K797" s="116">
        <f>SUM('[2]Hist&amp;Budget_WC'!CN$159:CN$160)</f>
        <v>0</v>
      </c>
      <c r="L797" s="116">
        <f>SUM('[2]Hist&amp;Budget_WC'!CO$159:CO$160)</f>
        <v>0</v>
      </c>
      <c r="M797" s="116">
        <f>SUM('[2]Hist&amp;Budget_WC'!CP$159:CP$160)</f>
        <v>0</v>
      </c>
      <c r="N797" s="117">
        <f>SUM([2]Calcs_Waste!N$148:N$149)</f>
        <v>220</v>
      </c>
      <c r="O797" s="117">
        <f>SUM([2]Calcs_Waste!O$148:O$149)</f>
        <v>230.79452054794521</v>
      </c>
      <c r="P797" s="117">
        <f>SUM([2]Calcs_Waste!P$148:P$149)</f>
        <v>237.12328767123287</v>
      </c>
      <c r="Q797" s="117">
        <f>SUM([2]Calcs_Waste!Q$148:Q$149)</f>
        <v>243.69863013698631</v>
      </c>
      <c r="R797" s="117">
        <f>SUM([2]Calcs_Waste!R$148:R$149)</f>
        <v>249.67213114754099</v>
      </c>
      <c r="S797" s="117">
        <f>SUM([2]Calcs_Waste!S$148:S$149)</f>
        <v>257.26027397260276</v>
      </c>
      <c r="T797" s="117">
        <f>SUM([2]Calcs_Waste!T$148:T$149)</f>
        <v>264.32876712328766</v>
      </c>
      <c r="U797" s="117">
        <f>SUM([2]Calcs_Waste!U$148:U$149)</f>
        <v>271.64383561643837</v>
      </c>
      <c r="V797" s="117">
        <f>SUM([2]Calcs_Waste!V$148:V$149)</f>
        <v>278.36065573770492</v>
      </c>
      <c r="W797" s="117">
        <f>SUM([2]Calcs_Waste!W$148:W$149)</f>
        <v>286.84931506849313</v>
      </c>
      <c r="X797" s="117">
        <f>SUM([2]Calcs_Waste!X$148:X$149)</f>
        <v>294.82191780821915</v>
      </c>
      <c r="Y797" s="117">
        <f>SUM([2]Calcs_Waste!Y$148:Y$149)</f>
        <v>294.82191780821915</v>
      </c>
      <c r="Z797" s="117">
        <f>SUM([2]Calcs_Waste!Z$148:Z$149)</f>
        <v>294.01639344262293</v>
      </c>
      <c r="AA797" s="117">
        <f>SUM([2]Calcs_Waste!AA$148:AA$149)</f>
        <v>294.82191780821915</v>
      </c>
      <c r="AB797" s="117">
        <f>SUM([2]Calcs_Waste!AB$148:AB$149)</f>
        <v>294.82191780821915</v>
      </c>
      <c r="AC797" s="117">
        <f>SUM([2]Calcs_Waste!AC$148:AC$149)</f>
        <v>294.82191780821915</v>
      </c>
      <c r="AD797" s="117">
        <f>SUM([2]Calcs_Waste!AD$148:AD$149)</f>
        <v>294.01639344262293</v>
      </c>
      <c r="AE797" s="117">
        <f>SUM([2]Calcs_Waste!AE$148:AE$149)</f>
        <v>294.82191780821915</v>
      </c>
      <c r="AF797" s="117">
        <f>SUM([2]Calcs_Waste!AF$148:AF$149)</f>
        <v>294.82191780821915</v>
      </c>
      <c r="AG797" s="117">
        <f>SUM([2]Calcs_Waste!AG$148:AG$149)</f>
        <v>294.82191780821915</v>
      </c>
      <c r="AH797" s="118">
        <f>SUM([2]Calcs_Waste!AH$148:AH$149)</f>
        <v>294.01639344262293</v>
      </c>
      <c r="AM797" s="53" cm="1">
        <f t="array" ref="AM797">IF(SUM(ABS(K797:AH797)),1,0)</f>
        <v>1</v>
      </c>
      <c r="AN797" s="53">
        <f>IF(OR(SUBTOTAL(102,AM797)=1,AM797=0),0,1)</f>
        <v>1</v>
      </c>
    </row>
    <row r="798" spans="1:40" ht="12.75" hidden="1" customHeight="1" outlineLevel="2" x14ac:dyDescent="0.2">
      <c r="A798" s="35"/>
      <c r="B798" s="151"/>
      <c r="C798" s="152"/>
      <c r="D798" s="245" t="s">
        <v>93</v>
      </c>
      <c r="E798" s="154"/>
      <c r="F798" s="154"/>
      <c r="G798" s="154"/>
      <c r="H798" s="154"/>
      <c r="I798" s="154"/>
      <c r="J798" s="154"/>
      <c r="K798" s="116">
        <f>ROUND('[2]Hist&amp;Budget_WC'!CN$165,0)</f>
        <v>0</v>
      </c>
      <c r="L798" s="116">
        <f>ROUND('[2]Hist&amp;Budget_WC'!CO$165,0)</f>
        <v>0</v>
      </c>
      <c r="M798" s="116">
        <f>ROUND('[2]Hist&amp;Budget_WC'!CP$165,0)</f>
        <v>0</v>
      </c>
      <c r="N798" s="117">
        <f>ROUND(SUM([2]Calcs_Waste!N$154),0)</f>
        <v>0</v>
      </c>
      <c r="O798" s="117">
        <f>ROUND(SUM([2]Calcs_Waste!O$154),0)</f>
        <v>0</v>
      </c>
      <c r="P798" s="117">
        <f>ROUND(SUM([2]Calcs_Waste!P$154),0)</f>
        <v>0</v>
      </c>
      <c r="Q798" s="117">
        <f>ROUND(SUM([2]Calcs_Waste!Q$154),0)</f>
        <v>0</v>
      </c>
      <c r="R798" s="117">
        <f>ROUND(SUM([2]Calcs_Waste!R$154),0)</f>
        <v>0</v>
      </c>
      <c r="S798" s="117">
        <f>ROUND(SUM([2]Calcs_Waste!S$154),0)</f>
        <v>0</v>
      </c>
      <c r="T798" s="117">
        <f>ROUND(SUM([2]Calcs_Waste!T$154),0)</f>
        <v>0</v>
      </c>
      <c r="U798" s="117">
        <f>ROUND(SUM([2]Calcs_Waste!U$154),0)</f>
        <v>0</v>
      </c>
      <c r="V798" s="117">
        <f>ROUND(SUM([2]Calcs_Waste!V$154),0)</f>
        <v>0</v>
      </c>
      <c r="W798" s="117">
        <f>ROUND(SUM([2]Calcs_Waste!W$154),0)</f>
        <v>0</v>
      </c>
      <c r="X798" s="117">
        <f>ROUND(SUM([2]Calcs_Waste!X$154),0)</f>
        <v>0</v>
      </c>
      <c r="Y798" s="117">
        <f>ROUND(SUM([2]Calcs_Waste!Y$154),0)</f>
        <v>0</v>
      </c>
      <c r="Z798" s="117">
        <f>ROUND(SUM([2]Calcs_Waste!Z$154),0)</f>
        <v>0</v>
      </c>
      <c r="AA798" s="117">
        <f>ROUND(SUM([2]Calcs_Waste!AA$154),0)</f>
        <v>0</v>
      </c>
      <c r="AB798" s="117">
        <f>ROUND(SUM([2]Calcs_Waste!AB$154),0)</f>
        <v>0</v>
      </c>
      <c r="AC798" s="117">
        <f>ROUND(SUM([2]Calcs_Waste!AC$154),0)</f>
        <v>0</v>
      </c>
      <c r="AD798" s="117">
        <f>ROUND(SUM([2]Calcs_Waste!AD$154),0)</f>
        <v>0</v>
      </c>
      <c r="AE798" s="117">
        <f>ROUND(SUM([2]Calcs_Waste!AE$154),0)</f>
        <v>0</v>
      </c>
      <c r="AF798" s="117">
        <f>ROUND(SUM([2]Calcs_Waste!AF$154),0)</f>
        <v>0</v>
      </c>
      <c r="AG798" s="117">
        <f>ROUND(SUM([2]Calcs_Waste!AG$154),0)</f>
        <v>0</v>
      </c>
      <c r="AH798" s="118">
        <f>ROUND(SUM([2]Calcs_Waste!AH$154),0)</f>
        <v>0</v>
      </c>
      <c r="AM798" s="53" cm="1">
        <f t="array" ref="AM798">IF(SUM(ABS(K798:AH798)),1,0)</f>
        <v>0</v>
      </c>
      <c r="AN798" s="53">
        <f>IF(OR(SUBTOTAL(102,AM798)=1,AM798=0),0,1)</f>
        <v>0</v>
      </c>
    </row>
    <row r="799" spans="1:40" ht="12.75" hidden="1" customHeight="1" outlineLevel="2" x14ac:dyDescent="0.2">
      <c r="A799" s="35"/>
      <c r="B799" s="151"/>
      <c r="C799" s="152"/>
      <c r="D799" s="245" t="s">
        <v>94</v>
      </c>
      <c r="E799" s="154"/>
      <c r="F799" s="154"/>
      <c r="G799" s="154"/>
      <c r="H799" s="154"/>
      <c r="I799" s="154"/>
      <c r="J799" s="154"/>
      <c r="K799" s="116">
        <f>ROUND('[2]Hist&amp;Budget_WC'!CN$166,0)</f>
        <v>0</v>
      </c>
      <c r="L799" s="116">
        <f>ROUND('[2]Hist&amp;Budget_WC'!CO$166,0)</f>
        <v>0</v>
      </c>
      <c r="M799" s="116">
        <f>ROUND('[2]Hist&amp;Budget_WC'!CP$166,0)</f>
        <v>0</v>
      </c>
      <c r="N799" s="117">
        <f>ROUND(SUM([2]Calcs_Waste!N$155),0)</f>
        <v>0</v>
      </c>
      <c r="O799" s="117">
        <f>ROUND(SUM([2]Calcs_Waste!O$155),0)</f>
        <v>0</v>
      </c>
      <c r="P799" s="117">
        <f>ROUND(SUM([2]Calcs_Waste!P$155),0)</f>
        <v>0</v>
      </c>
      <c r="Q799" s="117">
        <f>ROUND(SUM([2]Calcs_Waste!Q$155),0)</f>
        <v>0</v>
      </c>
      <c r="R799" s="117">
        <f>ROUND(SUM([2]Calcs_Waste!R$155),0)</f>
        <v>0</v>
      </c>
      <c r="S799" s="117">
        <f>ROUND(SUM([2]Calcs_Waste!S$155),0)</f>
        <v>0</v>
      </c>
      <c r="T799" s="117">
        <f>ROUND(SUM([2]Calcs_Waste!T$155),0)</f>
        <v>0</v>
      </c>
      <c r="U799" s="117">
        <f>ROUND(SUM([2]Calcs_Waste!U$155),0)</f>
        <v>0</v>
      </c>
      <c r="V799" s="117">
        <f>ROUND(SUM([2]Calcs_Waste!V$155),0)</f>
        <v>0</v>
      </c>
      <c r="W799" s="117">
        <f>ROUND(SUM([2]Calcs_Waste!W$155),0)</f>
        <v>0</v>
      </c>
      <c r="X799" s="117">
        <f>ROUND(SUM([2]Calcs_Waste!X$155),0)</f>
        <v>0</v>
      </c>
      <c r="Y799" s="117">
        <f>ROUND(SUM([2]Calcs_Waste!Y$155),0)</f>
        <v>0</v>
      </c>
      <c r="Z799" s="117">
        <f>ROUND(SUM([2]Calcs_Waste!Z$155),0)</f>
        <v>0</v>
      </c>
      <c r="AA799" s="117">
        <f>ROUND(SUM([2]Calcs_Waste!AA$155),0)</f>
        <v>0</v>
      </c>
      <c r="AB799" s="117">
        <f>ROUND(SUM([2]Calcs_Waste!AB$155),0)</f>
        <v>0</v>
      </c>
      <c r="AC799" s="117">
        <f>ROUND(SUM([2]Calcs_Waste!AC$155),0)</f>
        <v>0</v>
      </c>
      <c r="AD799" s="117">
        <f>ROUND(SUM([2]Calcs_Waste!AD$155),0)</f>
        <v>0</v>
      </c>
      <c r="AE799" s="117">
        <f>ROUND(SUM([2]Calcs_Waste!AE$155),0)</f>
        <v>0</v>
      </c>
      <c r="AF799" s="117">
        <f>ROUND(SUM([2]Calcs_Waste!AF$155),0)</f>
        <v>0</v>
      </c>
      <c r="AG799" s="117">
        <f>ROUND(SUM([2]Calcs_Waste!AG$155),0)</f>
        <v>0</v>
      </c>
      <c r="AH799" s="118">
        <f>ROUND(SUM([2]Calcs_Waste!AH$155),0)</f>
        <v>0</v>
      </c>
      <c r="AM799" s="53" cm="1">
        <f t="array" ref="AM799">IF(SUM(ABS(K799:AH799)),1,0)</f>
        <v>0</v>
      </c>
      <c r="AN799" s="53">
        <f>IF(OR(SUBTOTAL(102,AM799)=1,AM799=0),0,1)</f>
        <v>0</v>
      </c>
    </row>
    <row r="800" spans="1:40" ht="12.75" hidden="1" customHeight="1" outlineLevel="2" x14ac:dyDescent="0.2">
      <c r="A800" s="35"/>
      <c r="B800" s="151"/>
      <c r="C800" s="152"/>
      <c r="D800" s="245" t="s">
        <v>95</v>
      </c>
      <c r="E800" s="154"/>
      <c r="F800" s="154"/>
      <c r="G800" s="154"/>
      <c r="H800" s="154"/>
      <c r="I800" s="154"/>
      <c r="J800" s="154"/>
      <c r="K800" s="116">
        <f>SUM('[2]Hist&amp;Budget_WC'!CN$162:CN$163)</f>
        <v>0</v>
      </c>
      <c r="L800" s="116">
        <f>SUM('[2]Hist&amp;Budget_WC'!CO$162:CO$163)</f>
        <v>0</v>
      </c>
      <c r="M800" s="116">
        <f>SUM('[2]Hist&amp;Budget_WC'!CP$162:CP$163)</f>
        <v>0</v>
      </c>
      <c r="N800" s="117">
        <f>SUM([2]Calcs_Waste!N$151:N$152)</f>
        <v>0</v>
      </c>
      <c r="O800" s="117">
        <f>SUM([2]Calcs_Waste!O$151:O$152)</f>
        <v>0</v>
      </c>
      <c r="P800" s="117">
        <f>SUM([2]Calcs_Waste!P$151:P$152)</f>
        <v>0</v>
      </c>
      <c r="Q800" s="117">
        <f>SUM([2]Calcs_Waste!Q$151:Q$152)</f>
        <v>0</v>
      </c>
      <c r="R800" s="117">
        <f>SUM([2]Calcs_Waste!R$151:R$152)</f>
        <v>0</v>
      </c>
      <c r="S800" s="117">
        <f>SUM([2]Calcs_Waste!S$151:S$152)</f>
        <v>0</v>
      </c>
      <c r="T800" s="117">
        <f>SUM([2]Calcs_Waste!T$151:T$152)</f>
        <v>0</v>
      </c>
      <c r="U800" s="117">
        <f>SUM([2]Calcs_Waste!U$151:U$152)</f>
        <v>0</v>
      </c>
      <c r="V800" s="117">
        <f>SUM([2]Calcs_Waste!V$151:V$152)</f>
        <v>0</v>
      </c>
      <c r="W800" s="117">
        <f>SUM([2]Calcs_Waste!W$151:W$152)</f>
        <v>0</v>
      </c>
      <c r="X800" s="117">
        <f>SUM([2]Calcs_Waste!X$151:X$152)</f>
        <v>0</v>
      </c>
      <c r="Y800" s="117">
        <f>SUM([2]Calcs_Waste!Y$151:Y$152)</f>
        <v>0</v>
      </c>
      <c r="Z800" s="117">
        <f>SUM([2]Calcs_Waste!Z$151:Z$152)</f>
        <v>0</v>
      </c>
      <c r="AA800" s="117">
        <f>SUM([2]Calcs_Waste!AA$151:AA$152)</f>
        <v>0</v>
      </c>
      <c r="AB800" s="117">
        <f>SUM([2]Calcs_Waste!AB$151:AB$152)</f>
        <v>0</v>
      </c>
      <c r="AC800" s="117">
        <f>SUM([2]Calcs_Waste!AC$151:AC$152)</f>
        <v>0</v>
      </c>
      <c r="AD800" s="117">
        <f>SUM([2]Calcs_Waste!AD$151:AD$152)</f>
        <v>0</v>
      </c>
      <c r="AE800" s="117">
        <f>SUM([2]Calcs_Waste!AE$151:AE$152)</f>
        <v>0</v>
      </c>
      <c r="AF800" s="117">
        <f>SUM([2]Calcs_Waste!AF$151:AF$152)</f>
        <v>0</v>
      </c>
      <c r="AG800" s="117">
        <f>SUM([2]Calcs_Waste!AG$151:AG$152)</f>
        <v>0</v>
      </c>
      <c r="AH800" s="118">
        <f>SUM([2]Calcs_Waste!AH$151:AH$152)</f>
        <v>0</v>
      </c>
      <c r="AM800" s="53" cm="1">
        <f t="array" ref="AM800">IF(SUM(ABS(K800:AH800)),1,0)</f>
        <v>0</v>
      </c>
      <c r="AN800" s="53">
        <f>IF(OR(SUBTOTAL(102,AM800)=1,AM800=0),0,1)</f>
        <v>0</v>
      </c>
    </row>
    <row r="801" spans="1:40" ht="12.75" hidden="1" customHeight="1" outlineLevel="2" collapsed="1" x14ac:dyDescent="0.2">
      <c r="A801" s="35"/>
      <c r="B801" s="151"/>
      <c r="C801" s="152"/>
      <c r="D801" s="246" t="s">
        <v>88</v>
      </c>
      <c r="E801" s="154"/>
      <c r="F801" s="154"/>
      <c r="G801" s="154"/>
      <c r="H801" s="154"/>
      <c r="I801" s="154"/>
      <c r="J801" s="154"/>
      <c r="K801" s="116">
        <f>SUM('[2]Hist&amp;Budget_WC'!CN$161,'[2]Hist&amp;Budget_WC'!CN$164)</f>
        <v>0</v>
      </c>
      <c r="L801" s="116">
        <f>SUM('[2]Hist&amp;Budget_WC'!CO$161,'[2]Hist&amp;Budget_WC'!CO$164)</f>
        <v>0</v>
      </c>
      <c r="M801" s="116">
        <f>SUM('[2]Hist&amp;Budget_WC'!CP$161,'[2]Hist&amp;Budget_WC'!CP$164)</f>
        <v>0</v>
      </c>
      <c r="N801" s="117">
        <f>SUM([2]Calcs_Waste!N$150,[2]Calcs_Waste!N$153)</f>
        <v>0</v>
      </c>
      <c r="O801" s="117">
        <f>SUM([2]Calcs_Waste!O$150,[2]Calcs_Waste!O$153)</f>
        <v>0</v>
      </c>
      <c r="P801" s="117">
        <f>SUM([2]Calcs_Waste!P$150,[2]Calcs_Waste!P$153)</f>
        <v>0</v>
      </c>
      <c r="Q801" s="117">
        <f>SUM([2]Calcs_Waste!Q$150,[2]Calcs_Waste!Q$153)</f>
        <v>0</v>
      </c>
      <c r="R801" s="117">
        <f>SUM([2]Calcs_Waste!R$150,[2]Calcs_Waste!R$153)</f>
        <v>0</v>
      </c>
      <c r="S801" s="117">
        <f>SUM([2]Calcs_Waste!S$150,[2]Calcs_Waste!S$153)</f>
        <v>0</v>
      </c>
      <c r="T801" s="117">
        <f>SUM([2]Calcs_Waste!T$150,[2]Calcs_Waste!T$153)</f>
        <v>0</v>
      </c>
      <c r="U801" s="117">
        <f>SUM([2]Calcs_Waste!U$150,[2]Calcs_Waste!U$153)</f>
        <v>0</v>
      </c>
      <c r="V801" s="117">
        <f>SUM([2]Calcs_Waste!V$150,[2]Calcs_Waste!V$153)</f>
        <v>0</v>
      </c>
      <c r="W801" s="117">
        <f>SUM([2]Calcs_Waste!W$150,[2]Calcs_Waste!W$153)</f>
        <v>0</v>
      </c>
      <c r="X801" s="117">
        <f>SUM([2]Calcs_Waste!X$150,[2]Calcs_Waste!X$153)</f>
        <v>0</v>
      </c>
      <c r="Y801" s="117">
        <f>SUM([2]Calcs_Waste!Y$150,[2]Calcs_Waste!Y$153)</f>
        <v>0</v>
      </c>
      <c r="Z801" s="117">
        <f>SUM([2]Calcs_Waste!Z$150,[2]Calcs_Waste!Z$153)</f>
        <v>0</v>
      </c>
      <c r="AA801" s="117">
        <f>SUM([2]Calcs_Waste!AA$150,[2]Calcs_Waste!AA$153)</f>
        <v>0</v>
      </c>
      <c r="AB801" s="117">
        <f>SUM([2]Calcs_Waste!AB$150,[2]Calcs_Waste!AB$153)</f>
        <v>0</v>
      </c>
      <c r="AC801" s="117">
        <f>SUM([2]Calcs_Waste!AC$150,[2]Calcs_Waste!AC$153)</f>
        <v>0</v>
      </c>
      <c r="AD801" s="117">
        <f>SUM([2]Calcs_Waste!AD$150,[2]Calcs_Waste!AD$153)</f>
        <v>0</v>
      </c>
      <c r="AE801" s="117">
        <f>SUM([2]Calcs_Waste!AE$150,[2]Calcs_Waste!AE$153)</f>
        <v>0</v>
      </c>
      <c r="AF801" s="117">
        <f>SUM([2]Calcs_Waste!AF$150,[2]Calcs_Waste!AF$153)</f>
        <v>0</v>
      </c>
      <c r="AG801" s="117">
        <f>SUM([2]Calcs_Waste!AG$150,[2]Calcs_Waste!AG$153)</f>
        <v>0</v>
      </c>
      <c r="AH801" s="118">
        <f>SUM([2]Calcs_Waste!AH$150,[2]Calcs_Waste!AH$153)</f>
        <v>0</v>
      </c>
    </row>
    <row r="802" spans="1:40" ht="12.75" hidden="1" customHeight="1" outlineLevel="2" x14ac:dyDescent="0.2">
      <c r="A802" s="35"/>
      <c r="B802" s="151"/>
      <c r="C802" s="152"/>
      <c r="D802" s="150" t="s">
        <v>96</v>
      </c>
      <c r="E802" s="157"/>
      <c r="F802" s="157"/>
      <c r="G802" s="157"/>
      <c r="H802" s="157"/>
      <c r="I802" s="157"/>
      <c r="J802" s="157"/>
      <c r="K802" s="121">
        <f t="shared" ref="K802:AH802" si="151">SUM(K797:K801)</f>
        <v>0</v>
      </c>
      <c r="L802" s="121">
        <f t="shared" si="151"/>
        <v>0</v>
      </c>
      <c r="M802" s="121">
        <f t="shared" si="151"/>
        <v>0</v>
      </c>
      <c r="N802" s="122">
        <f t="shared" si="151"/>
        <v>220</v>
      </c>
      <c r="O802" s="122">
        <f t="shared" si="151"/>
        <v>230.79452054794521</v>
      </c>
      <c r="P802" s="122">
        <f t="shared" si="151"/>
        <v>237.12328767123287</v>
      </c>
      <c r="Q802" s="122">
        <f t="shared" si="151"/>
        <v>243.69863013698631</v>
      </c>
      <c r="R802" s="122">
        <f t="shared" si="151"/>
        <v>249.67213114754099</v>
      </c>
      <c r="S802" s="122">
        <f t="shared" si="151"/>
        <v>257.26027397260276</v>
      </c>
      <c r="T802" s="122">
        <f t="shared" si="151"/>
        <v>264.32876712328766</v>
      </c>
      <c r="U802" s="122">
        <f t="shared" si="151"/>
        <v>271.64383561643837</v>
      </c>
      <c r="V802" s="122">
        <f t="shared" si="151"/>
        <v>278.36065573770492</v>
      </c>
      <c r="W802" s="122">
        <f t="shared" si="151"/>
        <v>286.84931506849313</v>
      </c>
      <c r="X802" s="122">
        <f t="shared" si="151"/>
        <v>294.82191780821915</v>
      </c>
      <c r="Y802" s="122">
        <f t="shared" si="151"/>
        <v>294.82191780821915</v>
      </c>
      <c r="Z802" s="122">
        <f t="shared" si="151"/>
        <v>294.01639344262293</v>
      </c>
      <c r="AA802" s="122">
        <f t="shared" si="151"/>
        <v>294.82191780821915</v>
      </c>
      <c r="AB802" s="122">
        <f t="shared" si="151"/>
        <v>294.82191780821915</v>
      </c>
      <c r="AC802" s="122">
        <f t="shared" si="151"/>
        <v>294.82191780821915</v>
      </c>
      <c r="AD802" s="122">
        <f t="shared" si="151"/>
        <v>294.01639344262293</v>
      </c>
      <c r="AE802" s="122">
        <f t="shared" si="151"/>
        <v>294.82191780821915</v>
      </c>
      <c r="AF802" s="122">
        <f t="shared" si="151"/>
        <v>294.82191780821915</v>
      </c>
      <c r="AG802" s="122">
        <f t="shared" si="151"/>
        <v>294.82191780821915</v>
      </c>
      <c r="AH802" s="123">
        <f t="shared" si="151"/>
        <v>294.01639344262293</v>
      </c>
    </row>
    <row r="803" spans="1:40" ht="12.75" hidden="1" customHeight="1" outlineLevel="2" x14ac:dyDescent="0.2">
      <c r="A803" s="35"/>
      <c r="B803" s="151"/>
      <c r="C803" s="152"/>
      <c r="D803" s="153"/>
      <c r="E803" s="154"/>
      <c r="F803" s="154"/>
      <c r="G803" s="154"/>
      <c r="H803" s="154"/>
      <c r="I803" s="154"/>
      <c r="J803" s="154"/>
      <c r="K803" s="116"/>
      <c r="L803" s="116"/>
      <c r="M803" s="116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  <c r="AA803" s="155"/>
      <c r="AB803" s="155"/>
      <c r="AC803" s="155"/>
      <c r="AD803" s="155"/>
      <c r="AE803" s="155"/>
      <c r="AF803" s="155"/>
      <c r="AG803" s="155"/>
      <c r="AH803" s="156"/>
    </row>
    <row r="804" spans="1:40" ht="12.75" hidden="1" customHeight="1" outlineLevel="2" x14ac:dyDescent="0.2">
      <c r="A804" s="35"/>
      <c r="B804" s="151"/>
      <c r="C804" s="152"/>
      <c r="D804" s="153" t="s">
        <v>97</v>
      </c>
      <c r="E804" s="154"/>
      <c r="F804" s="154"/>
      <c r="G804" s="154"/>
      <c r="H804" s="154"/>
      <c r="I804" s="154"/>
      <c r="J804" s="154"/>
      <c r="K804" s="116"/>
      <c r="L804" s="116"/>
      <c r="M804" s="116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  <c r="AA804" s="155"/>
      <c r="AB804" s="155"/>
      <c r="AC804" s="155"/>
      <c r="AD804" s="155"/>
      <c r="AE804" s="155"/>
      <c r="AF804" s="155"/>
      <c r="AG804" s="155"/>
      <c r="AH804" s="156"/>
    </row>
    <row r="805" spans="1:40" ht="12.75" hidden="1" customHeight="1" outlineLevel="2" x14ac:dyDescent="0.2">
      <c r="A805" s="35"/>
      <c r="B805" s="151"/>
      <c r="C805" s="152"/>
      <c r="D805" s="245" t="s">
        <v>92</v>
      </c>
      <c r="E805" s="154"/>
      <c r="F805" s="154"/>
      <c r="G805" s="154"/>
      <c r="H805" s="154"/>
      <c r="I805" s="154"/>
      <c r="J805" s="154"/>
      <c r="K805" s="116">
        <f>'[2]Hist&amp;Budget_WC'!CN$176</f>
        <v>0</v>
      </c>
      <c r="L805" s="116">
        <f>'[2]Hist&amp;Budget_WC'!CO$176</f>
        <v>0</v>
      </c>
      <c r="M805" s="116">
        <f>'[2]Hist&amp;Budget_WC'!CP$176</f>
        <v>0</v>
      </c>
      <c r="N805" s="117">
        <f>SUM([2]Calcs_Waste!N$165)</f>
        <v>0</v>
      </c>
      <c r="O805" s="117">
        <f>SUM([2]Calcs_Waste!O$165)</f>
        <v>250.9</v>
      </c>
      <c r="P805" s="117">
        <f>SUM([2]Calcs_Waste!P$165)</f>
        <v>257.7</v>
      </c>
      <c r="Q805" s="117">
        <f>SUM([2]Calcs_Waste!Q$165)</f>
        <v>264.7</v>
      </c>
      <c r="R805" s="117">
        <f>SUM([2]Calcs_Waste!R$165)</f>
        <v>271.8</v>
      </c>
      <c r="S805" s="117">
        <f>SUM([2]Calcs_Waste!S$165)</f>
        <v>279.10000000000002</v>
      </c>
      <c r="T805" s="117">
        <f>SUM([2]Calcs_Waste!T$165)</f>
        <v>286.60000000000002</v>
      </c>
      <c r="U805" s="117">
        <f>SUM([2]Calcs_Waste!U$165)</f>
        <v>294.3</v>
      </c>
      <c r="V805" s="117">
        <f>SUM([2]Calcs_Waste!V$165)</f>
        <v>302.2</v>
      </c>
      <c r="W805" s="117">
        <f>SUM([2]Calcs_Waste!W$165)</f>
        <v>310.40000000000003</v>
      </c>
      <c r="X805" s="117">
        <f>SUM([2]Calcs_Waste!X$165)</f>
        <v>318.8</v>
      </c>
      <c r="Y805" s="117">
        <f>SUM([2]Calcs_Waste!Y$165)</f>
        <v>318.8</v>
      </c>
      <c r="Z805" s="117">
        <f>SUM([2]Calcs_Waste!Z$165)</f>
        <v>318.8</v>
      </c>
      <c r="AA805" s="117">
        <f>SUM([2]Calcs_Waste!AA$165)</f>
        <v>318.8</v>
      </c>
      <c r="AB805" s="117">
        <f>SUM([2]Calcs_Waste!AB$165)</f>
        <v>318.8</v>
      </c>
      <c r="AC805" s="117">
        <f>SUM([2]Calcs_Waste!AC$165)</f>
        <v>318.8</v>
      </c>
      <c r="AD805" s="117">
        <f>SUM([2]Calcs_Waste!AD$165)</f>
        <v>318.8</v>
      </c>
      <c r="AE805" s="117">
        <f>SUM([2]Calcs_Waste!AE$165)</f>
        <v>318.8</v>
      </c>
      <c r="AF805" s="117">
        <f>SUM([2]Calcs_Waste!AF$165)</f>
        <v>318.8</v>
      </c>
      <c r="AG805" s="117">
        <f>SUM([2]Calcs_Waste!AG$165)</f>
        <v>318.8</v>
      </c>
      <c r="AH805" s="118">
        <f>SUM([2]Calcs_Waste!AH$165)</f>
        <v>318.8</v>
      </c>
      <c r="AM805" s="53" cm="1">
        <f t="array" ref="AM805">IF(SUM(ABS(K805:AH805)),1,0)</f>
        <v>1</v>
      </c>
      <c r="AN805" s="53">
        <f>IF(OR(SUBTOTAL(102,AM805)=1,AM805=0),0,1)</f>
        <v>1</v>
      </c>
    </row>
    <row r="806" spans="1:40" ht="12.75" hidden="1" customHeight="1" outlineLevel="2" x14ac:dyDescent="0.2">
      <c r="A806" s="35"/>
      <c r="B806" s="151"/>
      <c r="C806" s="152"/>
      <c r="D806" s="176" t="s">
        <v>93</v>
      </c>
      <c r="E806" s="154"/>
      <c r="F806" s="154"/>
      <c r="G806" s="154"/>
      <c r="H806" s="154"/>
      <c r="I806" s="154"/>
      <c r="J806" s="154"/>
      <c r="K806" s="116">
        <f>'[2]Hist&amp;Budget_WC'!CN$174</f>
        <v>0</v>
      </c>
      <c r="L806" s="116">
        <f>'[2]Hist&amp;Budget_WC'!CO$174</f>
        <v>0</v>
      </c>
      <c r="M806" s="116">
        <f>'[2]Hist&amp;Budget_WC'!CP$174</f>
        <v>0</v>
      </c>
      <c r="N806" s="117">
        <f>[2]Calcs_Waste!N$163</f>
        <v>0</v>
      </c>
      <c r="O806" s="117">
        <f>[2]Calcs_Waste!O$163</f>
        <v>0</v>
      </c>
      <c r="P806" s="117">
        <f>[2]Calcs_Waste!P$163</f>
        <v>0</v>
      </c>
      <c r="Q806" s="117">
        <f>[2]Calcs_Waste!Q$163</f>
        <v>0</v>
      </c>
      <c r="R806" s="117">
        <f>[2]Calcs_Waste!R$163</f>
        <v>0</v>
      </c>
      <c r="S806" s="117">
        <f>[2]Calcs_Waste!S$163</f>
        <v>0</v>
      </c>
      <c r="T806" s="117">
        <f>[2]Calcs_Waste!T$163</f>
        <v>0</v>
      </c>
      <c r="U806" s="117">
        <f>[2]Calcs_Waste!U$163</f>
        <v>0</v>
      </c>
      <c r="V806" s="117">
        <f>[2]Calcs_Waste!V$163</f>
        <v>0</v>
      </c>
      <c r="W806" s="117">
        <f>[2]Calcs_Waste!W$163</f>
        <v>0</v>
      </c>
      <c r="X806" s="117">
        <f>[2]Calcs_Waste!X$163</f>
        <v>0</v>
      </c>
      <c r="Y806" s="117">
        <f>[2]Calcs_Waste!Y$163</f>
        <v>0</v>
      </c>
      <c r="Z806" s="117">
        <f>[2]Calcs_Waste!Z$163</f>
        <v>0</v>
      </c>
      <c r="AA806" s="117">
        <f>[2]Calcs_Waste!AA$163</f>
        <v>0</v>
      </c>
      <c r="AB806" s="117">
        <f>[2]Calcs_Waste!AB$163</f>
        <v>0</v>
      </c>
      <c r="AC806" s="117">
        <f>[2]Calcs_Waste!AC$163</f>
        <v>0</v>
      </c>
      <c r="AD806" s="117">
        <f>[2]Calcs_Waste!AD$163</f>
        <v>0</v>
      </c>
      <c r="AE806" s="117">
        <f>[2]Calcs_Waste!AE$163</f>
        <v>0</v>
      </c>
      <c r="AF806" s="117">
        <f>[2]Calcs_Waste!AF$163</f>
        <v>0</v>
      </c>
      <c r="AG806" s="117">
        <f>[2]Calcs_Waste!AG$163</f>
        <v>0</v>
      </c>
      <c r="AH806" s="118">
        <f>[2]Calcs_Waste!AH$163</f>
        <v>0</v>
      </c>
      <c r="AM806" s="53" cm="1">
        <f t="array" ref="AM806">IF(SUM(ABS(K806:AH806)),1,0)</f>
        <v>0</v>
      </c>
      <c r="AN806" s="53">
        <f>IF(OR(SUBTOTAL(102,AM806)=1,AM806=0),0,1)</f>
        <v>0</v>
      </c>
    </row>
    <row r="807" spans="1:40" ht="12.75" hidden="1" customHeight="1" outlineLevel="2" x14ac:dyDescent="0.2">
      <c r="A807" s="35"/>
      <c r="B807" s="151"/>
      <c r="C807" s="152"/>
      <c r="D807" s="176" t="s">
        <v>94</v>
      </c>
      <c r="E807" s="154"/>
      <c r="F807" s="154"/>
      <c r="G807" s="154"/>
      <c r="H807" s="154"/>
      <c r="I807" s="154"/>
      <c r="J807" s="154"/>
      <c r="K807" s="116">
        <f>'[2]Hist&amp;Budget_WC'!CN$175</f>
        <v>0</v>
      </c>
      <c r="L807" s="116">
        <f>'[2]Hist&amp;Budget_WC'!CO$175</f>
        <v>0</v>
      </c>
      <c r="M807" s="116">
        <f>'[2]Hist&amp;Budget_WC'!CP$175</f>
        <v>0</v>
      </c>
      <c r="N807" s="117">
        <f>[2]Calcs_Waste!N$164</f>
        <v>0</v>
      </c>
      <c r="O807" s="117">
        <f>[2]Calcs_Waste!O$164</f>
        <v>0</v>
      </c>
      <c r="P807" s="117">
        <f>[2]Calcs_Waste!P$164</f>
        <v>0</v>
      </c>
      <c r="Q807" s="117">
        <f>[2]Calcs_Waste!Q$164</f>
        <v>0</v>
      </c>
      <c r="R807" s="117">
        <f>[2]Calcs_Waste!R$164</f>
        <v>0</v>
      </c>
      <c r="S807" s="117">
        <f>[2]Calcs_Waste!S$164</f>
        <v>0</v>
      </c>
      <c r="T807" s="117">
        <f>[2]Calcs_Waste!T$164</f>
        <v>0</v>
      </c>
      <c r="U807" s="117">
        <f>[2]Calcs_Waste!U$164</f>
        <v>0</v>
      </c>
      <c r="V807" s="117">
        <f>[2]Calcs_Waste!V$164</f>
        <v>0</v>
      </c>
      <c r="W807" s="117">
        <f>[2]Calcs_Waste!W$164</f>
        <v>0</v>
      </c>
      <c r="X807" s="117">
        <f>[2]Calcs_Waste!X$164</f>
        <v>0</v>
      </c>
      <c r="Y807" s="117">
        <f>[2]Calcs_Waste!Y$164</f>
        <v>0</v>
      </c>
      <c r="Z807" s="117">
        <f>[2]Calcs_Waste!Z$164</f>
        <v>0</v>
      </c>
      <c r="AA807" s="117">
        <f>[2]Calcs_Waste!AA$164</f>
        <v>0</v>
      </c>
      <c r="AB807" s="117">
        <f>[2]Calcs_Waste!AB$164</f>
        <v>0</v>
      </c>
      <c r="AC807" s="117">
        <f>[2]Calcs_Waste!AC$164</f>
        <v>0</v>
      </c>
      <c r="AD807" s="117">
        <f>[2]Calcs_Waste!AD$164</f>
        <v>0</v>
      </c>
      <c r="AE807" s="117">
        <f>[2]Calcs_Waste!AE$164</f>
        <v>0</v>
      </c>
      <c r="AF807" s="117">
        <f>[2]Calcs_Waste!AF$164</f>
        <v>0</v>
      </c>
      <c r="AG807" s="117">
        <f>[2]Calcs_Waste!AG$164</f>
        <v>0</v>
      </c>
      <c r="AH807" s="118">
        <f>[2]Calcs_Waste!AH$164</f>
        <v>0</v>
      </c>
      <c r="AM807" s="53" cm="1">
        <f t="array" ref="AM807">IF(SUM(ABS(K807:AH807)),1,0)</f>
        <v>0</v>
      </c>
      <c r="AN807" s="53">
        <f>IF(OR(SUBTOTAL(102,AM807)=1,AM807=0),0,1)</f>
        <v>0</v>
      </c>
    </row>
    <row r="808" spans="1:40" ht="12.75" hidden="1" customHeight="1" outlineLevel="2" x14ac:dyDescent="0.2">
      <c r="A808" s="35"/>
      <c r="B808" s="151"/>
      <c r="C808" s="152"/>
      <c r="D808" s="245" t="s">
        <v>98</v>
      </c>
      <c r="E808" s="154"/>
      <c r="F808" s="154"/>
      <c r="G808" s="154"/>
      <c r="H808" s="154"/>
      <c r="I808" s="154"/>
      <c r="J808" s="154"/>
      <c r="K808" s="116">
        <f>SUM('[2]Hist&amp;Budget_WC'!CN$172:CN$173)</f>
        <v>0</v>
      </c>
      <c r="L808" s="116">
        <f>SUM('[2]Hist&amp;Budget_WC'!CO$172:CO$173)</f>
        <v>0</v>
      </c>
      <c r="M808" s="116">
        <f>SUM('[2]Hist&amp;Budget_WC'!CP$172:CP$173)</f>
        <v>0</v>
      </c>
      <c r="N808" s="117">
        <f>SUM([2]Calcs_Waste!N$161:N$162)</f>
        <v>0</v>
      </c>
      <c r="O808" s="117">
        <f>SUM([2]Calcs_Waste!O$161:O$162)</f>
        <v>0</v>
      </c>
      <c r="P808" s="117">
        <f>SUM([2]Calcs_Waste!P$161:P$162)</f>
        <v>0</v>
      </c>
      <c r="Q808" s="117">
        <f>SUM([2]Calcs_Waste!Q$161:Q$162)</f>
        <v>0</v>
      </c>
      <c r="R808" s="117">
        <f>SUM([2]Calcs_Waste!R$161:R$162)</f>
        <v>0</v>
      </c>
      <c r="S808" s="117">
        <f>SUM([2]Calcs_Waste!S$161:S$162)</f>
        <v>0</v>
      </c>
      <c r="T808" s="117">
        <f>SUM([2]Calcs_Waste!T$161:T$162)</f>
        <v>0</v>
      </c>
      <c r="U808" s="117">
        <f>SUM([2]Calcs_Waste!U$161:U$162)</f>
        <v>0</v>
      </c>
      <c r="V808" s="117">
        <f>SUM([2]Calcs_Waste!V$161:V$162)</f>
        <v>0</v>
      </c>
      <c r="W808" s="117">
        <f>SUM([2]Calcs_Waste!W$161:W$162)</f>
        <v>0</v>
      </c>
      <c r="X808" s="117">
        <f>SUM([2]Calcs_Waste!X$161:X$162)</f>
        <v>0</v>
      </c>
      <c r="Y808" s="117">
        <f>SUM([2]Calcs_Waste!Y$161:Y$162)</f>
        <v>0</v>
      </c>
      <c r="Z808" s="117">
        <f>SUM([2]Calcs_Waste!Z$161:Z$162)</f>
        <v>0</v>
      </c>
      <c r="AA808" s="117">
        <f>SUM([2]Calcs_Waste!AA$161:AA$162)</f>
        <v>0</v>
      </c>
      <c r="AB808" s="117">
        <f>SUM([2]Calcs_Waste!AB$161:AB$162)</f>
        <v>0</v>
      </c>
      <c r="AC808" s="117">
        <f>SUM([2]Calcs_Waste!AC$161:AC$162)</f>
        <v>0</v>
      </c>
      <c r="AD808" s="117">
        <f>SUM([2]Calcs_Waste!AD$161:AD$162)</f>
        <v>0</v>
      </c>
      <c r="AE808" s="117">
        <f>SUM([2]Calcs_Waste!AE$161:AE$162)</f>
        <v>0</v>
      </c>
      <c r="AF808" s="117">
        <f>SUM([2]Calcs_Waste!AF$161:AF$162)</f>
        <v>0</v>
      </c>
      <c r="AG808" s="117">
        <f>SUM([2]Calcs_Waste!AG$161:AG$162)</f>
        <v>0</v>
      </c>
      <c r="AH808" s="118">
        <f>SUM([2]Calcs_Waste!AH$161:AH$162)</f>
        <v>0</v>
      </c>
      <c r="AM808" s="53" cm="1">
        <f t="array" ref="AM808">IF(SUM(ABS(K808:AH808)),1,0)</f>
        <v>0</v>
      </c>
      <c r="AN808" s="53">
        <f>IF(OR(SUBTOTAL(102,AM808)=1,AM808=0),0,1)</f>
        <v>0</v>
      </c>
    </row>
    <row r="809" spans="1:40" ht="12.75" hidden="1" customHeight="1" outlineLevel="2" collapsed="1" x14ac:dyDescent="0.2">
      <c r="A809" s="35"/>
      <c r="B809" s="151"/>
      <c r="C809" s="152"/>
      <c r="D809" s="246" t="s">
        <v>88</v>
      </c>
      <c r="E809" s="154"/>
      <c r="F809" s="154"/>
      <c r="G809" s="154"/>
      <c r="H809" s="154"/>
      <c r="I809" s="154"/>
      <c r="J809" s="154"/>
      <c r="K809" s="116">
        <f>'[2]Hist&amp;Budget_WC'!CN$171</f>
        <v>0</v>
      </c>
      <c r="L809" s="116">
        <f>'[2]Hist&amp;Budget_WC'!CO$171</f>
        <v>0</v>
      </c>
      <c r="M809" s="116">
        <f>'[2]Hist&amp;Budget_WC'!CP$171</f>
        <v>0</v>
      </c>
      <c r="N809" s="117">
        <f>[2]Calcs_Waste!N$160</f>
        <v>0</v>
      </c>
      <c r="O809" s="117">
        <f>[2]Calcs_Waste!O$160</f>
        <v>0</v>
      </c>
      <c r="P809" s="117">
        <f>[2]Calcs_Waste!P$160</f>
        <v>0</v>
      </c>
      <c r="Q809" s="117">
        <f>[2]Calcs_Waste!Q$160</f>
        <v>0</v>
      </c>
      <c r="R809" s="117">
        <f>[2]Calcs_Waste!R$160</f>
        <v>0</v>
      </c>
      <c r="S809" s="117">
        <f>[2]Calcs_Waste!S$160</f>
        <v>0</v>
      </c>
      <c r="T809" s="117">
        <f>[2]Calcs_Waste!T$160</f>
        <v>0</v>
      </c>
      <c r="U809" s="117">
        <f>[2]Calcs_Waste!U$160</f>
        <v>0</v>
      </c>
      <c r="V809" s="117">
        <f>[2]Calcs_Waste!V$160</f>
        <v>0</v>
      </c>
      <c r="W809" s="117">
        <f>[2]Calcs_Waste!W$160</f>
        <v>0</v>
      </c>
      <c r="X809" s="117">
        <f>[2]Calcs_Waste!X$160</f>
        <v>0</v>
      </c>
      <c r="Y809" s="117">
        <f>[2]Calcs_Waste!Y$160</f>
        <v>0</v>
      </c>
      <c r="Z809" s="117">
        <f>[2]Calcs_Waste!Z$160</f>
        <v>0</v>
      </c>
      <c r="AA809" s="117">
        <f>[2]Calcs_Waste!AA$160</f>
        <v>0</v>
      </c>
      <c r="AB809" s="117">
        <f>[2]Calcs_Waste!AB$160</f>
        <v>0</v>
      </c>
      <c r="AC809" s="117">
        <f>[2]Calcs_Waste!AC$160</f>
        <v>0</v>
      </c>
      <c r="AD809" s="117">
        <f>[2]Calcs_Waste!AD$160</f>
        <v>0</v>
      </c>
      <c r="AE809" s="117">
        <f>[2]Calcs_Waste!AE$160</f>
        <v>0</v>
      </c>
      <c r="AF809" s="117">
        <f>[2]Calcs_Waste!AF$160</f>
        <v>0</v>
      </c>
      <c r="AG809" s="117">
        <f>[2]Calcs_Waste!AG$160</f>
        <v>0</v>
      </c>
      <c r="AH809" s="118">
        <f>[2]Calcs_Waste!AH$160</f>
        <v>0</v>
      </c>
    </row>
    <row r="810" spans="1:40" ht="12.75" hidden="1" customHeight="1" outlineLevel="2" x14ac:dyDescent="0.2">
      <c r="A810" s="35"/>
      <c r="B810" s="151"/>
      <c r="C810" s="152"/>
      <c r="D810" s="153" t="s">
        <v>99</v>
      </c>
      <c r="E810" s="157"/>
      <c r="F810" s="157"/>
      <c r="G810" s="157"/>
      <c r="H810" s="157"/>
      <c r="I810" s="157"/>
      <c r="J810" s="157"/>
      <c r="K810" s="121">
        <f t="shared" ref="K810:AH810" si="152">SUM(K805:K809)</f>
        <v>0</v>
      </c>
      <c r="L810" s="121">
        <f t="shared" si="152"/>
        <v>0</v>
      </c>
      <c r="M810" s="121">
        <f t="shared" si="152"/>
        <v>0</v>
      </c>
      <c r="N810" s="122">
        <f t="shared" si="152"/>
        <v>0</v>
      </c>
      <c r="O810" s="122">
        <f t="shared" si="152"/>
        <v>250.9</v>
      </c>
      <c r="P810" s="122">
        <f t="shared" si="152"/>
        <v>257.7</v>
      </c>
      <c r="Q810" s="122">
        <f t="shared" si="152"/>
        <v>264.7</v>
      </c>
      <c r="R810" s="122">
        <f t="shared" si="152"/>
        <v>271.8</v>
      </c>
      <c r="S810" s="122">
        <f t="shared" si="152"/>
        <v>279.10000000000002</v>
      </c>
      <c r="T810" s="122">
        <f t="shared" si="152"/>
        <v>286.60000000000002</v>
      </c>
      <c r="U810" s="122">
        <f t="shared" si="152"/>
        <v>294.3</v>
      </c>
      <c r="V810" s="122">
        <f t="shared" si="152"/>
        <v>302.2</v>
      </c>
      <c r="W810" s="122">
        <f t="shared" si="152"/>
        <v>310.40000000000003</v>
      </c>
      <c r="X810" s="122">
        <f t="shared" si="152"/>
        <v>318.8</v>
      </c>
      <c r="Y810" s="122">
        <f t="shared" si="152"/>
        <v>318.8</v>
      </c>
      <c r="Z810" s="122">
        <f t="shared" si="152"/>
        <v>318.8</v>
      </c>
      <c r="AA810" s="122">
        <f t="shared" si="152"/>
        <v>318.8</v>
      </c>
      <c r="AB810" s="122">
        <f t="shared" si="152"/>
        <v>318.8</v>
      </c>
      <c r="AC810" s="122">
        <f t="shared" si="152"/>
        <v>318.8</v>
      </c>
      <c r="AD810" s="122">
        <f t="shared" si="152"/>
        <v>318.8</v>
      </c>
      <c r="AE810" s="122">
        <f t="shared" si="152"/>
        <v>318.8</v>
      </c>
      <c r="AF810" s="122">
        <f t="shared" si="152"/>
        <v>318.8</v>
      </c>
      <c r="AG810" s="122">
        <f t="shared" si="152"/>
        <v>318.8</v>
      </c>
      <c r="AH810" s="123">
        <f t="shared" si="152"/>
        <v>318.8</v>
      </c>
    </row>
    <row r="811" spans="1:40" ht="12.75" hidden="1" customHeight="1" outlineLevel="2" thickBot="1" x14ac:dyDescent="0.25">
      <c r="A811" s="35"/>
      <c r="B811" s="151"/>
      <c r="C811" s="152"/>
      <c r="D811" s="158" t="s">
        <v>100</v>
      </c>
      <c r="E811" s="159"/>
      <c r="F811" s="159"/>
      <c r="G811" s="159"/>
      <c r="H811" s="159"/>
      <c r="I811" s="159"/>
      <c r="J811" s="159"/>
      <c r="K811" s="160">
        <f t="shared" ref="K811:AH811" si="153">SUM(K802,K810)</f>
        <v>0</v>
      </c>
      <c r="L811" s="160">
        <f t="shared" si="153"/>
        <v>0</v>
      </c>
      <c r="M811" s="160">
        <f t="shared" si="153"/>
        <v>0</v>
      </c>
      <c r="N811" s="161">
        <f t="shared" si="153"/>
        <v>220</v>
      </c>
      <c r="O811" s="161">
        <f t="shared" si="153"/>
        <v>481.69452054794522</v>
      </c>
      <c r="P811" s="161">
        <f t="shared" si="153"/>
        <v>494.82328767123283</v>
      </c>
      <c r="Q811" s="161">
        <f t="shared" si="153"/>
        <v>508.3986301369863</v>
      </c>
      <c r="R811" s="161">
        <f t="shared" si="153"/>
        <v>521.47213114754095</v>
      </c>
      <c r="S811" s="161">
        <f t="shared" si="153"/>
        <v>536.36027397260273</v>
      </c>
      <c r="T811" s="161">
        <f t="shared" si="153"/>
        <v>550.92876712328768</v>
      </c>
      <c r="U811" s="161">
        <f t="shared" si="153"/>
        <v>565.94383561643838</v>
      </c>
      <c r="V811" s="161">
        <f t="shared" si="153"/>
        <v>580.56065573770491</v>
      </c>
      <c r="W811" s="161">
        <f t="shared" si="153"/>
        <v>597.24931506849316</v>
      </c>
      <c r="X811" s="161">
        <f t="shared" si="153"/>
        <v>613.62191780821922</v>
      </c>
      <c r="Y811" s="161">
        <f t="shared" si="153"/>
        <v>613.62191780821922</v>
      </c>
      <c r="Z811" s="161">
        <f t="shared" si="153"/>
        <v>612.81639344262294</v>
      </c>
      <c r="AA811" s="161">
        <f t="shared" si="153"/>
        <v>613.62191780821922</v>
      </c>
      <c r="AB811" s="161">
        <f t="shared" si="153"/>
        <v>613.62191780821922</v>
      </c>
      <c r="AC811" s="161">
        <f t="shared" si="153"/>
        <v>613.62191780821922</v>
      </c>
      <c r="AD811" s="161">
        <f t="shared" si="153"/>
        <v>612.81639344262294</v>
      </c>
      <c r="AE811" s="161">
        <f t="shared" si="153"/>
        <v>613.62191780821922</v>
      </c>
      <c r="AF811" s="161">
        <f t="shared" si="153"/>
        <v>613.62191780821922</v>
      </c>
      <c r="AG811" s="161">
        <f t="shared" si="153"/>
        <v>613.62191780821922</v>
      </c>
      <c r="AH811" s="162">
        <f t="shared" si="153"/>
        <v>612.81639344262294</v>
      </c>
    </row>
    <row r="812" spans="1:40" ht="12.75" hidden="1" customHeight="1" outlineLevel="2" thickTop="1" x14ac:dyDescent="0.2">
      <c r="A812" s="35"/>
      <c r="B812" s="151"/>
      <c r="C812" s="152"/>
      <c r="D812" s="153"/>
      <c r="E812" s="154"/>
      <c r="F812" s="154"/>
      <c r="G812" s="154"/>
      <c r="H812" s="154"/>
      <c r="I812" s="154"/>
      <c r="J812" s="154"/>
      <c r="K812" s="116"/>
      <c r="L812" s="116"/>
      <c r="M812" s="116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  <c r="AA812" s="155"/>
      <c r="AB812" s="155"/>
      <c r="AC812" s="155"/>
      <c r="AD812" s="155"/>
      <c r="AE812" s="155"/>
      <c r="AF812" s="155"/>
      <c r="AG812" s="155"/>
      <c r="AH812" s="156"/>
    </row>
    <row r="813" spans="1:40" ht="12.75" hidden="1" customHeight="1" outlineLevel="2" thickBot="1" x14ac:dyDescent="0.25">
      <c r="A813" s="35"/>
      <c r="B813" s="151"/>
      <c r="C813" s="152"/>
      <c r="D813" s="163" t="s">
        <v>101</v>
      </c>
      <c r="E813" s="164"/>
      <c r="F813" s="164"/>
      <c r="G813" s="164"/>
      <c r="H813" s="164"/>
      <c r="I813" s="164"/>
      <c r="J813" s="164"/>
      <c r="K813" s="165">
        <f>K794-K811</f>
        <v>193</v>
      </c>
      <c r="L813" s="165">
        <f>L794-L811</f>
        <v>166</v>
      </c>
      <c r="M813" s="165">
        <f>M794-M811</f>
        <v>186</v>
      </c>
      <c r="N813" s="166">
        <f>N794-N811</f>
        <v>68</v>
      </c>
      <c r="O813" s="166">
        <f t="shared" ref="O813:AH813" si="154">O794-O811</f>
        <v>71.999999999999886</v>
      </c>
      <c r="P813" s="166">
        <f t="shared" si="154"/>
        <v>74.000000000000455</v>
      </c>
      <c r="Q813" s="166">
        <f t="shared" si="154"/>
        <v>75.000000000000455</v>
      </c>
      <c r="R813" s="166">
        <f t="shared" si="154"/>
        <v>76.000000000000114</v>
      </c>
      <c r="S813" s="166">
        <f t="shared" si="154"/>
        <v>77.000000000000568</v>
      </c>
      <c r="T813" s="166">
        <f t="shared" si="154"/>
        <v>78.000000000000568</v>
      </c>
      <c r="U813" s="166">
        <f t="shared" si="154"/>
        <v>79.000000000000227</v>
      </c>
      <c r="V813" s="166">
        <f t="shared" si="154"/>
        <v>80.000000000000682</v>
      </c>
      <c r="W813" s="166">
        <f t="shared" si="154"/>
        <v>81.000000000001592</v>
      </c>
      <c r="X813" s="166">
        <f t="shared" si="154"/>
        <v>82.000000000001251</v>
      </c>
      <c r="Y813" s="166">
        <f t="shared" si="154"/>
        <v>83.000000000001137</v>
      </c>
      <c r="Z813" s="166">
        <f t="shared" si="154"/>
        <v>84.000000000000455</v>
      </c>
      <c r="AA813" s="166">
        <f t="shared" si="154"/>
        <v>85.000000000000796</v>
      </c>
      <c r="AB813" s="166">
        <f t="shared" si="154"/>
        <v>86.000000000000682</v>
      </c>
      <c r="AC813" s="166">
        <f t="shared" si="154"/>
        <v>87.000000000000796</v>
      </c>
      <c r="AD813" s="166">
        <f t="shared" si="154"/>
        <v>88.000000000000114</v>
      </c>
      <c r="AE813" s="166">
        <f t="shared" si="154"/>
        <v>89.000000000000227</v>
      </c>
      <c r="AF813" s="166">
        <f t="shared" si="154"/>
        <v>90.000000000000341</v>
      </c>
      <c r="AG813" s="166">
        <f t="shared" si="154"/>
        <v>91.000000000000341</v>
      </c>
      <c r="AH813" s="167">
        <f t="shared" si="154"/>
        <v>91.999999999999659</v>
      </c>
    </row>
    <row r="814" spans="1:40" ht="12.75" hidden="1" customHeight="1" outlineLevel="2" x14ac:dyDescent="0.2">
      <c r="A814" s="35"/>
      <c r="B814" s="151"/>
      <c r="C814" s="152"/>
      <c r="D814" s="153"/>
      <c r="E814" s="154"/>
      <c r="F814" s="154"/>
      <c r="G814" s="154"/>
      <c r="H814" s="154"/>
      <c r="I814" s="154"/>
      <c r="J814" s="154"/>
      <c r="K814" s="116"/>
      <c r="L814" s="116"/>
      <c r="M814" s="116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  <c r="AA814" s="155"/>
      <c r="AB814" s="155"/>
      <c r="AC814" s="155"/>
      <c r="AD814" s="155"/>
      <c r="AE814" s="155"/>
      <c r="AF814" s="155"/>
      <c r="AG814" s="155"/>
      <c r="AH814" s="156"/>
    </row>
    <row r="815" spans="1:40" ht="12.75" hidden="1" customHeight="1" outlineLevel="2" x14ac:dyDescent="0.2">
      <c r="A815" s="35"/>
      <c r="B815" s="151"/>
      <c r="C815" s="152"/>
      <c r="D815" s="153" t="s">
        <v>102</v>
      </c>
      <c r="E815" s="154"/>
      <c r="F815" s="154"/>
      <c r="G815" s="154"/>
      <c r="H815" s="154"/>
      <c r="I815" s="154"/>
      <c r="J815" s="154"/>
      <c r="K815" s="116"/>
      <c r="L815" s="116"/>
      <c r="M815" s="116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55"/>
      <c r="Z815" s="155"/>
      <c r="AA815" s="155"/>
      <c r="AB815" s="155"/>
      <c r="AC815" s="155"/>
      <c r="AD815" s="155"/>
      <c r="AE815" s="155"/>
      <c r="AF815" s="155"/>
      <c r="AG815" s="155"/>
      <c r="AH815" s="156"/>
    </row>
    <row r="816" spans="1:40" ht="12.75" hidden="1" customHeight="1" outlineLevel="2" x14ac:dyDescent="0.2">
      <c r="A816" s="35"/>
      <c r="B816" s="151"/>
      <c r="C816" s="152"/>
      <c r="D816" s="176" t="s">
        <v>103</v>
      </c>
      <c r="E816" s="154"/>
      <c r="F816" s="154"/>
      <c r="G816" s="154"/>
      <c r="H816" s="154"/>
      <c r="I816" s="154"/>
      <c r="J816" s="154"/>
      <c r="K816" s="116">
        <f>'[2]Hist&amp;Budget_WC'!CN$184</f>
        <v>193</v>
      </c>
      <c r="L816" s="116">
        <f>'[2]Hist&amp;Budget_WC'!CO$184</f>
        <v>166</v>
      </c>
      <c r="M816" s="116">
        <f>'[2]Hist&amp;Budget_WC'!CP$184</f>
        <v>186</v>
      </c>
      <c r="N816" s="117">
        <f>[2]Calcs_Waste!N$173</f>
        <v>68</v>
      </c>
      <c r="O816" s="117">
        <f>[2]Calcs_Waste!O$173</f>
        <v>72</v>
      </c>
      <c r="P816" s="117">
        <f>[2]Calcs_Waste!P$173</f>
        <v>74</v>
      </c>
      <c r="Q816" s="117">
        <f>[2]Calcs_Waste!Q$173</f>
        <v>75</v>
      </c>
      <c r="R816" s="117">
        <f>[2]Calcs_Waste!R$173</f>
        <v>76</v>
      </c>
      <c r="S816" s="117">
        <f>[2]Calcs_Waste!S$173</f>
        <v>77</v>
      </c>
      <c r="T816" s="117">
        <f>[2]Calcs_Waste!T$173</f>
        <v>78</v>
      </c>
      <c r="U816" s="117">
        <f>[2]Calcs_Waste!U$173</f>
        <v>79</v>
      </c>
      <c r="V816" s="117">
        <f>[2]Calcs_Waste!V$173</f>
        <v>80</v>
      </c>
      <c r="W816" s="117">
        <f>[2]Calcs_Waste!W$173</f>
        <v>81</v>
      </c>
      <c r="X816" s="117">
        <f>[2]Calcs_Waste!X$173</f>
        <v>82</v>
      </c>
      <c r="Y816" s="117">
        <f>[2]Calcs_Waste!Y$173</f>
        <v>83</v>
      </c>
      <c r="Z816" s="117">
        <f>[2]Calcs_Waste!Z$173</f>
        <v>84</v>
      </c>
      <c r="AA816" s="117">
        <f>[2]Calcs_Waste!AA$173</f>
        <v>85</v>
      </c>
      <c r="AB816" s="117">
        <f>[2]Calcs_Waste!AB$173</f>
        <v>86</v>
      </c>
      <c r="AC816" s="117">
        <f>[2]Calcs_Waste!AC$173</f>
        <v>87</v>
      </c>
      <c r="AD816" s="117">
        <f>[2]Calcs_Waste!AD$173</f>
        <v>88</v>
      </c>
      <c r="AE816" s="117">
        <f>[2]Calcs_Waste!AE$173</f>
        <v>89</v>
      </c>
      <c r="AF816" s="117">
        <f>[2]Calcs_Waste!AF$173</f>
        <v>90</v>
      </c>
      <c r="AG816" s="117">
        <f>[2]Calcs_Waste!AG$173</f>
        <v>91</v>
      </c>
      <c r="AH816" s="118">
        <f>[2]Calcs_Waste!AH$173</f>
        <v>92</v>
      </c>
      <c r="AM816" s="53" cm="1">
        <f t="array" ref="AM816">IF(SUM(ABS(K816:AH816)),1,0)</f>
        <v>1</v>
      </c>
      <c r="AN816" s="53">
        <f>IF(OR(SUBTOTAL(102,AM816)=1,AM816=0),0,1)</f>
        <v>1</v>
      </c>
    </row>
    <row r="817" spans="1:40" ht="12.75" hidden="1" customHeight="1" outlineLevel="2" x14ac:dyDescent="0.2">
      <c r="A817" s="35"/>
      <c r="B817" s="151"/>
      <c r="C817" s="152"/>
      <c r="D817" s="176" t="s">
        <v>104</v>
      </c>
      <c r="E817" s="154"/>
      <c r="F817" s="154"/>
      <c r="G817" s="154"/>
      <c r="H817" s="154"/>
      <c r="I817" s="154"/>
      <c r="J817" s="154"/>
      <c r="K817" s="116">
        <f>'[2]Hist&amp;Budget_WC'!CN$216</f>
        <v>0</v>
      </c>
      <c r="L817" s="116">
        <f>'[2]Hist&amp;Budget_WC'!CO$216</f>
        <v>0</v>
      </c>
      <c r="M817" s="116">
        <f>'[2]Hist&amp;Budget_WC'!CP$216</f>
        <v>0</v>
      </c>
      <c r="N817" s="117">
        <f>[2]Calcs_Waste!N$205</f>
        <v>0</v>
      </c>
      <c r="O817" s="117">
        <f>[2]Calcs_Waste!O$205</f>
        <v>0</v>
      </c>
      <c r="P817" s="117">
        <f>[2]Calcs_Waste!P$205</f>
        <v>0</v>
      </c>
      <c r="Q817" s="117">
        <f>[2]Calcs_Waste!Q$205</f>
        <v>0</v>
      </c>
      <c r="R817" s="117">
        <f>[2]Calcs_Waste!R$205</f>
        <v>0</v>
      </c>
      <c r="S817" s="117">
        <f>[2]Calcs_Waste!S$205</f>
        <v>0</v>
      </c>
      <c r="T817" s="117">
        <f>[2]Calcs_Waste!T$205</f>
        <v>0</v>
      </c>
      <c r="U817" s="117">
        <f>[2]Calcs_Waste!U$205</f>
        <v>0</v>
      </c>
      <c r="V817" s="117">
        <f>[2]Calcs_Waste!V$205</f>
        <v>0</v>
      </c>
      <c r="W817" s="117">
        <f>[2]Calcs_Waste!W$205</f>
        <v>0</v>
      </c>
      <c r="X817" s="117">
        <f>[2]Calcs_Waste!X$205</f>
        <v>0</v>
      </c>
      <c r="Y817" s="117">
        <f>[2]Calcs_Waste!Y$205</f>
        <v>0</v>
      </c>
      <c r="Z817" s="117">
        <f>[2]Calcs_Waste!Z$205</f>
        <v>0</v>
      </c>
      <c r="AA817" s="117">
        <f>[2]Calcs_Waste!AA$205</f>
        <v>0</v>
      </c>
      <c r="AB817" s="117">
        <f>[2]Calcs_Waste!AB$205</f>
        <v>0</v>
      </c>
      <c r="AC817" s="117">
        <f>[2]Calcs_Waste!AC$205</f>
        <v>0</v>
      </c>
      <c r="AD817" s="117">
        <f>[2]Calcs_Waste!AD$205</f>
        <v>0</v>
      </c>
      <c r="AE817" s="117">
        <f>[2]Calcs_Waste!AE$205</f>
        <v>0</v>
      </c>
      <c r="AF817" s="117">
        <f>[2]Calcs_Waste!AF$205</f>
        <v>0</v>
      </c>
      <c r="AG817" s="117">
        <f>[2]Calcs_Waste!AG$205</f>
        <v>0</v>
      </c>
      <c r="AH817" s="118">
        <f>[2]Calcs_Waste!AH$205</f>
        <v>0</v>
      </c>
      <c r="AM817" s="53" cm="1">
        <f t="array" ref="AM817">IF(SUM(ABS(K817:AH817)),1,0)</f>
        <v>0</v>
      </c>
      <c r="AN817" s="53">
        <f>IF(OR(SUBTOTAL(102,AM817)=1,AM817=0),0,1)</f>
        <v>0</v>
      </c>
    </row>
    <row r="818" spans="1:40" ht="12.75" hidden="1" customHeight="1" outlineLevel="2" x14ac:dyDescent="0.2">
      <c r="A818" s="35"/>
      <c r="B818" s="151"/>
      <c r="C818" s="152"/>
      <c r="D818" s="176" t="s">
        <v>105</v>
      </c>
      <c r="E818" s="154"/>
      <c r="F818" s="154"/>
      <c r="G818" s="154"/>
      <c r="H818" s="154"/>
      <c r="I818" s="154"/>
      <c r="J818" s="154"/>
      <c r="K818" s="116">
        <f>'[2]Hist&amp;Budget_WC'!CN$185</f>
        <v>0</v>
      </c>
      <c r="L818" s="116">
        <f>'[2]Hist&amp;Budget_WC'!CO$185</f>
        <v>0</v>
      </c>
      <c r="M818" s="116">
        <f>'[2]Hist&amp;Budget_WC'!CP$185</f>
        <v>0</v>
      </c>
      <c r="N818" s="117">
        <f>[2]Calcs_Waste!N$174</f>
        <v>0</v>
      </c>
      <c r="O818" s="117">
        <f>[2]Calcs_Waste!O$174</f>
        <v>0</v>
      </c>
      <c r="P818" s="117">
        <f>[2]Calcs_Waste!P$174</f>
        <v>0</v>
      </c>
      <c r="Q818" s="117">
        <f>[2]Calcs_Waste!Q$174</f>
        <v>0</v>
      </c>
      <c r="R818" s="117">
        <f>[2]Calcs_Waste!R$174</f>
        <v>0</v>
      </c>
      <c r="S818" s="117">
        <f>[2]Calcs_Waste!S$174</f>
        <v>0</v>
      </c>
      <c r="T818" s="117">
        <f>[2]Calcs_Waste!T$174</f>
        <v>0</v>
      </c>
      <c r="U818" s="117">
        <f>[2]Calcs_Waste!U$174</f>
        <v>0</v>
      </c>
      <c r="V818" s="117">
        <f>[2]Calcs_Waste!V$174</f>
        <v>0</v>
      </c>
      <c r="W818" s="117">
        <f>[2]Calcs_Waste!W$174</f>
        <v>0</v>
      </c>
      <c r="X818" s="117">
        <f>[2]Calcs_Waste!X$174</f>
        <v>0</v>
      </c>
      <c r="Y818" s="117">
        <f>[2]Calcs_Waste!Y$174</f>
        <v>0</v>
      </c>
      <c r="Z818" s="117">
        <f>[2]Calcs_Waste!Z$174</f>
        <v>0</v>
      </c>
      <c r="AA818" s="117">
        <f>[2]Calcs_Waste!AA$174</f>
        <v>0</v>
      </c>
      <c r="AB818" s="117">
        <f>[2]Calcs_Waste!AB$174</f>
        <v>0</v>
      </c>
      <c r="AC818" s="117">
        <f>[2]Calcs_Waste!AC$174</f>
        <v>0</v>
      </c>
      <c r="AD818" s="117">
        <f>[2]Calcs_Waste!AD$174</f>
        <v>0</v>
      </c>
      <c r="AE818" s="117">
        <f>[2]Calcs_Waste!AE$174</f>
        <v>0</v>
      </c>
      <c r="AF818" s="117">
        <f>[2]Calcs_Waste!AF$174</f>
        <v>0</v>
      </c>
      <c r="AG818" s="117">
        <f>[2]Calcs_Waste!AG$174</f>
        <v>0</v>
      </c>
      <c r="AH818" s="118">
        <f>[2]Calcs_Waste!AH$174</f>
        <v>0</v>
      </c>
      <c r="AM818" s="53" cm="1">
        <f t="array" ref="AM818">IF(SUM(ABS(K818:AH818)),1,0)</f>
        <v>0</v>
      </c>
      <c r="AN818" s="53">
        <f>IF(OR(SUBTOTAL(102,AM818)=1,AM818=0),0,1)</f>
        <v>0</v>
      </c>
    </row>
    <row r="819" spans="1:40" ht="12.75" hidden="1" customHeight="1" outlineLevel="2" x14ac:dyDescent="0.2">
      <c r="A819" s="35"/>
      <c r="B819" s="151"/>
      <c r="C819" s="152"/>
      <c r="D819" s="176" t="s">
        <v>106</v>
      </c>
      <c r="E819" s="154"/>
      <c r="F819" s="154"/>
      <c r="G819" s="154"/>
      <c r="H819" s="154"/>
      <c r="I819" s="154"/>
      <c r="J819" s="154"/>
      <c r="K819" s="116">
        <f>SUM('[2]Hist&amp;Budget_WC'!CN$186:CN$215)</f>
        <v>0</v>
      </c>
      <c r="L819" s="116">
        <f>SUM('[2]Hist&amp;Budget_WC'!CO$186:CO$215)</f>
        <v>0</v>
      </c>
      <c r="M819" s="116">
        <f>SUM('[2]Hist&amp;Budget_WC'!CP$186:CP$215)</f>
        <v>0</v>
      </c>
      <c r="N819" s="117">
        <f>SUM([2]Calcs_Waste!N$175:N$204)</f>
        <v>0</v>
      </c>
      <c r="O819" s="117">
        <f>SUM([2]Calcs_Waste!O$175:O$204)</f>
        <v>0</v>
      </c>
      <c r="P819" s="117">
        <f>SUM([2]Calcs_Waste!P$175:P$204)</f>
        <v>0</v>
      </c>
      <c r="Q819" s="117">
        <f>SUM([2]Calcs_Waste!Q$175:Q$204)</f>
        <v>0</v>
      </c>
      <c r="R819" s="117">
        <f>SUM([2]Calcs_Waste!R$175:R$204)</f>
        <v>0</v>
      </c>
      <c r="S819" s="117">
        <f>SUM([2]Calcs_Waste!S$175:S$204)</f>
        <v>0</v>
      </c>
      <c r="T819" s="117">
        <f>SUM([2]Calcs_Waste!T$175:T$204)</f>
        <v>0</v>
      </c>
      <c r="U819" s="117">
        <f>SUM([2]Calcs_Waste!U$175:U$204)</f>
        <v>0</v>
      </c>
      <c r="V819" s="117">
        <f>SUM([2]Calcs_Waste!V$175:V$204)</f>
        <v>0</v>
      </c>
      <c r="W819" s="117">
        <f>SUM([2]Calcs_Waste!W$175:W$204)</f>
        <v>0</v>
      </c>
      <c r="X819" s="117">
        <f>SUM([2]Calcs_Waste!X$175:X$204)</f>
        <v>0</v>
      </c>
      <c r="Y819" s="117">
        <f>SUM([2]Calcs_Waste!Y$175:Y$204)</f>
        <v>0</v>
      </c>
      <c r="Z819" s="117">
        <f>SUM([2]Calcs_Waste!Z$175:Z$204)</f>
        <v>0</v>
      </c>
      <c r="AA819" s="117">
        <f>SUM([2]Calcs_Waste!AA$175:AA$204)</f>
        <v>0</v>
      </c>
      <c r="AB819" s="117">
        <f>SUM([2]Calcs_Waste!AB$175:AB$204)</f>
        <v>0</v>
      </c>
      <c r="AC819" s="117">
        <f>SUM([2]Calcs_Waste!AC$175:AC$204)</f>
        <v>0</v>
      </c>
      <c r="AD819" s="117">
        <f>SUM([2]Calcs_Waste!AD$175:AD$204)</f>
        <v>0</v>
      </c>
      <c r="AE819" s="117">
        <f>SUM([2]Calcs_Waste!AE$175:AE$204)</f>
        <v>0</v>
      </c>
      <c r="AF819" s="117">
        <f>SUM([2]Calcs_Waste!AF$175:AF$204)</f>
        <v>0</v>
      </c>
      <c r="AG819" s="117">
        <f>SUM([2]Calcs_Waste!AG$175:AG$204)</f>
        <v>0</v>
      </c>
      <c r="AH819" s="118">
        <f>SUM([2]Calcs_Waste!AH$175:AH$204)</f>
        <v>0</v>
      </c>
      <c r="AM819" s="53" cm="1">
        <f t="array" ref="AM819">IF(SUM(ABS(K819:AH819)),1,0)</f>
        <v>0</v>
      </c>
      <c r="AN819" s="53">
        <f>IF(OR(SUBTOTAL(102,AM819)=1,AM819=0),0,1)</f>
        <v>0</v>
      </c>
    </row>
    <row r="820" spans="1:40" ht="12.75" hidden="1" customHeight="1" outlineLevel="2" collapsed="1" thickBot="1" x14ac:dyDescent="0.25">
      <c r="A820" s="35"/>
      <c r="B820" s="151"/>
      <c r="C820" s="152"/>
      <c r="D820" s="163" t="s">
        <v>107</v>
      </c>
      <c r="E820" s="169"/>
      <c r="F820" s="169"/>
      <c r="G820" s="169"/>
      <c r="H820" s="169"/>
      <c r="I820" s="169"/>
      <c r="J820" s="169"/>
      <c r="K820" s="165">
        <f t="shared" ref="K820:AH820" si="155">SUM(K816:K819)</f>
        <v>193</v>
      </c>
      <c r="L820" s="165">
        <f t="shared" si="155"/>
        <v>166</v>
      </c>
      <c r="M820" s="165">
        <f t="shared" si="155"/>
        <v>186</v>
      </c>
      <c r="N820" s="166">
        <f t="shared" si="155"/>
        <v>68</v>
      </c>
      <c r="O820" s="166">
        <f t="shared" si="155"/>
        <v>72</v>
      </c>
      <c r="P820" s="166">
        <f t="shared" si="155"/>
        <v>74</v>
      </c>
      <c r="Q820" s="166">
        <f t="shared" si="155"/>
        <v>75</v>
      </c>
      <c r="R820" s="166">
        <f t="shared" si="155"/>
        <v>76</v>
      </c>
      <c r="S820" s="166">
        <f t="shared" si="155"/>
        <v>77</v>
      </c>
      <c r="T820" s="166">
        <f t="shared" si="155"/>
        <v>78</v>
      </c>
      <c r="U820" s="166">
        <f t="shared" si="155"/>
        <v>79</v>
      </c>
      <c r="V820" s="166">
        <f t="shared" si="155"/>
        <v>80</v>
      </c>
      <c r="W820" s="166">
        <f t="shared" si="155"/>
        <v>81</v>
      </c>
      <c r="X820" s="166">
        <f t="shared" si="155"/>
        <v>82</v>
      </c>
      <c r="Y820" s="166">
        <f t="shared" si="155"/>
        <v>83</v>
      </c>
      <c r="Z820" s="166">
        <f t="shared" si="155"/>
        <v>84</v>
      </c>
      <c r="AA820" s="166">
        <f t="shared" si="155"/>
        <v>85</v>
      </c>
      <c r="AB820" s="166">
        <f t="shared" si="155"/>
        <v>86</v>
      </c>
      <c r="AC820" s="166">
        <f t="shared" si="155"/>
        <v>87</v>
      </c>
      <c r="AD820" s="166">
        <f t="shared" si="155"/>
        <v>88</v>
      </c>
      <c r="AE820" s="166">
        <f t="shared" si="155"/>
        <v>89</v>
      </c>
      <c r="AF820" s="166">
        <f t="shared" si="155"/>
        <v>90</v>
      </c>
      <c r="AG820" s="166">
        <f t="shared" si="155"/>
        <v>91</v>
      </c>
      <c r="AH820" s="167">
        <f t="shared" si="155"/>
        <v>92</v>
      </c>
    </row>
    <row r="821" spans="1:40" ht="12.75" hidden="1" customHeight="1" outlineLevel="2" x14ac:dyDescent="0.2">
      <c r="A821" s="35"/>
      <c r="B821" s="151"/>
      <c r="C821" s="152"/>
    </row>
    <row r="822" spans="1:40" ht="12.75" hidden="1" customHeight="1" outlineLevel="3" x14ac:dyDescent="0.2">
      <c r="A822" s="35"/>
      <c r="B822" s="151"/>
      <c r="C822" s="152"/>
      <c r="D822" s="141" t="s">
        <v>76</v>
      </c>
    </row>
    <row r="823" spans="1:40" s="38" customFormat="1" ht="10.199999999999999" hidden="1" outlineLevel="3" x14ac:dyDescent="0.2">
      <c r="A823" s="35"/>
      <c r="B823" s="108"/>
      <c r="C823" s="136"/>
      <c r="D823" s="37" t="s">
        <v>108</v>
      </c>
      <c r="E823" s="142">
        <f>SUM(K823:AH823)</f>
        <v>0</v>
      </c>
      <c r="F823" s="25"/>
      <c r="G823" s="25"/>
      <c r="H823" s="25"/>
      <c r="I823" s="25"/>
      <c r="J823" s="25"/>
      <c r="K823" s="143">
        <f>IF(ROUND(K813-K820,0)&lt;&gt;0,1,0)</f>
        <v>0</v>
      </c>
      <c r="L823" s="143">
        <f>IF(ROUND(L813-L820,0)&lt;&gt;0,1,0)</f>
        <v>0</v>
      </c>
      <c r="M823" s="143">
        <f>IF(ROUND(M813-M820,0)&lt;&gt;0,1,0)</f>
        <v>0</v>
      </c>
      <c r="N823" s="143">
        <f>IF(ROUND(N813-N820,0)&lt;&gt;0,1,0)</f>
        <v>0</v>
      </c>
      <c r="O823" s="143">
        <f t="shared" ref="O823:AH823" si="156">IF(ROUND(O813-O820,0)&lt;&gt;0,1,0)</f>
        <v>0</v>
      </c>
      <c r="P823" s="143">
        <f t="shared" si="156"/>
        <v>0</v>
      </c>
      <c r="Q823" s="143">
        <f t="shared" si="156"/>
        <v>0</v>
      </c>
      <c r="R823" s="143">
        <f t="shared" si="156"/>
        <v>0</v>
      </c>
      <c r="S823" s="143">
        <f t="shared" si="156"/>
        <v>0</v>
      </c>
      <c r="T823" s="143">
        <f t="shared" si="156"/>
        <v>0</v>
      </c>
      <c r="U823" s="143">
        <f t="shared" si="156"/>
        <v>0</v>
      </c>
      <c r="V823" s="143">
        <f t="shared" si="156"/>
        <v>0</v>
      </c>
      <c r="W823" s="143">
        <f t="shared" si="156"/>
        <v>0</v>
      </c>
      <c r="X823" s="143">
        <f t="shared" si="156"/>
        <v>0</v>
      </c>
      <c r="Y823" s="143">
        <f t="shared" si="156"/>
        <v>0</v>
      </c>
      <c r="Z823" s="143">
        <f t="shared" si="156"/>
        <v>0</v>
      </c>
      <c r="AA823" s="143">
        <f t="shared" si="156"/>
        <v>0</v>
      </c>
      <c r="AB823" s="143">
        <f t="shared" si="156"/>
        <v>0</v>
      </c>
      <c r="AC823" s="143">
        <f t="shared" si="156"/>
        <v>0</v>
      </c>
      <c r="AD823" s="143">
        <f t="shared" si="156"/>
        <v>0</v>
      </c>
      <c r="AE823" s="143">
        <f t="shared" si="156"/>
        <v>0</v>
      </c>
      <c r="AF823" s="143">
        <f t="shared" si="156"/>
        <v>0</v>
      </c>
      <c r="AG823" s="143">
        <f t="shared" si="156"/>
        <v>0</v>
      </c>
      <c r="AH823" s="143">
        <f t="shared" si="156"/>
        <v>0</v>
      </c>
      <c r="AM823" s="26"/>
      <c r="AN823" s="26"/>
    </row>
    <row r="824" spans="1:40" ht="12.75" hidden="1" customHeight="1" outlineLevel="3" x14ac:dyDescent="0.2">
      <c r="A824" s="35"/>
      <c r="B824" s="151"/>
      <c r="C824" s="152"/>
      <c r="D824" s="37" t="s">
        <v>154</v>
      </c>
      <c r="E824" s="142">
        <f>SUM(K824:AH824)</f>
        <v>0</v>
      </c>
      <c r="K824" s="143">
        <f>IF(ROUND(K813-'[2]Hist&amp;Budget_WC'!CN$181,0)&lt;&gt;0,1,0)</f>
        <v>0</v>
      </c>
      <c r="L824" s="143">
        <f>IF(ROUND(L813-'[2]Hist&amp;Budget_WC'!CO$181,0)&lt;&gt;0,1,0)</f>
        <v>0</v>
      </c>
      <c r="M824" s="143">
        <f>IF(ROUND(M813-'[2]Hist&amp;Budget_WC'!CP$181,0)&lt;&gt;0,1,0)</f>
        <v>0</v>
      </c>
      <c r="N824" s="143">
        <f>IF(ROUND(N813-[2]Calcs_Waste!N$170,0)&lt;&gt;0,1,0)</f>
        <v>0</v>
      </c>
      <c r="O824" s="143">
        <f>IF(ROUND(O813-[2]Calcs_Waste!O$170,0)&lt;&gt;0,1,0)</f>
        <v>0</v>
      </c>
      <c r="P824" s="143">
        <f>IF(ROUND(P813-[2]Calcs_Waste!P$170,0)&lt;&gt;0,1,0)</f>
        <v>0</v>
      </c>
      <c r="Q824" s="143">
        <f>IF(ROUND(Q813-[2]Calcs_Waste!Q$170,0)&lt;&gt;0,1,0)</f>
        <v>0</v>
      </c>
      <c r="R824" s="143">
        <f>IF(ROUND(R813-[2]Calcs_Waste!R$170,0)&lt;&gt;0,1,0)</f>
        <v>0</v>
      </c>
      <c r="S824" s="143">
        <f>IF(ROUND(S813-[2]Calcs_Waste!S$170,0)&lt;&gt;0,1,0)</f>
        <v>0</v>
      </c>
      <c r="T824" s="143">
        <f>IF(ROUND(T813-[2]Calcs_Waste!T$170,0)&lt;&gt;0,1,0)</f>
        <v>0</v>
      </c>
      <c r="U824" s="143">
        <f>IF(ROUND(U813-[2]Calcs_Waste!U$170,0)&lt;&gt;0,1,0)</f>
        <v>0</v>
      </c>
      <c r="V824" s="143">
        <f>IF(ROUND(V813-[2]Calcs_Waste!V$170,0)&lt;&gt;0,1,0)</f>
        <v>0</v>
      </c>
      <c r="W824" s="143">
        <f>IF(ROUND(W813-[2]Calcs_Waste!W$170,0)&lt;&gt;0,1,0)</f>
        <v>0</v>
      </c>
      <c r="X824" s="143">
        <f>IF(ROUND(X813-[2]Calcs_Waste!X$170,0)&lt;&gt;0,1,0)</f>
        <v>0</v>
      </c>
      <c r="Y824" s="143">
        <f>IF(ROUND(Y813-[2]Calcs_Waste!Y$170,0)&lt;&gt;0,1,0)</f>
        <v>0</v>
      </c>
      <c r="Z824" s="143">
        <f>IF(ROUND(Z813-[2]Calcs_Waste!Z$170,0)&lt;&gt;0,1,0)</f>
        <v>0</v>
      </c>
      <c r="AA824" s="143">
        <f>IF(ROUND(AA813-[2]Calcs_Waste!AA$170,0)&lt;&gt;0,1,0)</f>
        <v>0</v>
      </c>
      <c r="AB824" s="143">
        <f>IF(ROUND(AB813-[2]Calcs_Waste!AB$170,0)&lt;&gt;0,1,0)</f>
        <v>0</v>
      </c>
      <c r="AC824" s="143">
        <f>IF(ROUND(AC813-[2]Calcs_Waste!AC$170,0)&lt;&gt;0,1,0)</f>
        <v>0</v>
      </c>
      <c r="AD824" s="143">
        <f>IF(ROUND(AD813-[2]Calcs_Waste!AD$170,0)&lt;&gt;0,1,0)</f>
        <v>0</v>
      </c>
      <c r="AE824" s="143">
        <f>IF(ROUND(AE813-[2]Calcs_Waste!AE$170,0)&lt;&gt;0,1,0)</f>
        <v>0</v>
      </c>
      <c r="AF824" s="143">
        <f>IF(ROUND(AF813-[2]Calcs_Waste!AF$170,0)&lt;&gt;0,1,0)</f>
        <v>0</v>
      </c>
      <c r="AG824" s="143">
        <f>IF(ROUND(AG813-[2]Calcs_Waste!AG$170,0)&lt;&gt;0,1,0)</f>
        <v>0</v>
      </c>
      <c r="AH824" s="143">
        <f>IF(ROUND(AH813-[2]Calcs_Waste!AH$170,0)&lt;&gt;0,1,0)</f>
        <v>0</v>
      </c>
    </row>
    <row r="825" spans="1:40" ht="12.75" hidden="1" customHeight="1" outlineLevel="2" collapsed="1" x14ac:dyDescent="0.2">
      <c r="A825" s="35"/>
      <c r="B825" s="151"/>
      <c r="C825" s="152"/>
      <c r="AM825" s="38"/>
      <c r="AN825" s="38"/>
    </row>
    <row r="826" spans="1:40" ht="12.75" hidden="1" customHeight="1" outlineLevel="1" x14ac:dyDescent="0.2">
      <c r="A826" s="35"/>
    </row>
    <row r="827" spans="1:40" s="38" customFormat="1" ht="12" hidden="1" outlineLevel="2" x14ac:dyDescent="0.2">
      <c r="A827" s="35"/>
      <c r="B827" s="40">
        <f ca="1">MAX($A$7:B826)+Sbsxn</f>
        <v>2307.0300000000007</v>
      </c>
      <c r="C827" s="41" t="str">
        <f>CFC</f>
        <v>Cash Flow Statement</v>
      </c>
      <c r="D827" s="56"/>
      <c r="E827" s="25"/>
      <c r="F827" s="25"/>
      <c r="G827" s="25"/>
      <c r="H827" s="25"/>
      <c r="I827" s="25"/>
      <c r="J827" s="25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M827" s="26"/>
      <c r="AN827" s="26"/>
    </row>
    <row r="828" spans="1:40" s="38" customFormat="1" ht="12.6" hidden="1" outlineLevel="2" thickBot="1" x14ac:dyDescent="0.3">
      <c r="A828" s="35"/>
      <c r="B828" s="40"/>
      <c r="C828" s="54"/>
      <c r="D828" s="56"/>
      <c r="E828" s="25"/>
      <c r="F828" s="25"/>
      <c r="G828" s="25"/>
      <c r="H828" s="25"/>
      <c r="I828" s="25"/>
      <c r="J828" s="25"/>
      <c r="L828" s="57"/>
      <c r="M828" s="57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  <c r="AE828" s="140"/>
      <c r="AF828" s="140"/>
      <c r="AG828" s="140"/>
      <c r="AH828" s="140"/>
      <c r="AM828" s="26"/>
      <c r="AN828" s="26"/>
    </row>
    <row r="829" spans="1:40" s="80" customFormat="1" ht="13.35" hidden="1" customHeight="1" outlineLevel="2" x14ac:dyDescent="0.25">
      <c r="A829" s="76"/>
      <c r="B829" s="40"/>
      <c r="C829" s="54"/>
      <c r="D829" s="264" t="str">
        <f>MdlClient&amp;" Long Term Financial Plan "&amp;$E$39</f>
        <v>Federation Council Long Term Financial Plan 2023/24 - 2033/34</v>
      </c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265"/>
      <c r="AM829" s="38"/>
      <c r="AN829" s="38"/>
    </row>
    <row r="830" spans="1:40" s="80" customFormat="1" ht="13.35" hidden="1" customHeight="1" outlineLevel="2" thickBot="1" x14ac:dyDescent="0.3">
      <c r="A830" s="76"/>
      <c r="B830" s="40"/>
      <c r="C830" s="54"/>
      <c r="D830" s="81" t="str">
        <f>B728&amp;" - Cash Flow Statement Projections"</f>
        <v>Waste - Cash Flow Statement Projections</v>
      </c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3"/>
      <c r="AM830" s="38"/>
      <c r="AN830" s="38"/>
    </row>
    <row r="831" spans="1:40" s="80" customFormat="1" ht="12.6" hidden="1" outlineLevel="2" thickBot="1" x14ac:dyDescent="0.3">
      <c r="A831" s="76"/>
      <c r="B831" s="40"/>
      <c r="C831" s="54"/>
      <c r="D831" s="84"/>
      <c r="E831" s="85"/>
      <c r="F831" s="85"/>
      <c r="G831" s="85"/>
      <c r="H831" s="85"/>
      <c r="I831" s="85"/>
      <c r="J831" s="85"/>
      <c r="K831" s="86" t="s">
        <v>45</v>
      </c>
      <c r="L831" s="86" t="s">
        <v>45</v>
      </c>
      <c r="M831" s="86" t="s">
        <v>45</v>
      </c>
      <c r="N831" s="87" t="s">
        <v>46</v>
      </c>
      <c r="O831" s="88" t="s">
        <v>47</v>
      </c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90"/>
    </row>
    <row r="832" spans="1:40" s="80" customFormat="1" ht="12" hidden="1" outlineLevel="2" x14ac:dyDescent="0.25">
      <c r="A832" s="76"/>
      <c r="B832" s="40"/>
      <c r="C832" s="54"/>
      <c r="D832" s="266" t="s">
        <v>48</v>
      </c>
      <c r="E832" s="92"/>
      <c r="F832" s="92"/>
      <c r="G832" s="92"/>
      <c r="H832" s="92"/>
      <c r="I832" s="92"/>
      <c r="J832" s="267"/>
      <c r="K832" s="269">
        <f>YEAR(K$29)</f>
        <v>2021</v>
      </c>
      <c r="L832" s="269">
        <f t="shared" ref="L832:AH832" si="157">YEAR(L$29)</f>
        <v>2022</v>
      </c>
      <c r="M832" s="269">
        <f t="shared" si="157"/>
        <v>2023</v>
      </c>
      <c r="N832" s="270">
        <f t="shared" si="157"/>
        <v>2024</v>
      </c>
      <c r="O832" s="271">
        <f t="shared" si="157"/>
        <v>2025</v>
      </c>
      <c r="P832" s="272">
        <f t="shared" si="157"/>
        <v>2026</v>
      </c>
      <c r="Q832" s="272">
        <f t="shared" si="157"/>
        <v>2027</v>
      </c>
      <c r="R832" s="272">
        <f t="shared" si="157"/>
        <v>2028</v>
      </c>
      <c r="S832" s="272">
        <f t="shared" si="157"/>
        <v>2029</v>
      </c>
      <c r="T832" s="272">
        <f t="shared" si="157"/>
        <v>2030</v>
      </c>
      <c r="U832" s="272">
        <f t="shared" si="157"/>
        <v>2031</v>
      </c>
      <c r="V832" s="272">
        <f t="shared" si="157"/>
        <v>2032</v>
      </c>
      <c r="W832" s="272">
        <f t="shared" si="157"/>
        <v>2033</v>
      </c>
      <c r="X832" s="272">
        <f t="shared" si="157"/>
        <v>2034</v>
      </c>
      <c r="Y832" s="272">
        <f t="shared" si="157"/>
        <v>2035</v>
      </c>
      <c r="Z832" s="272">
        <f t="shared" si="157"/>
        <v>2036</v>
      </c>
      <c r="AA832" s="272">
        <f t="shared" si="157"/>
        <v>2037</v>
      </c>
      <c r="AB832" s="272">
        <f t="shared" si="157"/>
        <v>2038</v>
      </c>
      <c r="AC832" s="272">
        <f t="shared" si="157"/>
        <v>2039</v>
      </c>
      <c r="AD832" s="272">
        <f t="shared" si="157"/>
        <v>2040</v>
      </c>
      <c r="AE832" s="272">
        <f t="shared" si="157"/>
        <v>2041</v>
      </c>
      <c r="AF832" s="272">
        <f t="shared" si="157"/>
        <v>2042</v>
      </c>
      <c r="AG832" s="272">
        <f t="shared" si="157"/>
        <v>2043</v>
      </c>
      <c r="AH832" s="273">
        <f t="shared" si="157"/>
        <v>2044</v>
      </c>
    </row>
    <row r="833" spans="1:40" s="80" customFormat="1" ht="12.6" hidden="1" outlineLevel="2" thickBot="1" x14ac:dyDescent="0.3">
      <c r="A833" s="76"/>
      <c r="B833" s="40"/>
      <c r="C833" s="54"/>
      <c r="D833" s="145"/>
      <c r="E833" s="101"/>
      <c r="F833" s="101"/>
      <c r="G833" s="101"/>
      <c r="H833" s="101"/>
      <c r="I833" s="101"/>
      <c r="J833" s="102"/>
      <c r="K833" s="103" t="s">
        <v>49</v>
      </c>
      <c r="L833" s="103" t="str">
        <f>$K$62</f>
        <v>$000s</v>
      </c>
      <c r="M833" s="103" t="str">
        <f t="shared" ref="M833:AH833" si="158">$K$62</f>
        <v>$000s</v>
      </c>
      <c r="N833" s="104" t="str">
        <f t="shared" si="158"/>
        <v>$000s</v>
      </c>
      <c r="O833" s="105" t="str">
        <f t="shared" si="158"/>
        <v>$000s</v>
      </c>
      <c r="P833" s="106" t="str">
        <f t="shared" si="158"/>
        <v>$000s</v>
      </c>
      <c r="Q833" s="106" t="str">
        <f t="shared" si="158"/>
        <v>$000s</v>
      </c>
      <c r="R833" s="106" t="str">
        <f t="shared" si="158"/>
        <v>$000s</v>
      </c>
      <c r="S833" s="106" t="str">
        <f t="shared" si="158"/>
        <v>$000s</v>
      </c>
      <c r="T833" s="106" t="str">
        <f t="shared" si="158"/>
        <v>$000s</v>
      </c>
      <c r="U833" s="106" t="str">
        <f t="shared" si="158"/>
        <v>$000s</v>
      </c>
      <c r="V833" s="106" t="str">
        <f t="shared" si="158"/>
        <v>$000s</v>
      </c>
      <c r="W833" s="106" t="str">
        <f t="shared" si="158"/>
        <v>$000s</v>
      </c>
      <c r="X833" s="106" t="str">
        <f t="shared" si="158"/>
        <v>$000s</v>
      </c>
      <c r="Y833" s="106" t="str">
        <f t="shared" si="158"/>
        <v>$000s</v>
      </c>
      <c r="Z833" s="106" t="str">
        <f t="shared" si="158"/>
        <v>$000s</v>
      </c>
      <c r="AA833" s="106" t="str">
        <f t="shared" si="158"/>
        <v>$000s</v>
      </c>
      <c r="AB833" s="106" t="str">
        <f t="shared" si="158"/>
        <v>$000s</v>
      </c>
      <c r="AC833" s="106" t="str">
        <f t="shared" si="158"/>
        <v>$000s</v>
      </c>
      <c r="AD833" s="106" t="str">
        <f t="shared" si="158"/>
        <v>$000s</v>
      </c>
      <c r="AE833" s="106" t="str">
        <f t="shared" si="158"/>
        <v>$000s</v>
      </c>
      <c r="AF833" s="106" t="str">
        <f t="shared" si="158"/>
        <v>$000s</v>
      </c>
      <c r="AG833" s="106" t="str">
        <f t="shared" si="158"/>
        <v>$000s</v>
      </c>
      <c r="AH833" s="107" t="str">
        <f t="shared" si="158"/>
        <v>$000s</v>
      </c>
    </row>
    <row r="834" spans="1:40" s="38" customFormat="1" ht="12" hidden="1" outlineLevel="2" x14ac:dyDescent="0.25">
      <c r="A834" s="35"/>
      <c r="B834" s="108"/>
      <c r="C834" s="109"/>
      <c r="D834" s="110"/>
      <c r="E834" s="25"/>
      <c r="F834" s="25"/>
      <c r="G834" s="25"/>
      <c r="H834" s="25"/>
      <c r="I834" s="25"/>
      <c r="J834" s="25"/>
      <c r="K834" s="111"/>
      <c r="L834" s="112"/>
      <c r="M834" s="112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113"/>
      <c r="AM834" s="80"/>
      <c r="AN834" s="80"/>
    </row>
    <row r="835" spans="1:40" s="38" customFormat="1" ht="12" hidden="1" outlineLevel="2" x14ac:dyDescent="0.25">
      <c r="A835" s="35"/>
      <c r="B835" s="108"/>
      <c r="C835" s="109"/>
      <c r="D835" s="153" t="s">
        <v>111</v>
      </c>
      <c r="E835" s="25"/>
      <c r="F835" s="25"/>
      <c r="G835" s="25"/>
      <c r="H835" s="25"/>
      <c r="I835" s="25"/>
      <c r="J835" s="25"/>
      <c r="K835" s="111"/>
      <c r="L835" s="112"/>
      <c r="M835" s="112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113"/>
      <c r="AM835" s="80"/>
      <c r="AN835" s="80"/>
    </row>
    <row r="836" spans="1:40" s="38" customFormat="1" ht="10.199999999999999" hidden="1" outlineLevel="2" x14ac:dyDescent="0.2">
      <c r="A836" s="35"/>
      <c r="B836" s="108"/>
      <c r="C836" s="109"/>
      <c r="D836" s="176" t="s">
        <v>112</v>
      </c>
      <c r="E836" s="25"/>
      <c r="F836" s="25"/>
      <c r="G836" s="25"/>
      <c r="H836" s="25"/>
      <c r="I836" s="25"/>
      <c r="J836" s="25"/>
      <c r="K836" s="177">
        <f>SUM('[2]Hist&amp;Budget_WC'!CN$232:CN$238)</f>
        <v>1949</v>
      </c>
      <c r="L836" s="177">
        <f>SUM('[2]Hist&amp;Budget_WC'!CO$232:CO$238)</f>
        <v>2108</v>
      </c>
      <c r="M836" s="177">
        <f>SUM('[2]Hist&amp;Budget_WC'!CP$232:CP$238)</f>
        <v>2293</v>
      </c>
      <c r="N836" s="178">
        <f>SUM('[2]Hist&amp;Budget_WC'!CQ$232:CQ$238)</f>
        <v>2441</v>
      </c>
      <c r="O836" s="178">
        <f>SUM([2]Calcs_Waste!O$214:O$220)</f>
        <v>3051.6808219178083</v>
      </c>
      <c r="P836" s="178">
        <f>SUM([2]Calcs_Waste!P$214:P$220)</f>
        <v>2887.6356164383565</v>
      </c>
      <c r="Q836" s="178">
        <f>SUM([2]Calcs_Waste!Q$214:Q$220)</f>
        <v>2966.4246575342468</v>
      </c>
      <c r="R836" s="178">
        <f>SUM([2]Calcs_Waste!R$214:R$220)</f>
        <v>3048.1244778800806</v>
      </c>
      <c r="S836" s="178">
        <f>SUM([2]Calcs_Waste!S$214:S$220)</f>
        <v>3130.7138782843031</v>
      </c>
      <c r="T836" s="178">
        <f>SUM([2]Calcs_Waste!T$214:T$220)</f>
        <v>3217.4315068493152</v>
      </c>
      <c r="U836" s="178">
        <f>SUM([2]Calcs_Waste!U$214:U$220)</f>
        <v>3306.3849315068492</v>
      </c>
      <c r="V836" s="178">
        <f>SUM([2]Calcs_Waste!V$214:V$220)</f>
        <v>3398.1811587693692</v>
      </c>
      <c r="W836" s="178">
        <f>SUM([2]Calcs_Waste!W$214:W$220)</f>
        <v>3490.7133617785767</v>
      </c>
      <c r="X836" s="178">
        <f>SUM([2]Calcs_Waste!X$214:X$220)</f>
        <v>3588.4273972602737</v>
      </c>
      <c r="Y836" s="178">
        <f>SUM([2]Calcs_Waste!Y$214:Y$220)</f>
        <v>3588</v>
      </c>
      <c r="Z836" s="178">
        <f>SUM([2]Calcs_Waste!Z$214:Z$220)</f>
        <v>3588.8035032562311</v>
      </c>
      <c r="AA836" s="178">
        <f>SUM([2]Calcs_Waste!AA$214:AA$220)</f>
        <v>3587.1964967437684</v>
      </c>
      <c r="AB836" s="178">
        <f>SUM([2]Calcs_Waste!AB$214:AB$220)</f>
        <v>3588</v>
      </c>
      <c r="AC836" s="178">
        <f>SUM([2]Calcs_Waste!AC$214:AC$220)</f>
        <v>3588</v>
      </c>
      <c r="AD836" s="178">
        <f>SUM([2]Calcs_Waste!AD$214:AD$220)</f>
        <v>3588.8035032562311</v>
      </c>
      <c r="AE836" s="178">
        <f>SUM([2]Calcs_Waste!AE$214:AE$220)</f>
        <v>3587.1964967437684</v>
      </c>
      <c r="AF836" s="178">
        <f>SUM([2]Calcs_Waste!AF$214:AF$220)</f>
        <v>3588</v>
      </c>
      <c r="AG836" s="178">
        <f>SUM([2]Calcs_Waste!AG$214:AG$220)</f>
        <v>3588</v>
      </c>
      <c r="AH836" s="179">
        <f>SUM([2]Calcs_Waste!AH$214:AH$220)</f>
        <v>3588.8035032562311</v>
      </c>
      <c r="AM836" s="53" cm="1">
        <f t="array" ref="AM836">IF(SUM(ABS(K836:AH836)),1,0)</f>
        <v>1</v>
      </c>
      <c r="AN836" s="53">
        <f>IF(OR(SUBTOTAL(102,AM836)=1,AM836=0),0,1)</f>
        <v>1</v>
      </c>
    </row>
    <row r="837" spans="1:40" ht="12.75" hidden="1" customHeight="1" outlineLevel="2" x14ac:dyDescent="0.2">
      <c r="A837" s="35"/>
      <c r="B837" s="151"/>
      <c r="C837" s="152"/>
      <c r="D837" s="176" t="s">
        <v>113</v>
      </c>
      <c r="E837" s="154"/>
      <c r="F837" s="154"/>
      <c r="G837" s="154"/>
      <c r="H837" s="154"/>
      <c r="I837" s="154"/>
      <c r="J837" s="154"/>
      <c r="K837" s="177">
        <f>SUM('[2]Hist&amp;Budget_WC'!CN$239:CN$245)+SUM('[2]Hist&amp;Budget_WC'!CN$262:CN$265)*$I$43</f>
        <v>-1966</v>
      </c>
      <c r="L837" s="177">
        <f>SUM('[2]Hist&amp;Budget_WC'!CO$239:CO$245)+SUM('[2]Hist&amp;Budget_WC'!CO$262:CO$265)*$I$43</f>
        <v>-2151</v>
      </c>
      <c r="M837" s="177">
        <f>SUM('[2]Hist&amp;Budget_WC'!CP$239:CP$245)+SUM('[2]Hist&amp;Budget_WC'!CP$262:CP$265)*$I$43</f>
        <v>-2294</v>
      </c>
      <c r="N837" s="178">
        <f>SUM('[2]Hist&amp;Budget_WC'!CQ$239:CQ$245)+SUM('[2]Hist&amp;Budget_WC'!CQ$262:CQ$265)*$I$43</f>
        <v>-2373</v>
      </c>
      <c r="O837" s="178">
        <f>SUM([2]Calcs_Waste!O$221:O$227)+SUM([2]Calcs_Waste!O$244:O$247)*$I$43</f>
        <v>-2797.205479452055</v>
      </c>
      <c r="P837" s="178">
        <f>SUM([2]Calcs_Waste!P$221:P$227)+SUM([2]Calcs_Waste!P$244:P$247)*$I$43</f>
        <v>-2878.6712328767126</v>
      </c>
      <c r="Q837" s="178">
        <f>SUM([2]Calcs_Waste!Q$221:Q$227)+SUM([2]Calcs_Waste!Q$244:Q$247)*$I$43</f>
        <v>-2958.4246575342468</v>
      </c>
      <c r="R837" s="178">
        <f>SUM([2]Calcs_Waste!R$221:R$227)+SUM([2]Calcs_Waste!R$244:R$247)*$I$43</f>
        <v>-3040.0264989894454</v>
      </c>
      <c r="S837" s="178">
        <f>SUM([2]Calcs_Waste!S$221:S$227)+SUM([2]Calcs_Waste!S$244:S$247)*$I$43</f>
        <v>-3122.4118571749382</v>
      </c>
      <c r="T837" s="178">
        <f>SUM([2]Calcs_Waste!T$221:T$227)+SUM([2]Calcs_Waste!T$244:T$247)*$I$43</f>
        <v>-3208.9315068493152</v>
      </c>
      <c r="U837" s="178">
        <f>SUM([2]Calcs_Waste!U$221:U$227)+SUM([2]Calcs_Waste!U$244:U$247)*$I$43</f>
        <v>-3297.6849315068494</v>
      </c>
      <c r="V837" s="178">
        <f>SUM([2]Calcs_Waste!V$221:V$227)+SUM([2]Calcs_Waste!V$244:V$247)*$I$43</f>
        <v>-3389.2831798787333</v>
      </c>
      <c r="W837" s="178">
        <f>SUM([2]Calcs_Waste!W$221:W$227)+SUM([2]Calcs_Waste!W$244:W$247)*$I$43</f>
        <v>-3481.5113406692112</v>
      </c>
      <c r="X837" s="178">
        <f>SUM([2]Calcs_Waste!X$221:X$227)+SUM([2]Calcs_Waste!X$244:X$247)*$I$43</f>
        <v>-3579.027397260274</v>
      </c>
      <c r="Y837" s="178">
        <f>SUM([2]Calcs_Waste!Y$221:Y$227)+SUM([2]Calcs_Waste!Y$244:Y$247)*$I$43</f>
        <v>-3587</v>
      </c>
      <c r="Z837" s="178">
        <f>SUM([2]Calcs_Waste!Z$221:Z$227)+SUM([2]Calcs_Waste!Z$244:Z$247)*$I$43</f>
        <v>-3587.8055243655963</v>
      </c>
      <c r="AA837" s="178">
        <f>SUM([2]Calcs_Waste!AA$221:AA$227)+SUM([2]Calcs_Waste!AA$244:AA$247)*$I$43</f>
        <v>-3586.1944756344037</v>
      </c>
      <c r="AB837" s="178">
        <f>SUM([2]Calcs_Waste!AB$221:AB$227)+SUM([2]Calcs_Waste!AB$244:AB$247)*$I$43</f>
        <v>-3587</v>
      </c>
      <c r="AC837" s="178">
        <f>SUM([2]Calcs_Waste!AC$221:AC$227)+SUM([2]Calcs_Waste!AC$244:AC$247)*$I$43</f>
        <v>-3587</v>
      </c>
      <c r="AD837" s="178">
        <f>SUM([2]Calcs_Waste!AD$221:AD$227)+SUM([2]Calcs_Waste!AD$244:AD$247)*$I$43</f>
        <v>-3587.8055243655963</v>
      </c>
      <c r="AE837" s="178">
        <f>SUM([2]Calcs_Waste!AE$221:AE$227)+SUM([2]Calcs_Waste!AE$244:AE$247)*$I$43</f>
        <v>-3586.1944756344037</v>
      </c>
      <c r="AF837" s="178">
        <f>SUM([2]Calcs_Waste!AF$221:AF$227)+SUM([2]Calcs_Waste!AF$244:AF$247)*$I$43</f>
        <v>-3587</v>
      </c>
      <c r="AG837" s="178">
        <f>SUM([2]Calcs_Waste!AG$221:AG$227)+SUM([2]Calcs_Waste!AG$244:AG$247)*$I$43</f>
        <v>-3587</v>
      </c>
      <c r="AH837" s="179">
        <f>SUM([2]Calcs_Waste!AH$221:AH$227)+SUM([2]Calcs_Waste!AH$244:AH$247)*$I$43</f>
        <v>-3587.8055243655963</v>
      </c>
      <c r="AM837" s="53" cm="1">
        <f t="array" ref="AM837">IF(SUM(ABS(K837:AH837)),1,0)</f>
        <v>1</v>
      </c>
      <c r="AN837" s="53">
        <f>IF(OR(SUBTOTAL(102,AM837)=1,AM837=0),0,1)</f>
        <v>1</v>
      </c>
    </row>
    <row r="838" spans="1:40" ht="12.75" hidden="1" customHeight="1" outlineLevel="2" collapsed="1" x14ac:dyDescent="0.2">
      <c r="A838" s="35"/>
      <c r="B838" s="151"/>
      <c r="C838" s="152"/>
      <c r="D838" s="180" t="s">
        <v>114</v>
      </c>
      <c r="E838" s="181"/>
      <c r="F838" s="181"/>
      <c r="G838" s="181"/>
      <c r="H838" s="181"/>
      <c r="I838" s="181"/>
      <c r="J838" s="181"/>
      <c r="K838" s="182">
        <f t="shared" ref="K838:AH838" si="159">SUM(K836:K837)</f>
        <v>-17</v>
      </c>
      <c r="L838" s="182">
        <f t="shared" si="159"/>
        <v>-43</v>
      </c>
      <c r="M838" s="182">
        <f t="shared" si="159"/>
        <v>-1</v>
      </c>
      <c r="N838" s="183">
        <f t="shared" si="159"/>
        <v>68</v>
      </c>
      <c r="O838" s="183">
        <f t="shared" si="159"/>
        <v>254.47534246575333</v>
      </c>
      <c r="P838" s="183">
        <f t="shared" si="159"/>
        <v>8.9643835616438992</v>
      </c>
      <c r="Q838" s="183">
        <f t="shared" si="159"/>
        <v>8</v>
      </c>
      <c r="R838" s="183">
        <f t="shared" si="159"/>
        <v>8.0979788906352042</v>
      </c>
      <c r="S838" s="183">
        <f t="shared" si="159"/>
        <v>8.3020211093648868</v>
      </c>
      <c r="T838" s="183">
        <f t="shared" si="159"/>
        <v>8.5</v>
      </c>
      <c r="U838" s="183">
        <f t="shared" si="159"/>
        <v>8.6999999999998181</v>
      </c>
      <c r="V838" s="183">
        <f t="shared" si="159"/>
        <v>8.8979788906358408</v>
      </c>
      <c r="W838" s="183">
        <f t="shared" si="159"/>
        <v>9.2020211093654325</v>
      </c>
      <c r="X838" s="183">
        <f t="shared" si="159"/>
        <v>9.3999999999996362</v>
      </c>
      <c r="Y838" s="183">
        <f t="shared" si="159"/>
        <v>1</v>
      </c>
      <c r="Z838" s="183">
        <f t="shared" si="159"/>
        <v>0.99797889063484035</v>
      </c>
      <c r="AA838" s="183">
        <f t="shared" si="159"/>
        <v>1.0020211093647049</v>
      </c>
      <c r="AB838" s="183">
        <f t="shared" si="159"/>
        <v>1</v>
      </c>
      <c r="AC838" s="183">
        <f t="shared" si="159"/>
        <v>1</v>
      </c>
      <c r="AD838" s="183">
        <f t="shared" si="159"/>
        <v>0.99797889063484035</v>
      </c>
      <c r="AE838" s="183">
        <f t="shared" si="159"/>
        <v>1.0020211093647049</v>
      </c>
      <c r="AF838" s="183">
        <f t="shared" si="159"/>
        <v>1</v>
      </c>
      <c r="AG838" s="183">
        <f t="shared" si="159"/>
        <v>1</v>
      </c>
      <c r="AH838" s="184">
        <f t="shared" si="159"/>
        <v>0.99797889063484035</v>
      </c>
    </row>
    <row r="839" spans="1:40" ht="12.75" hidden="1" customHeight="1" outlineLevel="2" x14ac:dyDescent="0.2">
      <c r="A839" s="35"/>
      <c r="B839" s="151"/>
      <c r="C839" s="152"/>
      <c r="D839" s="153"/>
      <c r="E839" s="154"/>
      <c r="F839" s="154"/>
      <c r="G839" s="154"/>
      <c r="H839" s="154"/>
      <c r="I839" s="154"/>
      <c r="J839" s="154"/>
      <c r="K839" s="185"/>
      <c r="L839" s="185"/>
      <c r="M839" s="185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  <c r="AA839" s="186"/>
      <c r="AB839" s="186"/>
      <c r="AC839" s="186"/>
      <c r="AD839" s="186"/>
      <c r="AE839" s="186"/>
      <c r="AF839" s="186"/>
      <c r="AG839" s="186"/>
      <c r="AH839" s="187"/>
    </row>
    <row r="840" spans="1:40" ht="12.75" hidden="1" customHeight="1" outlineLevel="2" x14ac:dyDescent="0.2">
      <c r="A840" s="35"/>
      <c r="B840" s="151"/>
      <c r="C840" s="152"/>
      <c r="D840" s="153" t="s">
        <v>115</v>
      </c>
      <c r="E840" s="154"/>
      <c r="F840" s="154"/>
      <c r="G840" s="154"/>
      <c r="H840" s="154"/>
      <c r="I840" s="154"/>
      <c r="J840" s="154"/>
      <c r="K840" s="185"/>
      <c r="L840" s="185"/>
      <c r="M840" s="185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  <c r="AA840" s="186"/>
      <c r="AB840" s="186"/>
      <c r="AC840" s="186"/>
      <c r="AD840" s="186"/>
      <c r="AE840" s="186"/>
      <c r="AF840" s="186"/>
      <c r="AG840" s="186"/>
      <c r="AH840" s="187"/>
    </row>
    <row r="841" spans="1:40" ht="12.75" hidden="1" customHeight="1" outlineLevel="2" x14ac:dyDescent="0.2">
      <c r="A841" s="35"/>
      <c r="B841" s="151"/>
      <c r="C841" s="152"/>
      <c r="D841" s="176" t="s">
        <v>116</v>
      </c>
      <c r="E841" s="154"/>
      <c r="F841" s="154"/>
      <c r="G841" s="154"/>
      <c r="H841" s="154"/>
      <c r="I841" s="154"/>
      <c r="J841" s="154"/>
      <c r="K841" s="177">
        <f>'[2]Hist&amp;Budget_WC'!CN$251</f>
        <v>0</v>
      </c>
      <c r="L841" s="177">
        <f>'[2]Hist&amp;Budget_WC'!CO$251</f>
        <v>0</v>
      </c>
      <c r="M841" s="177">
        <f>'[2]Hist&amp;Budget_WC'!CP$251</f>
        <v>0</v>
      </c>
      <c r="N841" s="186">
        <f>'[2]Hist&amp;Budget_WC'!CQ$251</f>
        <v>0</v>
      </c>
      <c r="O841" s="178">
        <f>[2]Calcs_Waste!O$233</f>
        <v>0</v>
      </c>
      <c r="P841" s="178">
        <f>[2]Calcs_Waste!P$233</f>
        <v>0</v>
      </c>
      <c r="Q841" s="178">
        <f>[2]Calcs_Waste!Q$233</f>
        <v>0</v>
      </c>
      <c r="R841" s="178">
        <f>[2]Calcs_Waste!R$233</f>
        <v>0</v>
      </c>
      <c r="S841" s="178">
        <f>[2]Calcs_Waste!S$233</f>
        <v>0</v>
      </c>
      <c r="T841" s="178">
        <f>[2]Calcs_Waste!T$233</f>
        <v>0</v>
      </c>
      <c r="U841" s="178">
        <f>[2]Calcs_Waste!U$233</f>
        <v>0</v>
      </c>
      <c r="V841" s="178">
        <f>[2]Calcs_Waste!V$233</f>
        <v>0</v>
      </c>
      <c r="W841" s="178">
        <f>[2]Calcs_Waste!W$233</f>
        <v>0</v>
      </c>
      <c r="X841" s="178">
        <f>[2]Calcs_Waste!X$233</f>
        <v>0</v>
      </c>
      <c r="Y841" s="178">
        <f>[2]Calcs_Waste!Y$233</f>
        <v>0</v>
      </c>
      <c r="Z841" s="178">
        <f>[2]Calcs_Waste!Z$233</f>
        <v>0</v>
      </c>
      <c r="AA841" s="178">
        <f>[2]Calcs_Waste!AA$233</f>
        <v>0</v>
      </c>
      <c r="AB841" s="178">
        <f>[2]Calcs_Waste!AB$233</f>
        <v>0</v>
      </c>
      <c r="AC841" s="178">
        <f>[2]Calcs_Waste!AC$233</f>
        <v>0</v>
      </c>
      <c r="AD841" s="178">
        <f>[2]Calcs_Waste!AD$233</f>
        <v>0</v>
      </c>
      <c r="AE841" s="178">
        <f>[2]Calcs_Waste!AE$233</f>
        <v>0</v>
      </c>
      <c r="AF841" s="178">
        <f>[2]Calcs_Waste!AF$233</f>
        <v>0</v>
      </c>
      <c r="AG841" s="178">
        <f>[2]Calcs_Waste!AG$233</f>
        <v>0</v>
      </c>
      <c r="AH841" s="179">
        <f>[2]Calcs_Waste!AH$233</f>
        <v>0</v>
      </c>
      <c r="AM841" s="53" cm="1">
        <f t="array" ref="AM841">IF(SUM(ABS(K841:AH841)),1,0)</f>
        <v>0</v>
      </c>
      <c r="AN841" s="53">
        <f>IF(OR(SUBTOTAL(102,AM841)=1,AM841=0),0,1)</f>
        <v>0</v>
      </c>
    </row>
    <row r="842" spans="1:40" ht="12.75" hidden="1" customHeight="1" outlineLevel="2" x14ac:dyDescent="0.2">
      <c r="A842" s="35"/>
      <c r="B842" s="151"/>
      <c r="C842" s="152"/>
      <c r="D842" s="176" t="s">
        <v>117</v>
      </c>
      <c r="E842" s="154"/>
      <c r="F842" s="154"/>
      <c r="G842" s="154"/>
      <c r="H842" s="154"/>
      <c r="I842" s="154"/>
      <c r="J842" s="154"/>
      <c r="K842" s="177">
        <f>'[2]Hist&amp;Budget_WC'!CN$250</f>
        <v>0</v>
      </c>
      <c r="L842" s="177">
        <f>'[2]Hist&amp;Budget_WC'!CO$250</f>
        <v>0</v>
      </c>
      <c r="M842" s="177">
        <f>'[2]Hist&amp;Budget_WC'!CP$250</f>
        <v>0</v>
      </c>
      <c r="N842" s="186">
        <f>'[2]Hist&amp;Budget_WC'!CQ$250</f>
        <v>0</v>
      </c>
      <c r="O842" s="178">
        <f>[2]Calcs_Waste!O$232</f>
        <v>0</v>
      </c>
      <c r="P842" s="178">
        <f>[2]Calcs_Waste!P$232</f>
        <v>0</v>
      </c>
      <c r="Q842" s="178">
        <f>[2]Calcs_Waste!Q$232</f>
        <v>0</v>
      </c>
      <c r="R842" s="178">
        <f>[2]Calcs_Waste!R$232</f>
        <v>0</v>
      </c>
      <c r="S842" s="178">
        <f>[2]Calcs_Waste!S$232</f>
        <v>0</v>
      </c>
      <c r="T842" s="178">
        <f>[2]Calcs_Waste!T$232</f>
        <v>0</v>
      </c>
      <c r="U842" s="178">
        <f>[2]Calcs_Waste!U$232</f>
        <v>0</v>
      </c>
      <c r="V842" s="178">
        <f>[2]Calcs_Waste!V$232</f>
        <v>0</v>
      </c>
      <c r="W842" s="178">
        <f>[2]Calcs_Waste!W$232</f>
        <v>0</v>
      </c>
      <c r="X842" s="178">
        <f>[2]Calcs_Waste!X$232</f>
        <v>0</v>
      </c>
      <c r="Y842" s="178">
        <f>[2]Calcs_Waste!Y$232</f>
        <v>0</v>
      </c>
      <c r="Z842" s="178">
        <f>[2]Calcs_Waste!Z$232</f>
        <v>0</v>
      </c>
      <c r="AA842" s="178">
        <f>[2]Calcs_Waste!AA$232</f>
        <v>0</v>
      </c>
      <c r="AB842" s="178">
        <f>[2]Calcs_Waste!AB$232</f>
        <v>0</v>
      </c>
      <c r="AC842" s="178">
        <f>[2]Calcs_Waste!AC$232</f>
        <v>0</v>
      </c>
      <c r="AD842" s="178">
        <f>[2]Calcs_Waste!AD$232</f>
        <v>0</v>
      </c>
      <c r="AE842" s="178">
        <f>[2]Calcs_Waste!AE$232</f>
        <v>0</v>
      </c>
      <c r="AF842" s="178">
        <f>[2]Calcs_Waste!AF$232</f>
        <v>0</v>
      </c>
      <c r="AG842" s="178">
        <f>[2]Calcs_Waste!AG$232</f>
        <v>0</v>
      </c>
      <c r="AH842" s="179">
        <f>[2]Calcs_Waste!AH$232</f>
        <v>0</v>
      </c>
      <c r="AM842" s="53" cm="1">
        <f t="array" ref="AM842">IF(SUM(ABS(K842:AH842)),1,0)</f>
        <v>0</v>
      </c>
      <c r="AN842" s="53">
        <f>IF(OR(SUBTOTAL(102,AM842)=1,AM842=0),0,1)</f>
        <v>0</v>
      </c>
    </row>
    <row r="843" spans="1:40" ht="12.75" hidden="1" customHeight="1" outlineLevel="2" x14ac:dyDescent="0.2">
      <c r="A843" s="35"/>
      <c r="B843" s="151"/>
      <c r="C843" s="152"/>
      <c r="D843" s="176" t="s">
        <v>118</v>
      </c>
      <c r="E843" s="154"/>
      <c r="F843" s="154"/>
      <c r="G843" s="154"/>
      <c r="H843" s="154"/>
      <c r="I843" s="154"/>
      <c r="J843" s="154"/>
      <c r="K843" s="177">
        <f>SUM('[2]Hist&amp;Budget_WC'!CN$252:CN$255)</f>
        <v>0</v>
      </c>
      <c r="L843" s="177">
        <f>SUM('[2]Hist&amp;Budget_WC'!CO$252:CO$255)</f>
        <v>0</v>
      </c>
      <c r="M843" s="177">
        <f>SUM('[2]Hist&amp;Budget_WC'!CP$252:CP$255)</f>
        <v>0</v>
      </c>
      <c r="N843" s="186">
        <f>SUM('[2]Hist&amp;Budget_WC'!CQ$252:CQ$255)</f>
        <v>0</v>
      </c>
      <c r="O843" s="178">
        <f>SUM([2]Calcs_Waste!O$234:O$237)</f>
        <v>0</v>
      </c>
      <c r="P843" s="178">
        <f>SUM([2]Calcs_Waste!P$234:P$237)</f>
        <v>0</v>
      </c>
      <c r="Q843" s="178">
        <f>SUM([2]Calcs_Waste!Q$234:Q$237)</f>
        <v>0</v>
      </c>
      <c r="R843" s="178">
        <f>SUM([2]Calcs_Waste!R$234:R$237)</f>
        <v>0</v>
      </c>
      <c r="S843" s="178">
        <f>SUM([2]Calcs_Waste!S$234:S$237)</f>
        <v>0</v>
      </c>
      <c r="T843" s="178">
        <f>SUM([2]Calcs_Waste!T$234:T$237)</f>
        <v>0</v>
      </c>
      <c r="U843" s="178">
        <f>SUM([2]Calcs_Waste!U$234:U$237)</f>
        <v>0</v>
      </c>
      <c r="V843" s="178">
        <f>SUM([2]Calcs_Waste!V$234:V$237)</f>
        <v>0</v>
      </c>
      <c r="W843" s="178">
        <f>SUM([2]Calcs_Waste!W$234:W$237)</f>
        <v>0</v>
      </c>
      <c r="X843" s="178">
        <f>SUM([2]Calcs_Waste!X$234:X$237)</f>
        <v>0</v>
      </c>
      <c r="Y843" s="178">
        <f>SUM([2]Calcs_Waste!Y$234:Y$237)</f>
        <v>0</v>
      </c>
      <c r="Z843" s="178">
        <f>SUM([2]Calcs_Waste!Z$234:Z$237)</f>
        <v>0</v>
      </c>
      <c r="AA843" s="178">
        <f>SUM([2]Calcs_Waste!AA$234:AA$237)</f>
        <v>0</v>
      </c>
      <c r="AB843" s="178">
        <f>SUM([2]Calcs_Waste!AB$234:AB$237)</f>
        <v>0</v>
      </c>
      <c r="AC843" s="178">
        <f>SUM([2]Calcs_Waste!AC$234:AC$237)</f>
        <v>0</v>
      </c>
      <c r="AD843" s="178">
        <f>SUM([2]Calcs_Waste!AD$234:AD$237)</f>
        <v>0</v>
      </c>
      <c r="AE843" s="178">
        <f>SUM([2]Calcs_Waste!AE$234:AE$237)</f>
        <v>0</v>
      </c>
      <c r="AF843" s="178">
        <f>SUM([2]Calcs_Waste!AF$234:AF$237)</f>
        <v>0</v>
      </c>
      <c r="AG843" s="178">
        <f>SUM([2]Calcs_Waste!AG$234:AG$237)</f>
        <v>0</v>
      </c>
      <c r="AH843" s="179">
        <f>SUM([2]Calcs_Waste!AH$234:AH$237)</f>
        <v>0</v>
      </c>
      <c r="AM843" s="53" cm="1">
        <f t="array" ref="AM843">IF(SUM(ABS(K843:AH843)),1,0)</f>
        <v>0</v>
      </c>
      <c r="AN843" s="53">
        <f>IF(OR(SUBTOTAL(102,AM843)=1,AM843=0),0,1)</f>
        <v>0</v>
      </c>
    </row>
    <row r="844" spans="1:40" ht="12.75" hidden="1" customHeight="1" outlineLevel="2" collapsed="1" x14ac:dyDescent="0.2">
      <c r="A844" s="35"/>
      <c r="B844" s="151"/>
      <c r="C844" s="152"/>
      <c r="D844" s="180" t="s">
        <v>119</v>
      </c>
      <c r="E844" s="181"/>
      <c r="F844" s="181"/>
      <c r="G844" s="181"/>
      <c r="H844" s="181"/>
      <c r="I844" s="181"/>
      <c r="J844" s="181"/>
      <c r="K844" s="182">
        <f t="shared" ref="K844:AH844" si="160">SUM(K841:K843)</f>
        <v>0</v>
      </c>
      <c r="L844" s="182">
        <f t="shared" si="160"/>
        <v>0</v>
      </c>
      <c r="M844" s="182">
        <f t="shared" si="160"/>
        <v>0</v>
      </c>
      <c r="N844" s="183">
        <f t="shared" si="160"/>
        <v>0</v>
      </c>
      <c r="O844" s="183">
        <f t="shared" si="160"/>
        <v>0</v>
      </c>
      <c r="P844" s="183">
        <f t="shared" si="160"/>
        <v>0</v>
      </c>
      <c r="Q844" s="183">
        <f t="shared" si="160"/>
        <v>0</v>
      </c>
      <c r="R844" s="183">
        <f t="shared" si="160"/>
        <v>0</v>
      </c>
      <c r="S844" s="183">
        <f t="shared" si="160"/>
        <v>0</v>
      </c>
      <c r="T844" s="183">
        <f t="shared" si="160"/>
        <v>0</v>
      </c>
      <c r="U844" s="183">
        <f t="shared" si="160"/>
        <v>0</v>
      </c>
      <c r="V844" s="183">
        <f t="shared" si="160"/>
        <v>0</v>
      </c>
      <c r="W844" s="183">
        <f t="shared" si="160"/>
        <v>0</v>
      </c>
      <c r="X844" s="183">
        <f t="shared" si="160"/>
        <v>0</v>
      </c>
      <c r="Y844" s="183">
        <f t="shared" si="160"/>
        <v>0</v>
      </c>
      <c r="Z844" s="183">
        <f t="shared" si="160"/>
        <v>0</v>
      </c>
      <c r="AA844" s="183">
        <f t="shared" si="160"/>
        <v>0</v>
      </c>
      <c r="AB844" s="183">
        <f t="shared" si="160"/>
        <v>0</v>
      </c>
      <c r="AC844" s="183">
        <f t="shared" si="160"/>
        <v>0</v>
      </c>
      <c r="AD844" s="183">
        <f t="shared" si="160"/>
        <v>0</v>
      </c>
      <c r="AE844" s="183">
        <f t="shared" si="160"/>
        <v>0</v>
      </c>
      <c r="AF844" s="183">
        <f t="shared" si="160"/>
        <v>0</v>
      </c>
      <c r="AG844" s="183">
        <f t="shared" si="160"/>
        <v>0</v>
      </c>
      <c r="AH844" s="184">
        <f t="shared" si="160"/>
        <v>0</v>
      </c>
    </row>
    <row r="845" spans="1:40" ht="12.75" hidden="1" customHeight="1" outlineLevel="2" x14ac:dyDescent="0.2">
      <c r="A845" s="35"/>
      <c r="B845" s="151"/>
      <c r="C845" s="152"/>
      <c r="D845" s="153"/>
      <c r="E845" s="154"/>
      <c r="F845" s="154"/>
      <c r="G845" s="154"/>
      <c r="H845" s="154"/>
      <c r="I845" s="154"/>
      <c r="J845" s="154"/>
      <c r="K845" s="185"/>
      <c r="L845" s="185"/>
      <c r="M845" s="185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  <c r="Y845" s="186"/>
      <c r="Z845" s="186"/>
      <c r="AA845" s="186"/>
      <c r="AB845" s="186"/>
      <c r="AC845" s="186"/>
      <c r="AD845" s="186"/>
      <c r="AE845" s="186"/>
      <c r="AF845" s="186"/>
      <c r="AG845" s="186"/>
      <c r="AH845" s="187"/>
    </row>
    <row r="846" spans="1:40" ht="12.75" hidden="1" customHeight="1" outlineLevel="2" x14ac:dyDescent="0.2">
      <c r="A846" s="35"/>
      <c r="B846" s="151"/>
      <c r="C846" s="152"/>
      <c r="D846" s="153" t="s">
        <v>120</v>
      </c>
      <c r="E846" s="154"/>
      <c r="F846" s="154"/>
      <c r="G846" s="154"/>
      <c r="H846" s="154"/>
      <c r="I846" s="154"/>
      <c r="J846" s="154"/>
      <c r="K846" s="185"/>
      <c r="L846" s="185"/>
      <c r="M846" s="185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  <c r="Y846" s="186"/>
      <c r="Z846" s="186"/>
      <c r="AA846" s="186"/>
      <c r="AB846" s="186"/>
      <c r="AC846" s="186"/>
      <c r="AD846" s="186"/>
      <c r="AE846" s="186"/>
      <c r="AF846" s="186"/>
      <c r="AG846" s="186"/>
      <c r="AH846" s="187"/>
    </row>
    <row r="847" spans="1:40" ht="12.75" hidden="1" customHeight="1" outlineLevel="2" x14ac:dyDescent="0.2">
      <c r="A847" s="35"/>
      <c r="B847" s="151"/>
      <c r="C847" s="152"/>
      <c r="D847" s="176" t="s">
        <v>121</v>
      </c>
      <c r="E847" s="154"/>
      <c r="F847" s="154"/>
      <c r="G847" s="154"/>
      <c r="H847" s="154"/>
      <c r="I847" s="154"/>
      <c r="J847" s="154"/>
      <c r="K847" s="177">
        <f>'[2]Hist&amp;Budget_WC'!CN$260</f>
        <v>0</v>
      </c>
      <c r="L847" s="185">
        <f>'[2]Hist&amp;Budget_WC'!CO$260</f>
        <v>0</v>
      </c>
      <c r="M847" s="185">
        <f>'[2]Hist&amp;Budget_WC'!CP$260</f>
        <v>0</v>
      </c>
      <c r="N847" s="186">
        <f>'[2]Hist&amp;Budget_WC'!CQ$260</f>
        <v>0</v>
      </c>
      <c r="O847" s="178">
        <f>[2]Calcs_Waste!O$242</f>
        <v>0</v>
      </c>
      <c r="P847" s="186">
        <f>[2]Calcs_Waste!P$242</f>
        <v>0</v>
      </c>
      <c r="Q847" s="186">
        <f>[2]Calcs_Waste!Q$242</f>
        <v>0</v>
      </c>
      <c r="R847" s="186">
        <f>[2]Calcs_Waste!R$242</f>
        <v>0</v>
      </c>
      <c r="S847" s="186">
        <f>[2]Calcs_Waste!S$242</f>
        <v>0</v>
      </c>
      <c r="T847" s="186">
        <f>[2]Calcs_Waste!T$242</f>
        <v>0</v>
      </c>
      <c r="U847" s="186">
        <f>[2]Calcs_Waste!U$242</f>
        <v>0</v>
      </c>
      <c r="V847" s="186">
        <f>[2]Calcs_Waste!V$242</f>
        <v>0</v>
      </c>
      <c r="W847" s="186">
        <f>[2]Calcs_Waste!W$242</f>
        <v>0</v>
      </c>
      <c r="X847" s="186">
        <f>[2]Calcs_Waste!X$242</f>
        <v>0</v>
      </c>
      <c r="Y847" s="186">
        <f>[2]Calcs_Waste!Y$242</f>
        <v>0</v>
      </c>
      <c r="Z847" s="186">
        <f>[2]Calcs_Waste!Z$242</f>
        <v>0</v>
      </c>
      <c r="AA847" s="186">
        <f>[2]Calcs_Waste!AA$242</f>
        <v>0</v>
      </c>
      <c r="AB847" s="186">
        <f>[2]Calcs_Waste!AB$242</f>
        <v>0</v>
      </c>
      <c r="AC847" s="186">
        <f>[2]Calcs_Waste!AC$242</f>
        <v>0</v>
      </c>
      <c r="AD847" s="186">
        <f>[2]Calcs_Waste!AD$242</f>
        <v>0</v>
      </c>
      <c r="AE847" s="186">
        <f>[2]Calcs_Waste!AE$242</f>
        <v>0</v>
      </c>
      <c r="AF847" s="186">
        <f>[2]Calcs_Waste!AF$242</f>
        <v>0</v>
      </c>
      <c r="AG847" s="186">
        <f>[2]Calcs_Waste!AG$242</f>
        <v>0</v>
      </c>
      <c r="AH847" s="187">
        <f>[2]Calcs_Waste!AH$242</f>
        <v>0</v>
      </c>
      <c r="AM847" s="53" cm="1">
        <f t="array" ref="AM847">IF(SUM(ABS(K847:AH847)),1,0)</f>
        <v>0</v>
      </c>
      <c r="AN847" s="53">
        <f>IF(OR(SUBTOTAL(102,AM847)=1,AM847=0),0,1)</f>
        <v>0</v>
      </c>
    </row>
    <row r="848" spans="1:40" ht="12.75" hidden="1" customHeight="1" outlineLevel="2" x14ac:dyDescent="0.2">
      <c r="A848" s="35"/>
      <c r="B848" s="151"/>
      <c r="C848" s="152"/>
      <c r="D848" s="176" t="s">
        <v>122</v>
      </c>
      <c r="E848" s="154"/>
      <c r="F848" s="154"/>
      <c r="G848" s="154"/>
      <c r="H848" s="154"/>
      <c r="I848" s="154"/>
      <c r="J848" s="154"/>
      <c r="K848" s="177">
        <f>'[2]Hist&amp;Budget_WC'!CN$261</f>
        <v>0</v>
      </c>
      <c r="L848" s="185">
        <f>'[2]Hist&amp;Budget_WC'!CO$261</f>
        <v>0</v>
      </c>
      <c r="M848" s="185">
        <f>'[2]Hist&amp;Budget_WC'!CP$261</f>
        <v>0</v>
      </c>
      <c r="N848" s="186">
        <f>'[2]Hist&amp;Budget_WC'!CQ$261</f>
        <v>0</v>
      </c>
      <c r="O848" s="186">
        <f>[2]Calcs_Waste!O$243</f>
        <v>0</v>
      </c>
      <c r="P848" s="186">
        <f>[2]Calcs_Waste!P$243</f>
        <v>0</v>
      </c>
      <c r="Q848" s="186">
        <f>[2]Calcs_Waste!Q$243</f>
        <v>0</v>
      </c>
      <c r="R848" s="186">
        <f>[2]Calcs_Waste!R$243</f>
        <v>0</v>
      </c>
      <c r="S848" s="186">
        <f>[2]Calcs_Waste!S$243</f>
        <v>0</v>
      </c>
      <c r="T848" s="186">
        <f>[2]Calcs_Waste!T$243</f>
        <v>0</v>
      </c>
      <c r="U848" s="186">
        <f>[2]Calcs_Waste!U$243</f>
        <v>0</v>
      </c>
      <c r="V848" s="186">
        <f>[2]Calcs_Waste!V$243</f>
        <v>0</v>
      </c>
      <c r="W848" s="186">
        <f>[2]Calcs_Waste!W$243</f>
        <v>0</v>
      </c>
      <c r="X848" s="186">
        <f>[2]Calcs_Waste!X$243</f>
        <v>0</v>
      </c>
      <c r="Y848" s="186">
        <f>[2]Calcs_Waste!Y$243</f>
        <v>0</v>
      </c>
      <c r="Z848" s="186">
        <f>[2]Calcs_Waste!Z$243</f>
        <v>0</v>
      </c>
      <c r="AA848" s="186">
        <f>[2]Calcs_Waste!AA$243</f>
        <v>0</v>
      </c>
      <c r="AB848" s="186">
        <f>[2]Calcs_Waste!AB$243</f>
        <v>0</v>
      </c>
      <c r="AC848" s="186">
        <f>[2]Calcs_Waste!AC$243</f>
        <v>0</v>
      </c>
      <c r="AD848" s="186">
        <f>[2]Calcs_Waste!AD$243</f>
        <v>0</v>
      </c>
      <c r="AE848" s="186">
        <f>[2]Calcs_Waste!AE$243</f>
        <v>0</v>
      </c>
      <c r="AF848" s="186">
        <f>[2]Calcs_Waste!AF$243</f>
        <v>0</v>
      </c>
      <c r="AG848" s="186">
        <f>[2]Calcs_Waste!AG$243</f>
        <v>0</v>
      </c>
      <c r="AH848" s="187">
        <f>[2]Calcs_Waste!AH$243</f>
        <v>0</v>
      </c>
      <c r="AM848" s="53" cm="1">
        <f t="array" ref="AM848">IF(SUM(ABS(K848:AH848)),1,0)</f>
        <v>0</v>
      </c>
      <c r="AN848" s="53">
        <f>IF(OR(SUBTOTAL(102,AM848)=1,AM848=0),0,1)</f>
        <v>0</v>
      </c>
    </row>
    <row r="849" spans="1:40" ht="12.75" hidden="1" customHeight="1" outlineLevel="2" collapsed="1" x14ac:dyDescent="0.2">
      <c r="A849" s="35"/>
      <c r="B849" s="151"/>
      <c r="C849" s="152"/>
      <c r="D849" s="176" t="s">
        <v>123</v>
      </c>
      <c r="E849" s="154"/>
      <c r="F849" s="154"/>
      <c r="G849" s="154"/>
      <c r="H849" s="154"/>
      <c r="I849" s="154"/>
      <c r="J849" s="154"/>
      <c r="K849" s="177">
        <f>SUM('[2]Hist&amp;Budget_WC'!CN$262:CN$265)*(1-$I$43)</f>
        <v>0</v>
      </c>
      <c r="L849" s="185">
        <f>SUM('[2]Hist&amp;Budget_WC'!CO$262:CO$265)*(1-$I$43)</f>
        <v>0</v>
      </c>
      <c r="M849" s="185">
        <f>SUM('[2]Hist&amp;Budget_WC'!CP$262:CP$265)*(1-$I$43)</f>
        <v>0</v>
      </c>
      <c r="N849" s="186">
        <f>SUM('[2]Hist&amp;Budget_WC'!CQ$262:CQ$265)*(1-$I$43)</f>
        <v>0</v>
      </c>
      <c r="O849" s="178">
        <f>SUM([2]Calcs_Waste!O$244:O$247)*(1-$I$43)</f>
        <v>0</v>
      </c>
      <c r="P849" s="178">
        <f>SUM([2]Calcs_Waste!P$244:P$247)*(1-$I$43)</f>
        <v>0</v>
      </c>
      <c r="Q849" s="178">
        <f>SUM([2]Calcs_Waste!Q$244:Q$247)*(1-$I$43)</f>
        <v>0</v>
      </c>
      <c r="R849" s="178">
        <f>SUM([2]Calcs_Waste!R$244:R$247)*(1-$I$43)</f>
        <v>0</v>
      </c>
      <c r="S849" s="178">
        <f>SUM([2]Calcs_Waste!S$244:S$247)*(1-$I$43)</f>
        <v>0</v>
      </c>
      <c r="T849" s="178">
        <f>SUM([2]Calcs_Waste!T$244:T$247)*(1-$I$43)</f>
        <v>0</v>
      </c>
      <c r="U849" s="178">
        <f>SUM([2]Calcs_Waste!U$244:U$247)*(1-$I$43)</f>
        <v>0</v>
      </c>
      <c r="V849" s="178">
        <f>SUM([2]Calcs_Waste!V$244:V$247)*(1-$I$43)</f>
        <v>0</v>
      </c>
      <c r="W849" s="178">
        <f>SUM([2]Calcs_Waste!W$244:W$247)*(1-$I$43)</f>
        <v>0</v>
      </c>
      <c r="X849" s="178">
        <f>SUM([2]Calcs_Waste!X$244:X$247)*(1-$I$43)</f>
        <v>0</v>
      </c>
      <c r="Y849" s="178">
        <f>SUM([2]Calcs_Waste!Y$244:Y$247)*(1-$I$43)</f>
        <v>0</v>
      </c>
      <c r="Z849" s="178">
        <f>SUM([2]Calcs_Waste!Z$244:Z$247)*(1-$I$43)</f>
        <v>0</v>
      </c>
      <c r="AA849" s="178">
        <f>SUM([2]Calcs_Waste!AA$244:AA$247)*(1-$I$43)</f>
        <v>0</v>
      </c>
      <c r="AB849" s="178">
        <f>SUM([2]Calcs_Waste!AB$244:AB$247)*(1-$I$43)</f>
        <v>0</v>
      </c>
      <c r="AC849" s="178">
        <f>SUM([2]Calcs_Waste!AC$244:AC$247)*(1-$I$43)</f>
        <v>0</v>
      </c>
      <c r="AD849" s="178">
        <f>SUM([2]Calcs_Waste!AD$244:AD$247)*(1-$I$43)</f>
        <v>0</v>
      </c>
      <c r="AE849" s="178">
        <f>SUM([2]Calcs_Waste!AE$244:AE$247)*(1-$I$43)</f>
        <v>0</v>
      </c>
      <c r="AF849" s="178">
        <f>SUM([2]Calcs_Waste!AF$244:AF$247)*(1-$I$43)</f>
        <v>0</v>
      </c>
      <c r="AG849" s="178">
        <f>SUM([2]Calcs_Waste!AG$244:AG$247)*(1-$I$43)</f>
        <v>0</v>
      </c>
      <c r="AH849" s="179">
        <f>SUM([2]Calcs_Waste!AH$244:AH$247)*(1-$I$43)</f>
        <v>0</v>
      </c>
    </row>
    <row r="850" spans="1:40" ht="12.75" hidden="1" customHeight="1" outlineLevel="2" x14ac:dyDescent="0.2">
      <c r="A850" s="35"/>
      <c r="B850" s="151"/>
      <c r="C850" s="152"/>
      <c r="D850" s="176" t="s">
        <v>124</v>
      </c>
      <c r="E850" s="154"/>
      <c r="F850" s="154"/>
      <c r="G850" s="154"/>
      <c r="H850" s="154"/>
      <c r="I850" s="154"/>
      <c r="J850" s="154"/>
      <c r="K850" s="177">
        <f>'[2]Hist&amp;Budget_WC'!CN$266</f>
        <v>0</v>
      </c>
      <c r="L850" s="185">
        <f>'[2]Hist&amp;Budget_WC'!CO$266</f>
        <v>0</v>
      </c>
      <c r="M850" s="185">
        <f>'[2]Hist&amp;Budget_WC'!CP$266</f>
        <v>0</v>
      </c>
      <c r="N850" s="186">
        <f>'[2]Hist&amp;Budget_WC'!CQ$266</f>
        <v>0</v>
      </c>
      <c r="O850" s="178">
        <f>[2]Calcs_Waste!O$248</f>
        <v>0</v>
      </c>
      <c r="P850" s="186">
        <f>[2]Calcs_Waste!P$248</f>
        <v>0</v>
      </c>
      <c r="Q850" s="186">
        <f>[2]Calcs_Waste!Q$248</f>
        <v>0</v>
      </c>
      <c r="R850" s="186">
        <f>[2]Calcs_Waste!R$248</f>
        <v>0</v>
      </c>
      <c r="S850" s="186">
        <f>[2]Calcs_Waste!S$248</f>
        <v>0</v>
      </c>
      <c r="T850" s="186">
        <f>[2]Calcs_Waste!T$248</f>
        <v>0</v>
      </c>
      <c r="U850" s="186">
        <f>[2]Calcs_Waste!U$248</f>
        <v>0</v>
      </c>
      <c r="V850" s="186">
        <f>[2]Calcs_Waste!V$248</f>
        <v>0</v>
      </c>
      <c r="W850" s="186">
        <f>[2]Calcs_Waste!W$248</f>
        <v>0</v>
      </c>
      <c r="X850" s="186">
        <f>[2]Calcs_Waste!X$248</f>
        <v>0</v>
      </c>
      <c r="Y850" s="186">
        <f>[2]Calcs_Waste!Y$248</f>
        <v>0</v>
      </c>
      <c r="Z850" s="186">
        <f>[2]Calcs_Waste!Z$248</f>
        <v>0</v>
      </c>
      <c r="AA850" s="186">
        <f>[2]Calcs_Waste!AA$248</f>
        <v>0</v>
      </c>
      <c r="AB850" s="186">
        <f>[2]Calcs_Waste!AB$248</f>
        <v>0</v>
      </c>
      <c r="AC850" s="186">
        <f>[2]Calcs_Waste!AC$248</f>
        <v>0</v>
      </c>
      <c r="AD850" s="186">
        <f>[2]Calcs_Waste!AD$248</f>
        <v>0</v>
      </c>
      <c r="AE850" s="186">
        <f>[2]Calcs_Waste!AE$248</f>
        <v>0</v>
      </c>
      <c r="AF850" s="186">
        <f>[2]Calcs_Waste!AF$248</f>
        <v>0</v>
      </c>
      <c r="AG850" s="186">
        <f>[2]Calcs_Waste!AG$248</f>
        <v>0</v>
      </c>
      <c r="AH850" s="187">
        <f>[2]Calcs_Waste!AH$248</f>
        <v>0</v>
      </c>
    </row>
    <row r="851" spans="1:40" ht="12.75" hidden="1" customHeight="1" outlineLevel="2" x14ac:dyDescent="0.2">
      <c r="A851" s="35"/>
      <c r="B851" s="151"/>
      <c r="C851" s="152"/>
      <c r="D851" s="180" t="s">
        <v>125</v>
      </c>
      <c r="E851" s="181"/>
      <c r="F851" s="181"/>
      <c r="G851" s="181"/>
      <c r="H851" s="181"/>
      <c r="I851" s="181"/>
      <c r="J851" s="181"/>
      <c r="K851" s="182">
        <f>SUM(K847:K850)</f>
        <v>0</v>
      </c>
      <c r="L851" s="182">
        <f>SUM(L847:L850)</f>
        <v>0</v>
      </c>
      <c r="M851" s="182">
        <f>SUM(M847:M850)</f>
        <v>0</v>
      </c>
      <c r="N851" s="183">
        <f>SUM(N847:N850)</f>
        <v>0</v>
      </c>
      <c r="O851" s="183">
        <f>SUM(O847:O850)</f>
        <v>0</v>
      </c>
      <c r="P851" s="183">
        <f t="shared" ref="P851:AH851" si="161">SUM(P847:P850)</f>
        <v>0</v>
      </c>
      <c r="Q851" s="183">
        <f t="shared" si="161"/>
        <v>0</v>
      </c>
      <c r="R851" s="183">
        <f t="shared" si="161"/>
        <v>0</v>
      </c>
      <c r="S851" s="183">
        <f t="shared" si="161"/>
        <v>0</v>
      </c>
      <c r="T851" s="183">
        <f t="shared" si="161"/>
        <v>0</v>
      </c>
      <c r="U851" s="183">
        <f t="shared" si="161"/>
        <v>0</v>
      </c>
      <c r="V851" s="183">
        <f t="shared" si="161"/>
        <v>0</v>
      </c>
      <c r="W851" s="183">
        <f t="shared" si="161"/>
        <v>0</v>
      </c>
      <c r="X851" s="183">
        <f t="shared" si="161"/>
        <v>0</v>
      </c>
      <c r="Y851" s="183">
        <f t="shared" si="161"/>
        <v>0</v>
      </c>
      <c r="Z851" s="183">
        <f t="shared" si="161"/>
        <v>0</v>
      </c>
      <c r="AA851" s="183">
        <f t="shared" si="161"/>
        <v>0</v>
      </c>
      <c r="AB851" s="183">
        <f t="shared" si="161"/>
        <v>0</v>
      </c>
      <c r="AC851" s="183">
        <f t="shared" si="161"/>
        <v>0</v>
      </c>
      <c r="AD851" s="183">
        <f t="shared" si="161"/>
        <v>0</v>
      </c>
      <c r="AE851" s="183">
        <f t="shared" si="161"/>
        <v>0</v>
      </c>
      <c r="AF851" s="183">
        <f t="shared" si="161"/>
        <v>0</v>
      </c>
      <c r="AG851" s="183">
        <f t="shared" si="161"/>
        <v>0</v>
      </c>
      <c r="AH851" s="184">
        <f t="shared" si="161"/>
        <v>0</v>
      </c>
    </row>
    <row r="852" spans="1:40" ht="12.75" hidden="1" customHeight="1" outlineLevel="2" x14ac:dyDescent="0.2">
      <c r="A852" s="35"/>
      <c r="B852" s="151"/>
      <c r="C852" s="152"/>
      <c r="D852" s="176"/>
      <c r="E852" s="154"/>
      <c r="F852" s="154"/>
      <c r="G852" s="154"/>
      <c r="H852" s="154"/>
      <c r="I852" s="154"/>
      <c r="J852" s="154"/>
      <c r="K852" s="188"/>
      <c r="L852" s="188"/>
      <c r="M852" s="188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  <c r="AC852" s="189"/>
      <c r="AD852" s="189"/>
      <c r="AE852" s="189"/>
      <c r="AF852" s="189"/>
      <c r="AG852" s="189"/>
      <c r="AH852" s="190"/>
    </row>
    <row r="853" spans="1:40" ht="12.75" hidden="1" customHeight="1" outlineLevel="2" thickBot="1" x14ac:dyDescent="0.25">
      <c r="A853" s="35"/>
      <c r="B853" s="151"/>
      <c r="C853" s="152"/>
      <c r="D853" s="158" t="s">
        <v>126</v>
      </c>
      <c r="E853" s="159"/>
      <c r="F853" s="159"/>
      <c r="G853" s="159"/>
      <c r="H853" s="159"/>
      <c r="I853" s="159"/>
      <c r="J853" s="159"/>
      <c r="K853" s="191">
        <f>SUM(K838,K844,K851)</f>
        <v>-17</v>
      </c>
      <c r="L853" s="191">
        <f>SUM(L838,L844,L851)</f>
        <v>-43</v>
      </c>
      <c r="M853" s="191">
        <f>SUM(M838,M844,M851)</f>
        <v>-1</v>
      </c>
      <c r="N853" s="192">
        <f>SUM(N838,N844,N851)</f>
        <v>68</v>
      </c>
      <c r="O853" s="193">
        <f>SUM(O838,O844,O851)</f>
        <v>254.47534246575333</v>
      </c>
      <c r="P853" s="192">
        <f t="shared" ref="P853:AH853" si="162">SUM(P838,P844,P851)</f>
        <v>8.9643835616438992</v>
      </c>
      <c r="Q853" s="192">
        <f t="shared" si="162"/>
        <v>8</v>
      </c>
      <c r="R853" s="192">
        <f t="shared" si="162"/>
        <v>8.0979788906352042</v>
      </c>
      <c r="S853" s="192">
        <f t="shared" si="162"/>
        <v>8.3020211093648868</v>
      </c>
      <c r="T853" s="192">
        <f t="shared" si="162"/>
        <v>8.5</v>
      </c>
      <c r="U853" s="192">
        <f t="shared" si="162"/>
        <v>8.6999999999998181</v>
      </c>
      <c r="V853" s="192">
        <f t="shared" si="162"/>
        <v>8.8979788906358408</v>
      </c>
      <c r="W853" s="192">
        <f t="shared" si="162"/>
        <v>9.2020211093654325</v>
      </c>
      <c r="X853" s="192">
        <f t="shared" si="162"/>
        <v>9.3999999999996362</v>
      </c>
      <c r="Y853" s="192">
        <f t="shared" si="162"/>
        <v>1</v>
      </c>
      <c r="Z853" s="192">
        <f t="shared" si="162"/>
        <v>0.99797889063484035</v>
      </c>
      <c r="AA853" s="192">
        <f t="shared" si="162"/>
        <v>1.0020211093647049</v>
      </c>
      <c r="AB853" s="192">
        <f t="shared" si="162"/>
        <v>1</v>
      </c>
      <c r="AC853" s="192">
        <f t="shared" si="162"/>
        <v>1</v>
      </c>
      <c r="AD853" s="192">
        <f t="shared" si="162"/>
        <v>0.99797889063484035</v>
      </c>
      <c r="AE853" s="192">
        <f t="shared" si="162"/>
        <v>1.0020211093647049</v>
      </c>
      <c r="AF853" s="192">
        <f t="shared" si="162"/>
        <v>1</v>
      </c>
      <c r="AG853" s="192">
        <f t="shared" si="162"/>
        <v>1</v>
      </c>
      <c r="AH853" s="194">
        <f t="shared" si="162"/>
        <v>0.99797889063484035</v>
      </c>
    </row>
    <row r="854" spans="1:40" ht="12.75" hidden="1" customHeight="1" outlineLevel="2" thickTop="1" x14ac:dyDescent="0.2">
      <c r="A854" s="35"/>
      <c r="B854" s="151"/>
      <c r="C854" s="152"/>
      <c r="D854" s="153"/>
      <c r="E854" s="154"/>
      <c r="F854" s="154"/>
      <c r="G854" s="154"/>
      <c r="H854" s="154"/>
      <c r="I854" s="154"/>
      <c r="J854" s="154"/>
      <c r="K854" s="188"/>
      <c r="L854" s="188"/>
      <c r="M854" s="188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  <c r="AC854" s="189"/>
      <c r="AD854" s="189"/>
      <c r="AE854" s="189"/>
      <c r="AF854" s="189"/>
      <c r="AG854" s="189"/>
      <c r="AH854" s="190"/>
    </row>
    <row r="855" spans="1:40" ht="10.199999999999999" hidden="1" outlineLevel="2" x14ac:dyDescent="0.2">
      <c r="B855" s="151"/>
      <c r="C855" s="152"/>
      <c r="D855" s="195" t="s">
        <v>127</v>
      </c>
      <c r="E855" s="154"/>
      <c r="F855" s="154"/>
      <c r="G855" s="154"/>
      <c r="H855" s="154"/>
      <c r="I855" s="154"/>
      <c r="J855" s="154"/>
      <c r="K855" s="196">
        <f>'[2]Hist&amp;Budget_WC'!CN$271</f>
        <v>62</v>
      </c>
      <c r="L855" s="185">
        <f>K857</f>
        <v>45</v>
      </c>
      <c r="M855" s="185">
        <f>L857</f>
        <v>2</v>
      </c>
      <c r="N855" s="186">
        <f>'[2]Hist&amp;Budget_WC'!CQ271</f>
        <v>1</v>
      </c>
      <c r="O855" s="186">
        <f>N857</f>
        <v>69</v>
      </c>
      <c r="P855" s="186">
        <f t="shared" ref="P855:AH855" si="163">O857</f>
        <v>323.47534246575333</v>
      </c>
      <c r="Q855" s="186">
        <f t="shared" si="163"/>
        <v>332.43972602739723</v>
      </c>
      <c r="R855" s="186">
        <f t="shared" si="163"/>
        <v>340.43972602739723</v>
      </c>
      <c r="S855" s="186">
        <f t="shared" si="163"/>
        <v>348.53770491803243</v>
      </c>
      <c r="T855" s="186">
        <f t="shared" si="163"/>
        <v>356.83972602739732</v>
      </c>
      <c r="U855" s="186">
        <f t="shared" si="163"/>
        <v>365.33972602739732</v>
      </c>
      <c r="V855" s="186">
        <f t="shared" si="163"/>
        <v>374.03972602739714</v>
      </c>
      <c r="W855" s="186">
        <f t="shared" si="163"/>
        <v>382.93770491803298</v>
      </c>
      <c r="X855" s="186">
        <f t="shared" si="163"/>
        <v>392.13972602739841</v>
      </c>
      <c r="Y855" s="186">
        <f t="shared" si="163"/>
        <v>401.53972602739805</v>
      </c>
      <c r="Z855" s="186">
        <f t="shared" si="163"/>
        <v>402.53972602739805</v>
      </c>
      <c r="AA855" s="186">
        <f t="shared" si="163"/>
        <v>403.53770491803289</v>
      </c>
      <c r="AB855" s="186">
        <f t="shared" si="163"/>
        <v>404.53972602739759</v>
      </c>
      <c r="AC855" s="186">
        <f t="shared" si="163"/>
        <v>405.53972602739759</v>
      </c>
      <c r="AD855" s="186">
        <f t="shared" si="163"/>
        <v>406.53972602739759</v>
      </c>
      <c r="AE855" s="186">
        <f t="shared" si="163"/>
        <v>407.53770491803243</v>
      </c>
      <c r="AF855" s="186">
        <f t="shared" si="163"/>
        <v>408.53972602739714</v>
      </c>
      <c r="AG855" s="186">
        <f t="shared" si="163"/>
        <v>409.53972602739714</v>
      </c>
      <c r="AH855" s="187">
        <f t="shared" si="163"/>
        <v>410.53972602739714</v>
      </c>
    </row>
    <row r="856" spans="1:40" ht="12.75" hidden="1" customHeight="1" outlineLevel="2" x14ac:dyDescent="0.2">
      <c r="B856" s="151"/>
      <c r="C856" s="152"/>
      <c r="D856" s="195"/>
      <c r="E856" s="154"/>
      <c r="F856" s="154"/>
      <c r="G856" s="154"/>
      <c r="H856" s="154"/>
      <c r="I856" s="154"/>
      <c r="J856" s="154"/>
      <c r="K856" s="188"/>
      <c r="L856" s="188"/>
      <c r="M856" s="188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  <c r="AC856" s="189"/>
      <c r="AD856" s="189"/>
      <c r="AE856" s="189"/>
      <c r="AF856" s="189"/>
      <c r="AG856" s="189"/>
      <c r="AH856" s="190"/>
    </row>
    <row r="857" spans="1:40" s="206" customFormat="1" ht="25.35" hidden="1" customHeight="1" outlineLevel="2" x14ac:dyDescent="0.2">
      <c r="A857" s="197"/>
      <c r="B857" s="198"/>
      <c r="C857" s="199"/>
      <c r="D857" s="200" t="s">
        <v>128</v>
      </c>
      <c r="E857" s="201"/>
      <c r="F857" s="201"/>
      <c r="G857" s="201"/>
      <c r="H857" s="201"/>
      <c r="I857" s="201"/>
      <c r="J857" s="201"/>
      <c r="K857" s="202">
        <f>SUM(K853,K855)</f>
        <v>45</v>
      </c>
      <c r="L857" s="202">
        <f>SUM(L853,L855)</f>
        <v>2</v>
      </c>
      <c r="M857" s="202">
        <f>SUM(M853,M855)</f>
        <v>1</v>
      </c>
      <c r="N857" s="203">
        <f>SUM(N853,N855)</f>
        <v>69</v>
      </c>
      <c r="O857" s="204">
        <f>SUM(O853,O855)</f>
        <v>323.47534246575333</v>
      </c>
      <c r="P857" s="203">
        <f t="shared" ref="P857:AH857" si="164">SUM(P853,P855)</f>
        <v>332.43972602739723</v>
      </c>
      <c r="Q857" s="203">
        <f t="shared" si="164"/>
        <v>340.43972602739723</v>
      </c>
      <c r="R857" s="203">
        <f t="shared" si="164"/>
        <v>348.53770491803243</v>
      </c>
      <c r="S857" s="203">
        <f t="shared" si="164"/>
        <v>356.83972602739732</v>
      </c>
      <c r="T857" s="203">
        <f t="shared" si="164"/>
        <v>365.33972602739732</v>
      </c>
      <c r="U857" s="203">
        <f t="shared" si="164"/>
        <v>374.03972602739714</v>
      </c>
      <c r="V857" s="203">
        <f t="shared" si="164"/>
        <v>382.93770491803298</v>
      </c>
      <c r="W857" s="203">
        <f t="shared" si="164"/>
        <v>392.13972602739841</v>
      </c>
      <c r="X857" s="203">
        <f t="shared" si="164"/>
        <v>401.53972602739805</v>
      </c>
      <c r="Y857" s="203">
        <f t="shared" si="164"/>
        <v>402.53972602739805</v>
      </c>
      <c r="Z857" s="203">
        <f t="shared" si="164"/>
        <v>403.53770491803289</v>
      </c>
      <c r="AA857" s="203">
        <f t="shared" si="164"/>
        <v>404.53972602739759</v>
      </c>
      <c r="AB857" s="203">
        <f t="shared" si="164"/>
        <v>405.53972602739759</v>
      </c>
      <c r="AC857" s="203">
        <f t="shared" si="164"/>
        <v>406.53972602739759</v>
      </c>
      <c r="AD857" s="203">
        <f t="shared" si="164"/>
        <v>407.53770491803243</v>
      </c>
      <c r="AE857" s="203">
        <f t="shared" si="164"/>
        <v>408.53972602739714</v>
      </c>
      <c r="AF857" s="203">
        <f t="shared" si="164"/>
        <v>409.53972602739714</v>
      </c>
      <c r="AG857" s="203">
        <f t="shared" si="164"/>
        <v>410.53972602739714</v>
      </c>
      <c r="AH857" s="205">
        <f t="shared" si="164"/>
        <v>411.53770491803198</v>
      </c>
    </row>
    <row r="858" spans="1:40" ht="12.75" hidden="1" customHeight="1" outlineLevel="2" x14ac:dyDescent="0.2">
      <c r="B858" s="151"/>
      <c r="C858" s="152"/>
      <c r="D858" s="207" t="s">
        <v>129</v>
      </c>
      <c r="E858" s="154"/>
      <c r="F858" s="154"/>
      <c r="G858" s="154"/>
      <c r="H858" s="154"/>
      <c r="I858" s="154"/>
      <c r="J858" s="154"/>
      <c r="K858" s="196">
        <f t="shared" ref="K858:AH858" si="165">SUM(K780,K788)</f>
        <v>0</v>
      </c>
      <c r="L858" s="185">
        <f t="shared" si="165"/>
        <v>0</v>
      </c>
      <c r="M858" s="185">
        <f t="shared" si="165"/>
        <v>0</v>
      </c>
      <c r="N858" s="186">
        <f t="shared" si="165"/>
        <v>0</v>
      </c>
      <c r="O858" s="186">
        <f t="shared" si="165"/>
        <v>0</v>
      </c>
      <c r="P858" s="186">
        <f t="shared" si="165"/>
        <v>0</v>
      </c>
      <c r="Q858" s="186">
        <f t="shared" si="165"/>
        <v>0</v>
      </c>
      <c r="R858" s="186">
        <f t="shared" si="165"/>
        <v>0</v>
      </c>
      <c r="S858" s="186">
        <f t="shared" si="165"/>
        <v>0</v>
      </c>
      <c r="T858" s="186">
        <f t="shared" si="165"/>
        <v>0</v>
      </c>
      <c r="U858" s="186">
        <f t="shared" si="165"/>
        <v>0</v>
      </c>
      <c r="V858" s="186">
        <f t="shared" si="165"/>
        <v>0</v>
      </c>
      <c r="W858" s="186">
        <f t="shared" si="165"/>
        <v>0</v>
      </c>
      <c r="X858" s="186">
        <f t="shared" si="165"/>
        <v>0</v>
      </c>
      <c r="Y858" s="186">
        <f t="shared" si="165"/>
        <v>0</v>
      </c>
      <c r="Z858" s="186">
        <f t="shared" si="165"/>
        <v>0</v>
      </c>
      <c r="AA858" s="186">
        <f t="shared" si="165"/>
        <v>0</v>
      </c>
      <c r="AB858" s="186">
        <f t="shared" si="165"/>
        <v>0</v>
      </c>
      <c r="AC858" s="186">
        <f t="shared" si="165"/>
        <v>0</v>
      </c>
      <c r="AD858" s="186">
        <f t="shared" si="165"/>
        <v>0</v>
      </c>
      <c r="AE858" s="186">
        <f t="shared" si="165"/>
        <v>0</v>
      </c>
      <c r="AF858" s="186">
        <f t="shared" si="165"/>
        <v>0</v>
      </c>
      <c r="AG858" s="186">
        <f t="shared" si="165"/>
        <v>0</v>
      </c>
      <c r="AH858" s="187">
        <f t="shared" si="165"/>
        <v>0</v>
      </c>
      <c r="AM858" s="53" cm="1">
        <f t="array" ref="AM858">IF(SUM(ABS(K858:AH858)),1,0)</f>
        <v>0</v>
      </c>
      <c r="AN858" s="53">
        <f>IF(OR(SUBTOTAL(102,AM858)=1,AM858=0),0,1)</f>
        <v>0</v>
      </c>
    </row>
    <row r="859" spans="1:40" ht="12.75" hidden="1" customHeight="1" outlineLevel="2" collapsed="1" x14ac:dyDescent="0.2">
      <c r="B859" s="151"/>
      <c r="C859" s="152"/>
      <c r="D859" s="195"/>
      <c r="E859" s="154"/>
      <c r="F859" s="154"/>
      <c r="G859" s="154"/>
      <c r="H859" s="154"/>
      <c r="I859" s="154"/>
      <c r="J859" s="154"/>
      <c r="K859" s="188"/>
      <c r="L859" s="188"/>
      <c r="M859" s="188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  <c r="AA859" s="189"/>
      <c r="AB859" s="189"/>
      <c r="AC859" s="189"/>
      <c r="AD859" s="189"/>
      <c r="AE859" s="189"/>
      <c r="AF859" s="189"/>
      <c r="AG859" s="189"/>
      <c r="AH859" s="190"/>
    </row>
    <row r="860" spans="1:40" ht="29.4" hidden="1" customHeight="1" outlineLevel="2" thickBot="1" x14ac:dyDescent="0.25">
      <c r="B860" s="151"/>
      <c r="C860" s="152"/>
      <c r="D860" s="208" t="s">
        <v>130</v>
      </c>
      <c r="E860" s="209"/>
      <c r="F860" s="209"/>
      <c r="G860" s="209"/>
      <c r="H860" s="209"/>
      <c r="I860" s="209"/>
      <c r="J860" s="209"/>
      <c r="K860" s="210">
        <f>SUM(K857:K859)</f>
        <v>45</v>
      </c>
      <c r="L860" s="210">
        <f t="shared" ref="L860:AH860" si="166">SUM(L857:L859)</f>
        <v>2</v>
      </c>
      <c r="M860" s="210">
        <f t="shared" si="166"/>
        <v>1</v>
      </c>
      <c r="N860" s="211">
        <f t="shared" si="166"/>
        <v>69</v>
      </c>
      <c r="O860" s="212">
        <f t="shared" si="166"/>
        <v>323.47534246575333</v>
      </c>
      <c r="P860" s="211">
        <f t="shared" si="166"/>
        <v>332.43972602739723</v>
      </c>
      <c r="Q860" s="211">
        <f t="shared" si="166"/>
        <v>340.43972602739723</v>
      </c>
      <c r="R860" s="211">
        <f t="shared" si="166"/>
        <v>348.53770491803243</v>
      </c>
      <c r="S860" s="211">
        <f t="shared" si="166"/>
        <v>356.83972602739732</v>
      </c>
      <c r="T860" s="211">
        <f t="shared" si="166"/>
        <v>365.33972602739732</v>
      </c>
      <c r="U860" s="211">
        <f t="shared" si="166"/>
        <v>374.03972602739714</v>
      </c>
      <c r="V860" s="211">
        <f t="shared" si="166"/>
        <v>382.93770491803298</v>
      </c>
      <c r="W860" s="211">
        <f t="shared" si="166"/>
        <v>392.13972602739841</v>
      </c>
      <c r="X860" s="211">
        <f t="shared" si="166"/>
        <v>401.53972602739805</v>
      </c>
      <c r="Y860" s="211">
        <f t="shared" si="166"/>
        <v>402.53972602739805</v>
      </c>
      <c r="Z860" s="211">
        <f t="shared" si="166"/>
        <v>403.53770491803289</v>
      </c>
      <c r="AA860" s="211">
        <f t="shared" si="166"/>
        <v>404.53972602739759</v>
      </c>
      <c r="AB860" s="211">
        <f t="shared" si="166"/>
        <v>405.53972602739759</v>
      </c>
      <c r="AC860" s="211">
        <f t="shared" si="166"/>
        <v>406.53972602739759</v>
      </c>
      <c r="AD860" s="211">
        <f t="shared" si="166"/>
        <v>407.53770491803243</v>
      </c>
      <c r="AE860" s="211">
        <f t="shared" si="166"/>
        <v>408.53972602739714</v>
      </c>
      <c r="AF860" s="211">
        <f t="shared" si="166"/>
        <v>409.53972602739714</v>
      </c>
      <c r="AG860" s="211">
        <f t="shared" si="166"/>
        <v>410.53972602739714</v>
      </c>
      <c r="AH860" s="213">
        <f t="shared" si="166"/>
        <v>411.53770491803198</v>
      </c>
    </row>
    <row r="861" spans="1:40" ht="12.75" hidden="1" customHeight="1" outlineLevel="2" x14ac:dyDescent="0.2">
      <c r="A861" s="35"/>
      <c r="B861" s="151"/>
      <c r="C861" s="152"/>
    </row>
    <row r="862" spans="1:40" ht="12.75" hidden="1" customHeight="1" outlineLevel="3" x14ac:dyDescent="0.2">
      <c r="A862" s="35"/>
      <c r="B862" s="151"/>
      <c r="C862" s="152"/>
      <c r="D862" s="141" t="s">
        <v>76</v>
      </c>
    </row>
    <row r="863" spans="1:40" s="38" customFormat="1" ht="10.199999999999999" hidden="1" outlineLevel="3" x14ac:dyDescent="0.2">
      <c r="A863" s="35"/>
      <c r="B863" s="108"/>
      <c r="C863" s="136"/>
      <c r="D863" s="37" t="s">
        <v>131</v>
      </c>
      <c r="E863" s="142">
        <f>SUM(K863:AH863)</f>
        <v>0</v>
      </c>
      <c r="F863" s="214"/>
      <c r="G863" s="25"/>
      <c r="H863" s="25"/>
      <c r="I863" s="25"/>
      <c r="J863" s="25"/>
      <c r="K863" s="143">
        <f>IF(ROUND(K857-SUM(K779,K787),0)&lt;&gt;0,1,0)</f>
        <v>0</v>
      </c>
      <c r="L863" s="143">
        <f>IF(ROUND(L857-SUM(L779,L787),0)&lt;&gt;0,1,0)</f>
        <v>0</v>
      </c>
      <c r="M863" s="143">
        <f>IF(ROUND(M857-SUM(M779,M787),0)&lt;&gt;0,1,0)</f>
        <v>0</v>
      </c>
      <c r="N863" s="143">
        <f>IF(ROUND(N857-SUM(N779,N787),0)&lt;&gt;0,1,0)</f>
        <v>0</v>
      </c>
      <c r="O863" s="143">
        <f>IF(ROUND(O857-SUM(O779,O787),0)&lt;&gt;0,1,0)</f>
        <v>0</v>
      </c>
      <c r="P863" s="143">
        <f t="shared" ref="P863:AH863" si="167">IF(ROUND(P857-SUM(P779,P787),0)&lt;&gt;0,1,0)</f>
        <v>0</v>
      </c>
      <c r="Q863" s="143">
        <f t="shared" si="167"/>
        <v>0</v>
      </c>
      <c r="R863" s="143">
        <f t="shared" si="167"/>
        <v>0</v>
      </c>
      <c r="S863" s="143">
        <f t="shared" si="167"/>
        <v>0</v>
      </c>
      <c r="T863" s="143">
        <f t="shared" si="167"/>
        <v>0</v>
      </c>
      <c r="U863" s="143">
        <f t="shared" si="167"/>
        <v>0</v>
      </c>
      <c r="V863" s="143">
        <f t="shared" si="167"/>
        <v>0</v>
      </c>
      <c r="W863" s="143">
        <f t="shared" si="167"/>
        <v>0</v>
      </c>
      <c r="X863" s="143">
        <f t="shared" si="167"/>
        <v>0</v>
      </c>
      <c r="Y863" s="143">
        <f t="shared" si="167"/>
        <v>0</v>
      </c>
      <c r="Z863" s="143">
        <f t="shared" si="167"/>
        <v>0</v>
      </c>
      <c r="AA863" s="143">
        <f t="shared" si="167"/>
        <v>0</v>
      </c>
      <c r="AB863" s="143">
        <f t="shared" si="167"/>
        <v>0</v>
      </c>
      <c r="AC863" s="143">
        <f t="shared" si="167"/>
        <v>0</v>
      </c>
      <c r="AD863" s="143">
        <f t="shared" si="167"/>
        <v>0</v>
      </c>
      <c r="AE863" s="143">
        <f t="shared" si="167"/>
        <v>0</v>
      </c>
      <c r="AF863" s="143">
        <f t="shared" si="167"/>
        <v>0</v>
      </c>
      <c r="AG863" s="143">
        <f t="shared" si="167"/>
        <v>0</v>
      </c>
      <c r="AH863" s="143">
        <f t="shared" si="167"/>
        <v>0</v>
      </c>
    </row>
    <row r="864" spans="1:40" ht="12.75" hidden="1" customHeight="1" outlineLevel="3" x14ac:dyDescent="0.2">
      <c r="A864" s="35"/>
      <c r="B864" s="151"/>
      <c r="C864" s="152"/>
      <c r="D864" s="37" t="s">
        <v>154</v>
      </c>
      <c r="E864" s="142">
        <f>SUM(K864:AH864)</f>
        <v>0</v>
      </c>
      <c r="K864" s="143">
        <f>IF(ROUND(K853-'[2]Hist&amp;Budget_WC'!CN$269,0)&lt;&gt;0,1,0)</f>
        <v>0</v>
      </c>
      <c r="L864" s="143">
        <f>IF(ROUND(L853-'[2]Hist&amp;Budget_WC'!CO$269,0)&lt;&gt;0,1,0)</f>
        <v>0</v>
      </c>
      <c r="M864" s="143">
        <f>IF(ROUND(M853-'[2]Hist&amp;Budget_WC'!CP$269,0)&lt;&gt;0,1,0)</f>
        <v>0</v>
      </c>
      <c r="N864" s="143">
        <f>IF(ROUND(N853-'[2]Hist&amp;Budget_WC'!CQ$269,0)&lt;&gt;0,1,0)</f>
        <v>0</v>
      </c>
      <c r="O864" s="143">
        <f>IF(ROUND(O853-[2]Calcs_Waste!O$251,0)&lt;&gt;0,1,0)</f>
        <v>0</v>
      </c>
      <c r="P864" s="143">
        <f>IF(ROUND(P853-[2]Calcs_Waste!P$251,0)&lt;&gt;0,1,0)</f>
        <v>0</v>
      </c>
      <c r="Q864" s="143">
        <f>IF(ROUND(Q853-[2]Calcs_Waste!Q$251,0)&lt;&gt;0,1,0)</f>
        <v>0</v>
      </c>
      <c r="R864" s="143">
        <f>IF(ROUND(R853-[2]Calcs_Waste!R$251,0)&lt;&gt;0,1,0)</f>
        <v>0</v>
      </c>
      <c r="S864" s="143">
        <f>IF(ROUND(S853-[2]Calcs_Waste!S$251,0)&lt;&gt;0,1,0)</f>
        <v>0</v>
      </c>
      <c r="T864" s="143">
        <f>IF(ROUND(T853-[2]Calcs_Waste!T$251,0)&lt;&gt;0,1,0)</f>
        <v>0</v>
      </c>
      <c r="U864" s="143">
        <f>IF(ROUND(U853-[2]Calcs_Waste!U$251,0)&lt;&gt;0,1,0)</f>
        <v>0</v>
      </c>
      <c r="V864" s="143">
        <f>IF(ROUND(V853-[2]Calcs_Waste!V$251,0)&lt;&gt;0,1,0)</f>
        <v>0</v>
      </c>
      <c r="W864" s="143">
        <f>IF(ROUND(W853-[2]Calcs_Waste!W$251,0)&lt;&gt;0,1,0)</f>
        <v>0</v>
      </c>
      <c r="X864" s="143">
        <f>IF(ROUND(X853-[2]Calcs_Waste!X$251,0)&lt;&gt;0,1,0)</f>
        <v>0</v>
      </c>
      <c r="Y864" s="143">
        <f>IF(ROUND(Y853-[2]Calcs_Waste!Y$251,0)&lt;&gt;0,1,0)</f>
        <v>0</v>
      </c>
      <c r="Z864" s="143">
        <f>IF(ROUND(Z853-[2]Calcs_Waste!Z$251,0)&lt;&gt;0,1,0)</f>
        <v>0</v>
      </c>
      <c r="AA864" s="143">
        <f>IF(ROUND(AA853-[2]Calcs_Waste!AA$251,0)&lt;&gt;0,1,0)</f>
        <v>0</v>
      </c>
      <c r="AB864" s="143">
        <f>IF(ROUND(AB853-[2]Calcs_Waste!AB$251,0)&lt;&gt;0,1,0)</f>
        <v>0</v>
      </c>
      <c r="AC864" s="143">
        <f>IF(ROUND(AC853-[2]Calcs_Waste!AC$251,0)&lt;&gt;0,1,0)</f>
        <v>0</v>
      </c>
      <c r="AD864" s="143">
        <f>IF(ROUND(AD853-[2]Calcs_Waste!AD$251,0)&lt;&gt;0,1,0)</f>
        <v>0</v>
      </c>
      <c r="AE864" s="143">
        <f>IF(ROUND(AE853-[2]Calcs_Waste!AE$251,0)&lt;&gt;0,1,0)</f>
        <v>0</v>
      </c>
      <c r="AF864" s="143">
        <f>IF(ROUND(AF853-[2]Calcs_Waste!AF$251,0)&lt;&gt;0,1,0)</f>
        <v>0</v>
      </c>
      <c r="AG864" s="143">
        <f>IF(ROUND(AG853-[2]Calcs_Waste!AG$251,0)&lt;&gt;0,1,0)</f>
        <v>0</v>
      </c>
      <c r="AH864" s="143">
        <f>IF(ROUND(AH853-[2]Calcs_Waste!AH$251,0)&lt;&gt;0,1,0)</f>
        <v>0</v>
      </c>
    </row>
    <row r="865" spans="1:40" ht="12.75" hidden="1" customHeight="1" outlineLevel="1" x14ac:dyDescent="0.2"/>
    <row r="866" spans="1:40" s="10" customFormat="1" ht="13.8" collapsed="1" x14ac:dyDescent="0.2">
      <c r="A866" s="33">
        <f ca="1">MAX(MAX($A$2:A865),$A$2*[2]Tables_A!$F$52)+Sxn</f>
        <v>2308</v>
      </c>
      <c r="B866" s="55" t="str">
        <f>[2]Gen_WC!$D$53</f>
        <v>Other Business</v>
      </c>
      <c r="C866" s="7"/>
      <c r="D866" s="7"/>
      <c r="E866" s="8"/>
      <c r="F866" s="8"/>
      <c r="G866" s="8"/>
      <c r="H866" s="8"/>
      <c r="I866" s="8"/>
      <c r="J866" s="8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40" ht="12.75" hidden="1" customHeight="1" outlineLevel="1" x14ac:dyDescent="0.25">
      <c r="D867" s="173"/>
      <c r="E867" s="154"/>
      <c r="F867" s="154"/>
      <c r="G867" s="154"/>
      <c r="H867" s="154"/>
      <c r="I867" s="26"/>
      <c r="J867" s="26"/>
      <c r="K867" s="26"/>
      <c r="L867" s="26"/>
      <c r="M867" s="26"/>
      <c r="N867" s="26"/>
      <c r="O867" s="234"/>
      <c r="P867" s="243"/>
      <c r="Q867" s="243"/>
      <c r="R867" s="243"/>
      <c r="S867" s="243"/>
      <c r="T867" s="243"/>
      <c r="U867" s="243"/>
      <c r="V867" s="243"/>
      <c r="W867" s="243"/>
      <c r="X867" s="243"/>
      <c r="Y867" s="243"/>
      <c r="Z867" s="243"/>
      <c r="AA867" s="243"/>
      <c r="AB867" s="243"/>
      <c r="AC867" s="243"/>
      <c r="AD867" s="243"/>
      <c r="AE867" s="243"/>
      <c r="AF867" s="243"/>
      <c r="AG867" s="243"/>
      <c r="AH867" s="243"/>
      <c r="AI867" s="243"/>
    </row>
    <row r="868" spans="1:40" s="38" customFormat="1" ht="12" hidden="1" outlineLevel="2" x14ac:dyDescent="0.2">
      <c r="A868" s="35"/>
      <c r="B868" s="40">
        <f ca="1">MAX($A$7:B867)+Sbsxn</f>
        <v>2308.0100000000002</v>
      </c>
      <c r="C868" s="41" t="str">
        <f>PLC</f>
        <v>Comprehensive Income Statement</v>
      </c>
      <c r="D868" s="56"/>
      <c r="E868" s="25"/>
      <c r="F868" s="25"/>
      <c r="G868" s="25"/>
      <c r="H868" s="25"/>
      <c r="I868" s="25"/>
      <c r="J868" s="25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</row>
    <row r="869" spans="1:40" s="38" customFormat="1" ht="12.6" hidden="1" outlineLevel="2" thickBot="1" x14ac:dyDescent="0.25">
      <c r="A869" s="35"/>
      <c r="B869" s="40"/>
      <c r="C869" s="54"/>
      <c r="D869" s="56"/>
      <c r="E869" s="25"/>
      <c r="F869" s="25"/>
      <c r="G869" s="25"/>
      <c r="H869" s="25"/>
      <c r="I869" s="25"/>
      <c r="J869" s="25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</row>
    <row r="870" spans="1:40" s="80" customFormat="1" ht="13.35" hidden="1" customHeight="1" outlineLevel="2" x14ac:dyDescent="0.25">
      <c r="A870" s="76"/>
      <c r="B870" s="40"/>
      <c r="C870" s="54"/>
      <c r="D870" s="264" t="str">
        <f>MdlClient&amp;" Long Term Financial Plan "&amp;$E$39</f>
        <v>Federation Council Long Term Financial Plan 2023/24 - 2033/34</v>
      </c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265"/>
    </row>
    <row r="871" spans="1:40" s="80" customFormat="1" ht="13.35" hidden="1" customHeight="1" outlineLevel="2" thickBot="1" x14ac:dyDescent="0.3">
      <c r="A871" s="76"/>
      <c r="B871" s="40"/>
      <c r="C871" s="54"/>
      <c r="D871" s="81" t="str">
        <f>B866&amp;" - Income Statement Projections"</f>
        <v>Other Business - Income Statement Projections</v>
      </c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3"/>
    </row>
    <row r="872" spans="1:40" s="80" customFormat="1" ht="12.6" hidden="1" outlineLevel="2" thickBot="1" x14ac:dyDescent="0.3">
      <c r="A872" s="76"/>
      <c r="B872" s="40"/>
      <c r="C872" s="54"/>
      <c r="D872" s="84"/>
      <c r="E872" s="85"/>
      <c r="F872" s="85"/>
      <c r="G872" s="85"/>
      <c r="H872" s="85"/>
      <c r="I872" s="85"/>
      <c r="J872" s="85"/>
      <c r="K872" s="86" t="s">
        <v>45</v>
      </c>
      <c r="L872" s="86" t="s">
        <v>45</v>
      </c>
      <c r="M872" s="86" t="s">
        <v>45</v>
      </c>
      <c r="N872" s="87" t="s">
        <v>46</v>
      </c>
      <c r="O872" s="88" t="s">
        <v>47</v>
      </c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90"/>
    </row>
    <row r="873" spans="1:40" s="80" customFormat="1" ht="12" hidden="1" outlineLevel="2" x14ac:dyDescent="0.25">
      <c r="A873" s="76"/>
      <c r="B873" s="40"/>
      <c r="C873" s="54"/>
      <c r="D873" s="266" t="s">
        <v>48</v>
      </c>
      <c r="E873" s="92"/>
      <c r="F873" s="92"/>
      <c r="G873" s="92"/>
      <c r="H873" s="92"/>
      <c r="I873" s="92"/>
      <c r="J873" s="267"/>
      <c r="K873" s="269">
        <f>YEAR(K$29)</f>
        <v>2021</v>
      </c>
      <c r="L873" s="269">
        <f t="shared" ref="L873:AH873" si="168">YEAR(L$29)</f>
        <v>2022</v>
      </c>
      <c r="M873" s="269">
        <f t="shared" si="168"/>
        <v>2023</v>
      </c>
      <c r="N873" s="270">
        <f t="shared" si="168"/>
        <v>2024</v>
      </c>
      <c r="O873" s="271">
        <f t="shared" si="168"/>
        <v>2025</v>
      </c>
      <c r="P873" s="272">
        <f t="shared" si="168"/>
        <v>2026</v>
      </c>
      <c r="Q873" s="272">
        <f t="shared" si="168"/>
        <v>2027</v>
      </c>
      <c r="R873" s="272">
        <f t="shared" si="168"/>
        <v>2028</v>
      </c>
      <c r="S873" s="272">
        <f t="shared" si="168"/>
        <v>2029</v>
      </c>
      <c r="T873" s="272">
        <f t="shared" si="168"/>
        <v>2030</v>
      </c>
      <c r="U873" s="272">
        <f t="shared" si="168"/>
        <v>2031</v>
      </c>
      <c r="V873" s="272">
        <f t="shared" si="168"/>
        <v>2032</v>
      </c>
      <c r="W873" s="272">
        <f t="shared" si="168"/>
        <v>2033</v>
      </c>
      <c r="X873" s="272">
        <f t="shared" si="168"/>
        <v>2034</v>
      </c>
      <c r="Y873" s="272">
        <f t="shared" si="168"/>
        <v>2035</v>
      </c>
      <c r="Z873" s="272">
        <f t="shared" si="168"/>
        <v>2036</v>
      </c>
      <c r="AA873" s="272">
        <f t="shared" si="168"/>
        <v>2037</v>
      </c>
      <c r="AB873" s="272">
        <f t="shared" si="168"/>
        <v>2038</v>
      </c>
      <c r="AC873" s="272">
        <f t="shared" si="168"/>
        <v>2039</v>
      </c>
      <c r="AD873" s="272">
        <f t="shared" si="168"/>
        <v>2040</v>
      </c>
      <c r="AE873" s="272">
        <f t="shared" si="168"/>
        <v>2041</v>
      </c>
      <c r="AF873" s="272">
        <f t="shared" si="168"/>
        <v>2042</v>
      </c>
      <c r="AG873" s="272">
        <f t="shared" si="168"/>
        <v>2043</v>
      </c>
      <c r="AH873" s="273">
        <f t="shared" si="168"/>
        <v>2044</v>
      </c>
    </row>
    <row r="874" spans="1:40" s="80" customFormat="1" ht="12.6" hidden="1" outlineLevel="2" thickBot="1" x14ac:dyDescent="0.3">
      <c r="A874" s="76"/>
      <c r="B874" s="40"/>
      <c r="C874" s="54"/>
      <c r="D874" s="145"/>
      <c r="E874" s="101"/>
      <c r="F874" s="101"/>
      <c r="G874" s="101"/>
      <c r="H874" s="101"/>
      <c r="I874" s="101"/>
      <c r="J874" s="102"/>
      <c r="K874" s="103" t="s">
        <v>49</v>
      </c>
      <c r="L874" s="103" t="str">
        <f>$K$62</f>
        <v>$000s</v>
      </c>
      <c r="M874" s="103" t="str">
        <f t="shared" ref="M874:AH874" si="169">$K$62</f>
        <v>$000s</v>
      </c>
      <c r="N874" s="104" t="str">
        <f t="shared" si="169"/>
        <v>$000s</v>
      </c>
      <c r="O874" s="105" t="str">
        <f t="shared" si="169"/>
        <v>$000s</v>
      </c>
      <c r="P874" s="106" t="str">
        <f t="shared" si="169"/>
        <v>$000s</v>
      </c>
      <c r="Q874" s="106" t="str">
        <f t="shared" si="169"/>
        <v>$000s</v>
      </c>
      <c r="R874" s="106" t="str">
        <f t="shared" si="169"/>
        <v>$000s</v>
      </c>
      <c r="S874" s="106" t="str">
        <f t="shared" si="169"/>
        <v>$000s</v>
      </c>
      <c r="T874" s="106" t="str">
        <f t="shared" si="169"/>
        <v>$000s</v>
      </c>
      <c r="U874" s="106" t="str">
        <f t="shared" si="169"/>
        <v>$000s</v>
      </c>
      <c r="V874" s="106" t="str">
        <f t="shared" si="169"/>
        <v>$000s</v>
      </c>
      <c r="W874" s="106" t="str">
        <f t="shared" si="169"/>
        <v>$000s</v>
      </c>
      <c r="X874" s="106" t="str">
        <f t="shared" si="169"/>
        <v>$000s</v>
      </c>
      <c r="Y874" s="106" t="str">
        <f t="shared" si="169"/>
        <v>$000s</v>
      </c>
      <c r="Z874" s="106" t="str">
        <f t="shared" si="169"/>
        <v>$000s</v>
      </c>
      <c r="AA874" s="106" t="str">
        <f t="shared" si="169"/>
        <v>$000s</v>
      </c>
      <c r="AB874" s="106" t="str">
        <f t="shared" si="169"/>
        <v>$000s</v>
      </c>
      <c r="AC874" s="106" t="str">
        <f t="shared" si="169"/>
        <v>$000s</v>
      </c>
      <c r="AD874" s="106" t="str">
        <f t="shared" si="169"/>
        <v>$000s</v>
      </c>
      <c r="AE874" s="106" t="str">
        <f t="shared" si="169"/>
        <v>$000s</v>
      </c>
      <c r="AF874" s="106" t="str">
        <f t="shared" si="169"/>
        <v>$000s</v>
      </c>
      <c r="AG874" s="106" t="str">
        <f t="shared" si="169"/>
        <v>$000s</v>
      </c>
      <c r="AH874" s="107" t="str">
        <f t="shared" si="169"/>
        <v>$000s</v>
      </c>
    </row>
    <row r="875" spans="1:40" s="38" customFormat="1" ht="10.199999999999999" hidden="1" outlineLevel="2" x14ac:dyDescent="0.2">
      <c r="A875" s="35"/>
      <c r="B875" s="108"/>
      <c r="C875" s="109"/>
      <c r="D875" s="110"/>
      <c r="E875" s="25"/>
      <c r="F875" s="25"/>
      <c r="G875" s="25"/>
      <c r="H875" s="25"/>
      <c r="I875" s="25"/>
      <c r="J875" s="25"/>
      <c r="K875" s="111"/>
      <c r="L875" s="112"/>
      <c r="M875" s="112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113"/>
    </row>
    <row r="876" spans="1:40" s="38" customFormat="1" ht="10.199999999999999" hidden="1" outlineLevel="2" x14ac:dyDescent="0.2">
      <c r="A876" s="35"/>
      <c r="B876" s="108"/>
      <c r="C876" s="109"/>
      <c r="D876" s="114" t="s">
        <v>50</v>
      </c>
      <c r="E876" s="25"/>
      <c r="F876" s="25"/>
      <c r="G876" s="25"/>
      <c r="H876" s="25"/>
      <c r="I876" s="25"/>
      <c r="J876" s="25"/>
      <c r="K876" s="111"/>
      <c r="L876" s="112"/>
      <c r="M876" s="112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113"/>
    </row>
    <row r="877" spans="1:40" s="38" customFormat="1" ht="10.199999999999999" hidden="1" outlineLevel="2" x14ac:dyDescent="0.2">
      <c r="A877" s="35"/>
      <c r="B877" s="108"/>
      <c r="C877" s="109"/>
      <c r="D877" s="115" t="s">
        <v>51</v>
      </c>
      <c r="E877" s="25"/>
      <c r="F877" s="25"/>
      <c r="G877" s="25"/>
      <c r="H877" s="25"/>
      <c r="I877" s="25"/>
      <c r="J877" s="25"/>
      <c r="K877" s="116">
        <f>'[2]Hist&amp;Budget_WC'!DH$43</f>
        <v>0</v>
      </c>
      <c r="L877" s="116">
        <f>'[2]Hist&amp;Budget_WC'!DI$43</f>
        <v>0</v>
      </c>
      <c r="M877" s="116">
        <f>'[2]Hist&amp;Budget_WC'!DJ$43</f>
        <v>0</v>
      </c>
      <c r="N877" s="117">
        <f>[2]Calcs_OthBiz!N$34</f>
        <v>0</v>
      </c>
      <c r="O877" s="117">
        <f>[2]Calcs_OthBiz!O$34</f>
        <v>0</v>
      </c>
      <c r="P877" s="117">
        <f>[2]Calcs_OthBiz!P$34</f>
        <v>0</v>
      </c>
      <c r="Q877" s="117">
        <f>[2]Calcs_OthBiz!Q$34</f>
        <v>0</v>
      </c>
      <c r="R877" s="117">
        <f>[2]Calcs_OthBiz!R$34</f>
        <v>0</v>
      </c>
      <c r="S877" s="117">
        <f>[2]Calcs_OthBiz!S$34</f>
        <v>0</v>
      </c>
      <c r="T877" s="117">
        <f>[2]Calcs_OthBiz!T$34</f>
        <v>0</v>
      </c>
      <c r="U877" s="117">
        <f>[2]Calcs_OthBiz!U$34</f>
        <v>0</v>
      </c>
      <c r="V877" s="117">
        <f>[2]Calcs_OthBiz!V$34</f>
        <v>0</v>
      </c>
      <c r="W877" s="117">
        <f>[2]Calcs_OthBiz!W$34</f>
        <v>0</v>
      </c>
      <c r="X877" s="117">
        <f>[2]Calcs_OthBiz!X$34</f>
        <v>0</v>
      </c>
      <c r="Y877" s="117">
        <f>[2]Calcs_OthBiz!Y$34</f>
        <v>0</v>
      </c>
      <c r="Z877" s="117">
        <f>[2]Calcs_OthBiz!Z$34</f>
        <v>0</v>
      </c>
      <c r="AA877" s="117">
        <f>[2]Calcs_OthBiz!AA$34</f>
        <v>0</v>
      </c>
      <c r="AB877" s="117">
        <f>[2]Calcs_OthBiz!AB$34</f>
        <v>0</v>
      </c>
      <c r="AC877" s="117">
        <f>[2]Calcs_OthBiz!AC$34</f>
        <v>0</v>
      </c>
      <c r="AD877" s="117">
        <f>[2]Calcs_OthBiz!AD$34</f>
        <v>0</v>
      </c>
      <c r="AE877" s="117">
        <f>[2]Calcs_OthBiz!AE$34</f>
        <v>0</v>
      </c>
      <c r="AF877" s="117">
        <f>[2]Calcs_OthBiz!AF$34</f>
        <v>0</v>
      </c>
      <c r="AG877" s="117">
        <f>[2]Calcs_OthBiz!AG$34</f>
        <v>0</v>
      </c>
      <c r="AH877" s="118">
        <f>[2]Calcs_OthBiz!AH$34</f>
        <v>0</v>
      </c>
      <c r="AM877" s="53" cm="1">
        <f t="array" ref="AM877">IF(SUM(ABS(K877:AH877)),1,0)</f>
        <v>0</v>
      </c>
      <c r="AN877" s="53">
        <f>IF(OR(SUBTOTAL(102,AM877)=1,AM877=0),0,1)</f>
        <v>0</v>
      </c>
    </row>
    <row r="878" spans="1:40" s="38" customFormat="1" ht="10.199999999999999" hidden="1" outlineLevel="2" x14ac:dyDescent="0.2">
      <c r="A878" s="35"/>
      <c r="B878" s="108"/>
      <c r="C878" s="109"/>
      <c r="D878" s="115" t="s">
        <v>52</v>
      </c>
      <c r="E878" s="25"/>
      <c r="F878" s="25"/>
      <c r="G878" s="25"/>
      <c r="H878" s="25"/>
      <c r="I878" s="25"/>
      <c r="J878" s="25"/>
      <c r="K878" s="116">
        <f>SUM('[2]Hist&amp;Budget_WC'!DH$44:DH$46)</f>
        <v>0</v>
      </c>
      <c r="L878" s="116">
        <f>SUM('[2]Hist&amp;Budget_WC'!DI$44:DI$46)</f>
        <v>0</v>
      </c>
      <c r="M878" s="116">
        <f>SUM('[2]Hist&amp;Budget_WC'!DJ$44:DJ$46)</f>
        <v>0</v>
      </c>
      <c r="N878" s="117">
        <f>SUM([2]Calcs_OthBiz!N$35:N$37)</f>
        <v>0</v>
      </c>
      <c r="O878" s="117">
        <f>SUM([2]Calcs_OthBiz!O$35:O$37)</f>
        <v>0</v>
      </c>
      <c r="P878" s="117">
        <f>SUM([2]Calcs_OthBiz!P$35:P$37)</f>
        <v>0</v>
      </c>
      <c r="Q878" s="117">
        <f>SUM([2]Calcs_OthBiz!Q$35:Q$37)</f>
        <v>0</v>
      </c>
      <c r="R878" s="117">
        <f>SUM([2]Calcs_OthBiz!R$35:R$37)</f>
        <v>0</v>
      </c>
      <c r="S878" s="117">
        <f>SUM([2]Calcs_OthBiz!S$35:S$37)</f>
        <v>0</v>
      </c>
      <c r="T878" s="117">
        <f>SUM([2]Calcs_OthBiz!T$35:T$37)</f>
        <v>0</v>
      </c>
      <c r="U878" s="117">
        <f>SUM([2]Calcs_OthBiz!U$35:U$37)</f>
        <v>0</v>
      </c>
      <c r="V878" s="117">
        <f>SUM([2]Calcs_OthBiz!V$35:V$37)</f>
        <v>0</v>
      </c>
      <c r="W878" s="117">
        <f>SUM([2]Calcs_OthBiz!W$35:W$37)</f>
        <v>0</v>
      </c>
      <c r="X878" s="117">
        <f>SUM([2]Calcs_OthBiz!X$35:X$37)</f>
        <v>0</v>
      </c>
      <c r="Y878" s="117">
        <f>SUM([2]Calcs_OthBiz!Y$35:Y$37)</f>
        <v>0</v>
      </c>
      <c r="Z878" s="117">
        <f>SUM([2]Calcs_OthBiz!Z$35:Z$37)</f>
        <v>0</v>
      </c>
      <c r="AA878" s="117">
        <f>SUM([2]Calcs_OthBiz!AA$35:AA$37)</f>
        <v>0</v>
      </c>
      <c r="AB878" s="117">
        <f>SUM([2]Calcs_OthBiz!AB$35:AB$37)</f>
        <v>0</v>
      </c>
      <c r="AC878" s="117">
        <f>SUM([2]Calcs_OthBiz!AC$35:AC$37)</f>
        <v>0</v>
      </c>
      <c r="AD878" s="117">
        <f>SUM([2]Calcs_OthBiz!AD$35:AD$37)</f>
        <v>0</v>
      </c>
      <c r="AE878" s="117">
        <f>SUM([2]Calcs_OthBiz!AE$35:AE$37)</f>
        <v>0</v>
      </c>
      <c r="AF878" s="117">
        <f>SUM([2]Calcs_OthBiz!AF$35:AF$37)</f>
        <v>0</v>
      </c>
      <c r="AG878" s="117">
        <f>SUM([2]Calcs_OthBiz!AG$35:AG$37)</f>
        <v>0</v>
      </c>
      <c r="AH878" s="118">
        <f>SUM([2]Calcs_OthBiz!AH$35:AH$37)</f>
        <v>0</v>
      </c>
      <c r="AM878" s="53" cm="1">
        <f t="array" ref="AM878">IF(SUM(ABS(K878:AH878)),1,0)</f>
        <v>0</v>
      </c>
      <c r="AN878" s="53">
        <f t="shared" ref="AN878:AN886" si="170">IF(OR(SUBTOTAL(102,AM878)=1,AM878=0),0,1)</f>
        <v>0</v>
      </c>
    </row>
    <row r="879" spans="1:40" s="38" customFormat="1" ht="10.199999999999999" hidden="1" outlineLevel="2" x14ac:dyDescent="0.2">
      <c r="A879" s="35"/>
      <c r="B879" s="108"/>
      <c r="C879" s="109"/>
      <c r="D879" s="115" t="s">
        <v>53</v>
      </c>
      <c r="E879" s="25"/>
      <c r="F879" s="25"/>
      <c r="G879" s="25"/>
      <c r="H879" s="25"/>
      <c r="I879" s="25"/>
      <c r="J879" s="25"/>
      <c r="K879" s="116">
        <f>'[2]Hist&amp;Budget_WC'!DH$66</f>
        <v>0</v>
      </c>
      <c r="L879" s="116">
        <f>'[2]Hist&amp;Budget_WC'!DI$66</f>
        <v>0</v>
      </c>
      <c r="M879" s="116">
        <f>'[2]Hist&amp;Budget_WC'!DJ$66</f>
        <v>0</v>
      </c>
      <c r="N879" s="117">
        <f>[2]Calcs_OthBiz!N$57</f>
        <v>0</v>
      </c>
      <c r="O879" s="117">
        <f>[2]Calcs_OthBiz!O$57</f>
        <v>0</v>
      </c>
      <c r="P879" s="117">
        <f>[2]Calcs_OthBiz!P$57</f>
        <v>0</v>
      </c>
      <c r="Q879" s="117">
        <f>[2]Calcs_OthBiz!Q$57</f>
        <v>0</v>
      </c>
      <c r="R879" s="117">
        <f>[2]Calcs_OthBiz!R$57</f>
        <v>0</v>
      </c>
      <c r="S879" s="117">
        <f>[2]Calcs_OthBiz!S$57</f>
        <v>0</v>
      </c>
      <c r="T879" s="117">
        <f>[2]Calcs_OthBiz!T$57</f>
        <v>0</v>
      </c>
      <c r="U879" s="117">
        <f>[2]Calcs_OthBiz!U$57</f>
        <v>0</v>
      </c>
      <c r="V879" s="117">
        <f>[2]Calcs_OthBiz!V$57</f>
        <v>0</v>
      </c>
      <c r="W879" s="117">
        <f>[2]Calcs_OthBiz!W$57</f>
        <v>0</v>
      </c>
      <c r="X879" s="117">
        <f>[2]Calcs_OthBiz!X$57</f>
        <v>0</v>
      </c>
      <c r="Y879" s="117">
        <f>[2]Calcs_OthBiz!Y$57</f>
        <v>0</v>
      </c>
      <c r="Z879" s="117">
        <f>[2]Calcs_OthBiz!Z$57</f>
        <v>0</v>
      </c>
      <c r="AA879" s="117">
        <f>[2]Calcs_OthBiz!AA$57</f>
        <v>0</v>
      </c>
      <c r="AB879" s="117">
        <f>[2]Calcs_OthBiz!AB$57</f>
        <v>0</v>
      </c>
      <c r="AC879" s="117">
        <f>[2]Calcs_OthBiz!AC$57</f>
        <v>0</v>
      </c>
      <c r="AD879" s="117">
        <f>[2]Calcs_OthBiz!AD$57</f>
        <v>0</v>
      </c>
      <c r="AE879" s="117">
        <f>[2]Calcs_OthBiz!AE$57</f>
        <v>0</v>
      </c>
      <c r="AF879" s="117">
        <f>[2]Calcs_OthBiz!AF$57</f>
        <v>0</v>
      </c>
      <c r="AG879" s="117">
        <f>[2]Calcs_OthBiz!AG$57</f>
        <v>0</v>
      </c>
      <c r="AH879" s="118">
        <f>[2]Calcs_OthBiz!AH$57</f>
        <v>0</v>
      </c>
      <c r="AM879" s="53" cm="1">
        <f t="array" ref="AM879">IF(SUM(ABS(K879:AH879)),1,0)</f>
        <v>0</v>
      </c>
      <c r="AN879" s="53">
        <f t="shared" si="170"/>
        <v>0</v>
      </c>
    </row>
    <row r="880" spans="1:40" s="38" customFormat="1" ht="10.199999999999999" hidden="1" outlineLevel="2" x14ac:dyDescent="0.2">
      <c r="A880" s="35"/>
      <c r="B880" s="108"/>
      <c r="C880" s="109"/>
      <c r="D880" s="115" t="s">
        <v>54</v>
      </c>
      <c r="E880" s="25"/>
      <c r="F880" s="25"/>
      <c r="G880" s="25"/>
      <c r="H880" s="25"/>
      <c r="I880" s="25"/>
      <c r="J880" s="25"/>
      <c r="K880" s="116">
        <f>SUM('[2]Hist&amp;Budget_WC'!DH$55:DH$61,'[2]Hist&amp;Budget_WC'!DH$67)</f>
        <v>0</v>
      </c>
      <c r="L880" s="116">
        <f>SUM('[2]Hist&amp;Budget_WC'!DI$55:DI$61,'[2]Hist&amp;Budget_WC'!DI$67)</f>
        <v>0</v>
      </c>
      <c r="M880" s="116">
        <f>SUM('[2]Hist&amp;Budget_WC'!DJ$55:DJ$61,'[2]Hist&amp;Budget_WC'!DJ$67)</f>
        <v>0</v>
      </c>
      <c r="N880" s="117">
        <f>SUM([2]Calcs_OthBiz!N$46:N$52,[2]Calcs_OthBiz!N$58)</f>
        <v>0</v>
      </c>
      <c r="O880" s="117">
        <f>SUM([2]Calcs_OthBiz!O$46:O$52,[2]Calcs_OthBiz!O$58)</f>
        <v>0</v>
      </c>
      <c r="P880" s="117">
        <f>SUM([2]Calcs_OthBiz!P$46:P$52,[2]Calcs_OthBiz!P$58)</f>
        <v>0</v>
      </c>
      <c r="Q880" s="117">
        <f>SUM([2]Calcs_OthBiz!Q$46:Q$52,[2]Calcs_OthBiz!Q$58)</f>
        <v>0</v>
      </c>
      <c r="R880" s="117">
        <f>SUM([2]Calcs_OthBiz!R$46:R$52,[2]Calcs_OthBiz!R$58)</f>
        <v>0</v>
      </c>
      <c r="S880" s="117">
        <f>SUM([2]Calcs_OthBiz!S$46:S$52,[2]Calcs_OthBiz!S$58)</f>
        <v>0</v>
      </c>
      <c r="T880" s="117">
        <f>SUM([2]Calcs_OthBiz!T$46:T$52,[2]Calcs_OthBiz!T$58)</f>
        <v>0</v>
      </c>
      <c r="U880" s="117">
        <f>SUM([2]Calcs_OthBiz!U$46:U$52,[2]Calcs_OthBiz!U$58)</f>
        <v>0</v>
      </c>
      <c r="V880" s="117">
        <f>SUM([2]Calcs_OthBiz!V$46:V$52,[2]Calcs_OthBiz!V$58)</f>
        <v>0</v>
      </c>
      <c r="W880" s="117">
        <f>SUM([2]Calcs_OthBiz!W$46:W$52,[2]Calcs_OthBiz!W$58)</f>
        <v>0</v>
      </c>
      <c r="X880" s="117">
        <f>SUM([2]Calcs_OthBiz!X$46:X$52,[2]Calcs_OthBiz!X$58)</f>
        <v>0</v>
      </c>
      <c r="Y880" s="117">
        <f>SUM([2]Calcs_OthBiz!Y$46:Y$52,[2]Calcs_OthBiz!Y$58)</f>
        <v>0</v>
      </c>
      <c r="Z880" s="117">
        <f>SUM([2]Calcs_OthBiz!Z$46:Z$52,[2]Calcs_OthBiz!Z$58)</f>
        <v>0</v>
      </c>
      <c r="AA880" s="117">
        <f>SUM([2]Calcs_OthBiz!AA$46:AA$52,[2]Calcs_OthBiz!AA$58)</f>
        <v>0</v>
      </c>
      <c r="AB880" s="117">
        <f>SUM([2]Calcs_OthBiz!AB$46:AB$52,[2]Calcs_OthBiz!AB$58)</f>
        <v>0</v>
      </c>
      <c r="AC880" s="117">
        <f>SUM([2]Calcs_OthBiz!AC$46:AC$52,[2]Calcs_OthBiz!AC$58)</f>
        <v>0</v>
      </c>
      <c r="AD880" s="117">
        <f>SUM([2]Calcs_OthBiz!AD$46:AD$52,[2]Calcs_OthBiz!AD$58)</f>
        <v>0</v>
      </c>
      <c r="AE880" s="117">
        <f>SUM([2]Calcs_OthBiz!AE$46:AE$52,[2]Calcs_OthBiz!AE$58)</f>
        <v>0</v>
      </c>
      <c r="AF880" s="117">
        <f>SUM([2]Calcs_OthBiz!AF$46:AF$52,[2]Calcs_OthBiz!AF$58)</f>
        <v>0</v>
      </c>
      <c r="AG880" s="117">
        <f>SUM([2]Calcs_OthBiz!AG$46:AG$52,[2]Calcs_OthBiz!AG$58)</f>
        <v>0</v>
      </c>
      <c r="AH880" s="118">
        <f>SUM([2]Calcs_OthBiz!AH$46:AH$52,[2]Calcs_OthBiz!AH$58)</f>
        <v>0</v>
      </c>
      <c r="AM880" s="53" cm="1">
        <f t="array" ref="AM880">IF(SUM(ABS(K880:AH880)),1,0)</f>
        <v>0</v>
      </c>
      <c r="AN880" s="53">
        <f t="shared" si="170"/>
        <v>0</v>
      </c>
    </row>
    <row r="881" spans="1:40" s="38" customFormat="1" ht="10.199999999999999" hidden="1" outlineLevel="2" x14ac:dyDescent="0.2">
      <c r="A881" s="35"/>
      <c r="B881" s="108"/>
      <c r="C881" s="109"/>
      <c r="D881" s="115" t="s">
        <v>55</v>
      </c>
      <c r="E881" s="25"/>
      <c r="F881" s="25"/>
      <c r="G881" s="25"/>
      <c r="H881" s="25"/>
      <c r="I881" s="25"/>
      <c r="J881" s="25"/>
      <c r="K881" s="116">
        <f>SUM('[2]Hist&amp;Budget_WC'!DH$47:DH$48,'[2]Hist&amp;Budget_WC'!DH$53:DH$54)</f>
        <v>0</v>
      </c>
      <c r="L881" s="116">
        <f>SUM('[2]Hist&amp;Budget_WC'!DI$47:DI$48,'[2]Hist&amp;Budget_WC'!DI$53:DI$54)</f>
        <v>0</v>
      </c>
      <c r="M881" s="116">
        <f>SUM('[2]Hist&amp;Budget_WC'!DJ$47:DJ$48,'[2]Hist&amp;Budget_WC'!DJ$53:DJ$54)</f>
        <v>0</v>
      </c>
      <c r="N881" s="117">
        <f>SUM([2]Calcs_OthBiz!N$38:N$39,[2]Calcs_OthBiz!N$44:N$45)</f>
        <v>0</v>
      </c>
      <c r="O881" s="117">
        <f>SUM([2]Calcs_OthBiz!O$38:O$39,[2]Calcs_OthBiz!O$44:O$45)</f>
        <v>0</v>
      </c>
      <c r="P881" s="117">
        <f>SUM([2]Calcs_OthBiz!P$38:P$39,[2]Calcs_OthBiz!P$44:P$45)</f>
        <v>0</v>
      </c>
      <c r="Q881" s="117">
        <f>SUM([2]Calcs_OthBiz!Q$38:Q$39,[2]Calcs_OthBiz!Q$44:Q$45)</f>
        <v>0</v>
      </c>
      <c r="R881" s="117">
        <f>SUM([2]Calcs_OthBiz!R$38:R$39,[2]Calcs_OthBiz!R$44:R$45)</f>
        <v>0</v>
      </c>
      <c r="S881" s="117">
        <f>SUM([2]Calcs_OthBiz!S$38:S$39,[2]Calcs_OthBiz!S$44:S$45)</f>
        <v>0</v>
      </c>
      <c r="T881" s="117">
        <f>SUM([2]Calcs_OthBiz!T$38:T$39,[2]Calcs_OthBiz!T$44:T$45)</f>
        <v>0</v>
      </c>
      <c r="U881" s="117">
        <f>SUM([2]Calcs_OthBiz!U$38:U$39,[2]Calcs_OthBiz!U$44:U$45)</f>
        <v>0</v>
      </c>
      <c r="V881" s="117">
        <f>SUM([2]Calcs_OthBiz!V$38:V$39,[2]Calcs_OthBiz!V$44:V$45)</f>
        <v>0</v>
      </c>
      <c r="W881" s="117">
        <f>SUM([2]Calcs_OthBiz!W$38:W$39,[2]Calcs_OthBiz!W$44:W$45)</f>
        <v>0</v>
      </c>
      <c r="X881" s="117">
        <f>SUM([2]Calcs_OthBiz!X$38:X$39,[2]Calcs_OthBiz!X$44:X$45)</f>
        <v>0</v>
      </c>
      <c r="Y881" s="117">
        <f>SUM([2]Calcs_OthBiz!Y$38:Y$39,[2]Calcs_OthBiz!Y$44:Y$45)</f>
        <v>0</v>
      </c>
      <c r="Z881" s="117">
        <f>SUM([2]Calcs_OthBiz!Z$38:Z$39,[2]Calcs_OthBiz!Z$44:Z$45)</f>
        <v>0</v>
      </c>
      <c r="AA881" s="117">
        <f>SUM([2]Calcs_OthBiz!AA$38:AA$39,[2]Calcs_OthBiz!AA$44:AA$45)</f>
        <v>0</v>
      </c>
      <c r="AB881" s="117">
        <f>SUM([2]Calcs_OthBiz!AB$38:AB$39,[2]Calcs_OthBiz!AB$44:AB$45)</f>
        <v>0</v>
      </c>
      <c r="AC881" s="117">
        <f>SUM([2]Calcs_OthBiz!AC$38:AC$39,[2]Calcs_OthBiz!AC$44:AC$45)</f>
        <v>0</v>
      </c>
      <c r="AD881" s="117">
        <f>SUM([2]Calcs_OthBiz!AD$38:AD$39,[2]Calcs_OthBiz!AD$44:AD$45)</f>
        <v>0</v>
      </c>
      <c r="AE881" s="117">
        <f>SUM([2]Calcs_OthBiz!AE$38:AE$39,[2]Calcs_OthBiz!AE$44:AE$45)</f>
        <v>0</v>
      </c>
      <c r="AF881" s="117">
        <f>SUM([2]Calcs_OthBiz!AF$38:AF$39,[2]Calcs_OthBiz!AF$44:AF$45)</f>
        <v>0</v>
      </c>
      <c r="AG881" s="117">
        <f>SUM([2]Calcs_OthBiz!AG$38:AG$39,[2]Calcs_OthBiz!AG$44:AG$45)</f>
        <v>0</v>
      </c>
      <c r="AH881" s="118">
        <f>SUM([2]Calcs_OthBiz!AH$38:AH$39,[2]Calcs_OthBiz!AH$44:AH$45)</f>
        <v>0</v>
      </c>
      <c r="AM881" s="53" cm="1">
        <f t="array" ref="AM881">IF(SUM(ABS(K881:AH881)),1,0)</f>
        <v>0</v>
      </c>
      <c r="AN881" s="53">
        <f t="shared" si="170"/>
        <v>0</v>
      </c>
    </row>
    <row r="882" spans="1:40" s="38" customFormat="1" ht="10.199999999999999" hidden="1" outlineLevel="2" x14ac:dyDescent="0.2">
      <c r="A882" s="35"/>
      <c r="B882" s="108"/>
      <c r="C882" s="109"/>
      <c r="D882" s="115" t="s">
        <v>56</v>
      </c>
      <c r="E882" s="25"/>
      <c r="F882" s="25"/>
      <c r="G882" s="25"/>
      <c r="H882" s="25"/>
      <c r="I882" s="25"/>
      <c r="J882" s="25"/>
      <c r="K882" s="116">
        <f>SUM('[2]Hist&amp;Budget_WC'!DH$49:DH$50,'[2]Hist&amp;Budget_WC'!DH$52)</f>
        <v>0</v>
      </c>
      <c r="L882" s="116">
        <f>SUM('[2]Hist&amp;Budget_WC'!DI$49:DI$50,'[2]Hist&amp;Budget_WC'!DI$52)</f>
        <v>0</v>
      </c>
      <c r="M882" s="116">
        <f>SUM('[2]Hist&amp;Budget_WC'!DJ$49:DJ$50,'[2]Hist&amp;Budget_WC'!DJ$52)</f>
        <v>0</v>
      </c>
      <c r="N882" s="117">
        <f>SUM([2]Calcs_OthBiz!N$40:N$41,[2]Calcs_OthBiz!N$43)</f>
        <v>0</v>
      </c>
      <c r="O882" s="117">
        <f>SUM([2]Calcs_OthBiz!O$40:O$41,[2]Calcs_OthBiz!O$43)</f>
        <v>0</v>
      </c>
      <c r="P882" s="117">
        <f>SUM([2]Calcs_OthBiz!P$40:P$41,[2]Calcs_OthBiz!P$43)</f>
        <v>0</v>
      </c>
      <c r="Q882" s="117">
        <f>SUM([2]Calcs_OthBiz!Q$40:Q$41,[2]Calcs_OthBiz!Q$43)</f>
        <v>0</v>
      </c>
      <c r="R882" s="117">
        <f>SUM([2]Calcs_OthBiz!R$40:R$41,[2]Calcs_OthBiz!R$43)</f>
        <v>0</v>
      </c>
      <c r="S882" s="117">
        <f>SUM([2]Calcs_OthBiz!S$40:S$41,[2]Calcs_OthBiz!S$43)</f>
        <v>0</v>
      </c>
      <c r="T882" s="117">
        <f>SUM([2]Calcs_OthBiz!T$40:T$41,[2]Calcs_OthBiz!T$43)</f>
        <v>0</v>
      </c>
      <c r="U882" s="117">
        <f>SUM([2]Calcs_OthBiz!U$40:U$41,[2]Calcs_OthBiz!U$43)</f>
        <v>0</v>
      </c>
      <c r="V882" s="117">
        <f>SUM([2]Calcs_OthBiz!V$40:V$41,[2]Calcs_OthBiz!V$43)</f>
        <v>0</v>
      </c>
      <c r="W882" s="117">
        <f>SUM([2]Calcs_OthBiz!W$40:W$41,[2]Calcs_OthBiz!W$43)</f>
        <v>0</v>
      </c>
      <c r="X882" s="117">
        <f>SUM([2]Calcs_OthBiz!X$40:X$41,[2]Calcs_OthBiz!X$43)</f>
        <v>0</v>
      </c>
      <c r="Y882" s="117">
        <f>SUM([2]Calcs_OthBiz!Y$40:Y$41,[2]Calcs_OthBiz!Y$43)</f>
        <v>0</v>
      </c>
      <c r="Z882" s="117">
        <f>SUM([2]Calcs_OthBiz!Z$40:Z$41,[2]Calcs_OthBiz!Z$43)</f>
        <v>0</v>
      </c>
      <c r="AA882" s="117">
        <f>SUM([2]Calcs_OthBiz!AA$40:AA$41,[2]Calcs_OthBiz!AA$43)</f>
        <v>0</v>
      </c>
      <c r="AB882" s="117">
        <f>SUM([2]Calcs_OthBiz!AB$40:AB$41,[2]Calcs_OthBiz!AB$43)</f>
        <v>0</v>
      </c>
      <c r="AC882" s="117">
        <f>SUM([2]Calcs_OthBiz!AC$40:AC$41,[2]Calcs_OthBiz!AC$43)</f>
        <v>0</v>
      </c>
      <c r="AD882" s="117">
        <f>SUM([2]Calcs_OthBiz!AD$40:AD$41,[2]Calcs_OthBiz!AD$43)</f>
        <v>0</v>
      </c>
      <c r="AE882" s="117">
        <f>SUM([2]Calcs_OthBiz!AE$40:AE$41,[2]Calcs_OthBiz!AE$43)</f>
        <v>0</v>
      </c>
      <c r="AF882" s="117">
        <f>SUM([2]Calcs_OthBiz!AF$40:AF$41,[2]Calcs_OthBiz!AF$43)</f>
        <v>0</v>
      </c>
      <c r="AG882" s="117">
        <f>SUM([2]Calcs_OthBiz!AG$40:AG$41,[2]Calcs_OthBiz!AG$43)</f>
        <v>0</v>
      </c>
      <c r="AH882" s="118">
        <f>SUM([2]Calcs_OthBiz!AH$40:AH$41,[2]Calcs_OthBiz!AH$43)</f>
        <v>0</v>
      </c>
      <c r="AM882" s="53" cm="1">
        <f t="array" ref="AM882">IF(SUM(ABS(K882:AH882)),1,0)</f>
        <v>0</v>
      </c>
      <c r="AN882" s="53">
        <f t="shared" si="170"/>
        <v>0</v>
      </c>
    </row>
    <row r="883" spans="1:40" s="38" customFormat="1" ht="10.199999999999999" hidden="1" outlineLevel="2" x14ac:dyDescent="0.2">
      <c r="A883" s="35"/>
      <c r="B883" s="108"/>
      <c r="C883" s="109"/>
      <c r="D883" s="115" t="s">
        <v>57</v>
      </c>
      <c r="E883" s="25"/>
      <c r="F883" s="25"/>
      <c r="G883" s="25"/>
      <c r="H883" s="25"/>
      <c r="I883" s="25"/>
      <c r="J883" s="25"/>
      <c r="K883" s="116">
        <f>'[2]Hist&amp;Budget_WC'!DH$51</f>
        <v>0</v>
      </c>
      <c r="L883" s="116">
        <f>'[2]Hist&amp;Budget_WC'!DI$51</f>
        <v>0</v>
      </c>
      <c r="M883" s="116">
        <f>'[2]Hist&amp;Budget_WC'!DJ$51</f>
        <v>0</v>
      </c>
      <c r="N883" s="117">
        <f>[2]Calcs_OthBiz!N$42</f>
        <v>0</v>
      </c>
      <c r="O883" s="117">
        <f>[2]Calcs_OthBiz!O$42</f>
        <v>0</v>
      </c>
      <c r="P883" s="117">
        <f>[2]Calcs_OthBiz!P$42</f>
        <v>0</v>
      </c>
      <c r="Q883" s="117">
        <f>[2]Calcs_OthBiz!Q$42</f>
        <v>0</v>
      </c>
      <c r="R883" s="117">
        <f>[2]Calcs_OthBiz!R$42</f>
        <v>0</v>
      </c>
      <c r="S883" s="117">
        <f>[2]Calcs_OthBiz!S$42</f>
        <v>0</v>
      </c>
      <c r="T883" s="117">
        <f>[2]Calcs_OthBiz!T$42</f>
        <v>0</v>
      </c>
      <c r="U883" s="117">
        <f>[2]Calcs_OthBiz!U$42</f>
        <v>0</v>
      </c>
      <c r="V883" s="117">
        <f>[2]Calcs_OthBiz!V$42</f>
        <v>0</v>
      </c>
      <c r="W883" s="117">
        <f>[2]Calcs_OthBiz!W$42</f>
        <v>0</v>
      </c>
      <c r="X883" s="117">
        <f>[2]Calcs_OthBiz!X$42</f>
        <v>0</v>
      </c>
      <c r="Y883" s="117">
        <f>[2]Calcs_OthBiz!Y$42</f>
        <v>0</v>
      </c>
      <c r="Z883" s="117">
        <f>[2]Calcs_OthBiz!Z$42</f>
        <v>0</v>
      </c>
      <c r="AA883" s="117">
        <f>[2]Calcs_OthBiz!AA$42</f>
        <v>0</v>
      </c>
      <c r="AB883" s="117">
        <f>[2]Calcs_OthBiz!AB$42</f>
        <v>0</v>
      </c>
      <c r="AC883" s="117">
        <f>[2]Calcs_OthBiz!AC$42</f>
        <v>0</v>
      </c>
      <c r="AD883" s="117">
        <f>[2]Calcs_OthBiz!AD$42</f>
        <v>0</v>
      </c>
      <c r="AE883" s="117">
        <f>[2]Calcs_OthBiz!AE$42</f>
        <v>0</v>
      </c>
      <c r="AF883" s="117">
        <f>[2]Calcs_OthBiz!AF$42</f>
        <v>0</v>
      </c>
      <c r="AG883" s="117">
        <f>[2]Calcs_OthBiz!AG$42</f>
        <v>0</v>
      </c>
      <c r="AH883" s="118">
        <f>[2]Calcs_OthBiz!AH$42</f>
        <v>0</v>
      </c>
      <c r="AM883" s="53" cm="1">
        <f t="array" ref="AM883">IF(SUM(ABS(K883:AH883)),1,0)</f>
        <v>0</v>
      </c>
      <c r="AN883" s="53">
        <f t="shared" si="170"/>
        <v>0</v>
      </c>
    </row>
    <row r="884" spans="1:40" s="38" customFormat="1" ht="10.199999999999999" hidden="1" outlineLevel="2" x14ac:dyDescent="0.2">
      <c r="A884" s="35"/>
      <c r="B884" s="108"/>
      <c r="C884" s="109"/>
      <c r="D884" s="115" t="s">
        <v>58</v>
      </c>
      <c r="E884" s="25"/>
      <c r="F884" s="25"/>
      <c r="G884" s="25"/>
      <c r="H884" s="25"/>
      <c r="I884" s="25"/>
      <c r="J884" s="25"/>
      <c r="K884" s="116">
        <f>MAX(0,'[2]Hist&amp;Budget_WC'!DH$104)+MAX(0,'[2]Hist&amp;Budget_WC'!DH$105)+MAX(0,'[2]Hist&amp;Budget_WC'!DH$108)+MAX(0,'[2]Hist&amp;Budget_WC'!DH$109)+MAX(0,'[2]Hist&amp;Budget_WC'!DH$110)</f>
        <v>0</v>
      </c>
      <c r="L884" s="116">
        <f>MAX(0,'[2]Hist&amp;Budget_WC'!DI$104)+MAX(0,'[2]Hist&amp;Budget_WC'!DI$105)+MAX(0,'[2]Hist&amp;Budget_WC'!DI$108)+MAX(0,'[2]Hist&amp;Budget_WC'!DI$109)+MAX(0,'[2]Hist&amp;Budget_WC'!DI$110)</f>
        <v>0</v>
      </c>
      <c r="M884" s="116">
        <f>MAX(0,'[2]Hist&amp;Budget_WC'!DJ$104)+MAX(0,'[2]Hist&amp;Budget_WC'!DJ$105)+MAX(0,'[2]Hist&amp;Budget_WC'!DJ$108)+MAX(0,'[2]Hist&amp;Budget_WC'!DJ$109)+MAX(0,'[2]Hist&amp;Budget_WC'!DJ$110)</f>
        <v>0</v>
      </c>
      <c r="N884" s="117">
        <f>MAX(0,[2]Calcs_OthBiz!N$94)+MAX(0,[2]Calcs_OthBiz!N$95)+MAX(0,[2]Calcs_OthBiz!N$98)+MAX(0,[2]Calcs_OthBiz!N$99)+MAX(0,[2]Calcs_OthBiz!N$100)</f>
        <v>0</v>
      </c>
      <c r="O884" s="117">
        <f>MAX(0,[2]Calcs_OthBiz!O$94)+MAX(0,[2]Calcs_OthBiz!O$95)+MAX(0,[2]Calcs_OthBiz!O$98)+MAX(0,[2]Calcs_OthBiz!O$99)+MAX(0,[2]Calcs_OthBiz!O$100)</f>
        <v>0</v>
      </c>
      <c r="P884" s="117">
        <f>MAX(0,[2]Calcs_OthBiz!P$94)+MAX(0,[2]Calcs_OthBiz!P$95)+MAX(0,[2]Calcs_OthBiz!P$98)+MAX(0,[2]Calcs_OthBiz!P$99)+MAX(0,[2]Calcs_OthBiz!P$100)</f>
        <v>0</v>
      </c>
      <c r="Q884" s="117">
        <f>MAX(0,[2]Calcs_OthBiz!Q$94)+MAX(0,[2]Calcs_OthBiz!Q$95)+MAX(0,[2]Calcs_OthBiz!Q$98)+MAX(0,[2]Calcs_OthBiz!Q$99)+MAX(0,[2]Calcs_OthBiz!Q$100)</f>
        <v>0</v>
      </c>
      <c r="R884" s="117">
        <f>MAX(0,[2]Calcs_OthBiz!R$94)+MAX(0,[2]Calcs_OthBiz!R$95)+MAX(0,[2]Calcs_OthBiz!R$98)+MAX(0,[2]Calcs_OthBiz!R$99)+MAX(0,[2]Calcs_OthBiz!R$100)</f>
        <v>0</v>
      </c>
      <c r="S884" s="117">
        <f>MAX(0,[2]Calcs_OthBiz!S$94)+MAX(0,[2]Calcs_OthBiz!S$95)+MAX(0,[2]Calcs_OthBiz!S$98)+MAX(0,[2]Calcs_OthBiz!S$99)+MAX(0,[2]Calcs_OthBiz!S$100)</f>
        <v>0</v>
      </c>
      <c r="T884" s="117">
        <f>MAX(0,[2]Calcs_OthBiz!T$94)+MAX(0,[2]Calcs_OthBiz!T$95)+MAX(0,[2]Calcs_OthBiz!T$98)+MAX(0,[2]Calcs_OthBiz!T$99)+MAX(0,[2]Calcs_OthBiz!T$100)</f>
        <v>0</v>
      </c>
      <c r="U884" s="117">
        <f>MAX(0,[2]Calcs_OthBiz!U$94)+MAX(0,[2]Calcs_OthBiz!U$95)+MAX(0,[2]Calcs_OthBiz!U$98)+MAX(0,[2]Calcs_OthBiz!U$99)+MAX(0,[2]Calcs_OthBiz!U$100)</f>
        <v>0</v>
      </c>
      <c r="V884" s="117">
        <f>MAX(0,[2]Calcs_OthBiz!V$94)+MAX(0,[2]Calcs_OthBiz!V$95)+MAX(0,[2]Calcs_OthBiz!V$98)+MAX(0,[2]Calcs_OthBiz!V$99)+MAX(0,[2]Calcs_OthBiz!V$100)</f>
        <v>0</v>
      </c>
      <c r="W884" s="117">
        <f>MAX(0,[2]Calcs_OthBiz!W$94)+MAX(0,[2]Calcs_OthBiz!W$95)+MAX(0,[2]Calcs_OthBiz!W$98)+MAX(0,[2]Calcs_OthBiz!W$99)+MAX(0,[2]Calcs_OthBiz!W$100)</f>
        <v>0</v>
      </c>
      <c r="X884" s="117">
        <f>MAX(0,[2]Calcs_OthBiz!X$94)+MAX(0,[2]Calcs_OthBiz!X$95)+MAX(0,[2]Calcs_OthBiz!X$98)+MAX(0,[2]Calcs_OthBiz!X$99)+MAX(0,[2]Calcs_OthBiz!X$100)</f>
        <v>0</v>
      </c>
      <c r="Y884" s="117">
        <f>MAX(0,[2]Calcs_OthBiz!Y$94)+MAX(0,[2]Calcs_OthBiz!Y$95)+MAX(0,[2]Calcs_OthBiz!Y$98)+MAX(0,[2]Calcs_OthBiz!Y$99)+MAX(0,[2]Calcs_OthBiz!Y$100)</f>
        <v>0</v>
      </c>
      <c r="Z884" s="117">
        <f>MAX(0,[2]Calcs_OthBiz!Z$94)+MAX(0,[2]Calcs_OthBiz!Z$95)+MAX(0,[2]Calcs_OthBiz!Z$98)+MAX(0,[2]Calcs_OthBiz!Z$99)+MAX(0,[2]Calcs_OthBiz!Z$100)</f>
        <v>0</v>
      </c>
      <c r="AA884" s="117">
        <f>MAX(0,[2]Calcs_OthBiz!AA$94)+MAX(0,[2]Calcs_OthBiz!AA$95)+MAX(0,[2]Calcs_OthBiz!AA$98)+MAX(0,[2]Calcs_OthBiz!AA$99)+MAX(0,[2]Calcs_OthBiz!AA$100)</f>
        <v>0</v>
      </c>
      <c r="AB884" s="117">
        <f>MAX(0,[2]Calcs_OthBiz!AB$94)+MAX(0,[2]Calcs_OthBiz!AB$95)+MAX(0,[2]Calcs_OthBiz!AB$98)+MAX(0,[2]Calcs_OthBiz!AB$99)+MAX(0,[2]Calcs_OthBiz!AB$100)</f>
        <v>0</v>
      </c>
      <c r="AC884" s="117">
        <f>MAX(0,[2]Calcs_OthBiz!AC$94)+MAX(0,[2]Calcs_OthBiz!AC$95)+MAX(0,[2]Calcs_OthBiz!AC$98)+MAX(0,[2]Calcs_OthBiz!AC$99)+MAX(0,[2]Calcs_OthBiz!AC$100)</f>
        <v>0</v>
      </c>
      <c r="AD884" s="117">
        <f>MAX(0,[2]Calcs_OthBiz!AD$94)+MAX(0,[2]Calcs_OthBiz!AD$95)+MAX(0,[2]Calcs_OthBiz!AD$98)+MAX(0,[2]Calcs_OthBiz!AD$99)+MAX(0,[2]Calcs_OthBiz!AD$100)</f>
        <v>0</v>
      </c>
      <c r="AE884" s="117">
        <f>MAX(0,[2]Calcs_OthBiz!AE$94)+MAX(0,[2]Calcs_OthBiz!AE$95)+MAX(0,[2]Calcs_OthBiz!AE$98)+MAX(0,[2]Calcs_OthBiz!AE$99)+MAX(0,[2]Calcs_OthBiz!AE$100)</f>
        <v>0</v>
      </c>
      <c r="AF884" s="117">
        <f>MAX(0,[2]Calcs_OthBiz!AF$94)+MAX(0,[2]Calcs_OthBiz!AF$95)+MAX(0,[2]Calcs_OthBiz!AF$98)+MAX(0,[2]Calcs_OthBiz!AF$99)+MAX(0,[2]Calcs_OthBiz!AF$100)</f>
        <v>0</v>
      </c>
      <c r="AG884" s="117">
        <f>MAX(0,[2]Calcs_OthBiz!AG$94)+MAX(0,[2]Calcs_OthBiz!AG$95)+MAX(0,[2]Calcs_OthBiz!AG$98)+MAX(0,[2]Calcs_OthBiz!AG$99)+MAX(0,[2]Calcs_OthBiz!AG$100)</f>
        <v>0</v>
      </c>
      <c r="AH884" s="118">
        <f>MAX(0,[2]Calcs_OthBiz!AH$94)+MAX(0,[2]Calcs_OthBiz!AH$95)+MAX(0,[2]Calcs_OthBiz!AH$98)+MAX(0,[2]Calcs_OthBiz!AH$99)+MAX(0,[2]Calcs_OthBiz!AH$100)</f>
        <v>0</v>
      </c>
      <c r="AM884" s="53" cm="1">
        <f t="array" ref="AM884">IF(SUM(ABS(K884:AH884)),1,0)</f>
        <v>0</v>
      </c>
      <c r="AN884" s="53">
        <f t="shared" si="170"/>
        <v>0</v>
      </c>
    </row>
    <row r="885" spans="1:40" s="38" customFormat="1" ht="10.199999999999999" hidden="1" outlineLevel="2" x14ac:dyDescent="0.2">
      <c r="A885" s="35"/>
      <c r="B885" s="108"/>
      <c r="C885" s="109"/>
      <c r="D885" s="115" t="s">
        <v>59</v>
      </c>
      <c r="E885" s="25"/>
      <c r="F885" s="25"/>
      <c r="G885" s="25"/>
      <c r="H885" s="25"/>
      <c r="I885" s="25"/>
      <c r="J885" s="25"/>
      <c r="K885" s="116">
        <f>'[2]Hist&amp;Budget_WC'!DH$106</f>
        <v>0</v>
      </c>
      <c r="L885" s="116">
        <f>'[2]Hist&amp;Budget_WC'!DI$106</f>
        <v>0</v>
      </c>
      <c r="M885" s="116">
        <f>'[2]Hist&amp;Budget_WC'!DJ$106</f>
        <v>0</v>
      </c>
      <c r="N885" s="117">
        <f>[2]Calcs_OthBiz!N$96</f>
        <v>0</v>
      </c>
      <c r="O885" s="117">
        <f>[2]Calcs_OthBiz!O$96</f>
        <v>0</v>
      </c>
      <c r="P885" s="117">
        <f>[2]Calcs_OthBiz!P$96</f>
        <v>0</v>
      </c>
      <c r="Q885" s="117">
        <f>[2]Calcs_OthBiz!Q$96</f>
        <v>0</v>
      </c>
      <c r="R885" s="117">
        <f>[2]Calcs_OthBiz!R$96</f>
        <v>0</v>
      </c>
      <c r="S885" s="117">
        <f>[2]Calcs_OthBiz!S$96</f>
        <v>0</v>
      </c>
      <c r="T885" s="117">
        <f>[2]Calcs_OthBiz!T$96</f>
        <v>0</v>
      </c>
      <c r="U885" s="117">
        <f>[2]Calcs_OthBiz!U$96</f>
        <v>0</v>
      </c>
      <c r="V885" s="117">
        <f>[2]Calcs_OthBiz!V$96</f>
        <v>0</v>
      </c>
      <c r="W885" s="117">
        <f>[2]Calcs_OthBiz!W$96</f>
        <v>0</v>
      </c>
      <c r="X885" s="117">
        <f>[2]Calcs_OthBiz!X$96</f>
        <v>0</v>
      </c>
      <c r="Y885" s="117">
        <f>[2]Calcs_OthBiz!Y$96</f>
        <v>0</v>
      </c>
      <c r="Z885" s="117">
        <f>[2]Calcs_OthBiz!Z$96</f>
        <v>0</v>
      </c>
      <c r="AA885" s="117">
        <f>[2]Calcs_OthBiz!AA$96</f>
        <v>0</v>
      </c>
      <c r="AB885" s="117">
        <f>[2]Calcs_OthBiz!AB$96</f>
        <v>0</v>
      </c>
      <c r="AC885" s="117">
        <f>[2]Calcs_OthBiz!AC$96</f>
        <v>0</v>
      </c>
      <c r="AD885" s="117">
        <f>[2]Calcs_OthBiz!AD$96</f>
        <v>0</v>
      </c>
      <c r="AE885" s="117">
        <f>[2]Calcs_OthBiz!AE$96</f>
        <v>0</v>
      </c>
      <c r="AF885" s="117">
        <f>[2]Calcs_OthBiz!AF$96</f>
        <v>0</v>
      </c>
      <c r="AG885" s="117">
        <f>[2]Calcs_OthBiz!AG$96</f>
        <v>0</v>
      </c>
      <c r="AH885" s="118">
        <f>[2]Calcs_OthBiz!AH$96</f>
        <v>0</v>
      </c>
      <c r="AM885" s="53" cm="1">
        <f t="array" ref="AM885">IF(SUM(ABS(K885:AH885)),1,0)</f>
        <v>0</v>
      </c>
      <c r="AN885" s="53">
        <f t="shared" si="170"/>
        <v>0</v>
      </c>
    </row>
    <row r="886" spans="1:40" s="38" customFormat="1" ht="10.199999999999999" hidden="1" outlineLevel="2" x14ac:dyDescent="0.2">
      <c r="A886" s="35"/>
      <c r="B886" s="108"/>
      <c r="C886" s="109"/>
      <c r="D886" s="115" t="s">
        <v>60</v>
      </c>
      <c r="E886" s="25"/>
      <c r="F886" s="25"/>
      <c r="G886" s="25"/>
      <c r="H886" s="25"/>
      <c r="I886" s="25"/>
      <c r="J886" s="25"/>
      <c r="K886" s="116">
        <f>MAX(0,'[2]Hist&amp;Budget_WC'!DH$111)</f>
        <v>0</v>
      </c>
      <c r="L886" s="116">
        <f>MAX(0,'[2]Hist&amp;Budget_WC'!DI$111)</f>
        <v>0</v>
      </c>
      <c r="M886" s="116">
        <f>MAX(0,'[2]Hist&amp;Budget_WC'!DJ$111)</f>
        <v>0</v>
      </c>
      <c r="N886" s="117">
        <f>MAX(0,[2]Calcs_OthBiz!N$101)</f>
        <v>0</v>
      </c>
      <c r="O886" s="117">
        <f>MAX(0,[2]Calcs_OthBiz!O$101)</f>
        <v>0</v>
      </c>
      <c r="P886" s="117">
        <f>MAX(0,[2]Calcs_OthBiz!P$101)</f>
        <v>0</v>
      </c>
      <c r="Q886" s="117">
        <f>MAX(0,[2]Calcs_OthBiz!Q$101)</f>
        <v>0</v>
      </c>
      <c r="R886" s="117">
        <f>MAX(0,[2]Calcs_OthBiz!R$101)</f>
        <v>0</v>
      </c>
      <c r="S886" s="117">
        <f>MAX(0,[2]Calcs_OthBiz!S$101)</f>
        <v>0</v>
      </c>
      <c r="T886" s="117">
        <f>MAX(0,[2]Calcs_OthBiz!T$101)</f>
        <v>0</v>
      </c>
      <c r="U886" s="117">
        <f>MAX(0,[2]Calcs_OthBiz!U$101)</f>
        <v>0</v>
      </c>
      <c r="V886" s="117">
        <f>MAX(0,[2]Calcs_OthBiz!V$101)</f>
        <v>0</v>
      </c>
      <c r="W886" s="117">
        <f>MAX(0,[2]Calcs_OthBiz!W$101)</f>
        <v>0</v>
      </c>
      <c r="X886" s="117">
        <f>MAX(0,[2]Calcs_OthBiz!X$101)</f>
        <v>0</v>
      </c>
      <c r="Y886" s="117">
        <f>MAX(0,[2]Calcs_OthBiz!Y$101)</f>
        <v>0</v>
      </c>
      <c r="Z886" s="117">
        <f>MAX(0,[2]Calcs_OthBiz!Z$101)</f>
        <v>0</v>
      </c>
      <c r="AA886" s="117">
        <f>MAX(0,[2]Calcs_OthBiz!AA$101)</f>
        <v>0</v>
      </c>
      <c r="AB886" s="117">
        <f>MAX(0,[2]Calcs_OthBiz!AB$101)</f>
        <v>0</v>
      </c>
      <c r="AC886" s="117">
        <f>MAX(0,[2]Calcs_OthBiz!AC$101)</f>
        <v>0</v>
      </c>
      <c r="AD886" s="117">
        <f>MAX(0,[2]Calcs_OthBiz!AD$101)</f>
        <v>0</v>
      </c>
      <c r="AE886" s="117">
        <f>MAX(0,[2]Calcs_OthBiz!AE$101)</f>
        <v>0</v>
      </c>
      <c r="AF886" s="117">
        <f>MAX(0,[2]Calcs_OthBiz!AF$101)</f>
        <v>0</v>
      </c>
      <c r="AG886" s="117">
        <f>MAX(0,[2]Calcs_OthBiz!AG$101)</f>
        <v>0</v>
      </c>
      <c r="AH886" s="118">
        <f>MAX(0,[2]Calcs_OthBiz!AH$101)</f>
        <v>0</v>
      </c>
      <c r="AM886" s="53" cm="1">
        <f t="array" ref="AM886">IF(SUM(ABS(K886:AH886)),1,0)</f>
        <v>0</v>
      </c>
      <c r="AN886" s="53">
        <f t="shared" si="170"/>
        <v>0</v>
      </c>
    </row>
    <row r="887" spans="1:40" s="38" customFormat="1" ht="10.199999999999999" hidden="1" outlineLevel="2" collapsed="1" x14ac:dyDescent="0.2">
      <c r="A887" s="35"/>
      <c r="B887" s="108"/>
      <c r="C887" s="109"/>
      <c r="D887" s="119" t="s">
        <v>61</v>
      </c>
      <c r="E887" s="120"/>
      <c r="F887" s="120"/>
      <c r="G887" s="120"/>
      <c r="H887" s="120"/>
      <c r="I887" s="120"/>
      <c r="J887" s="120"/>
      <c r="K887" s="121">
        <f t="shared" ref="K887:AH887" si="171">SUM(K877:K886)</f>
        <v>0</v>
      </c>
      <c r="L887" s="121">
        <f t="shared" si="171"/>
        <v>0</v>
      </c>
      <c r="M887" s="121">
        <f t="shared" si="171"/>
        <v>0</v>
      </c>
      <c r="N887" s="122">
        <f t="shared" si="171"/>
        <v>0</v>
      </c>
      <c r="O887" s="122">
        <f t="shared" si="171"/>
        <v>0</v>
      </c>
      <c r="P887" s="122">
        <f t="shared" si="171"/>
        <v>0</v>
      </c>
      <c r="Q887" s="122">
        <f t="shared" si="171"/>
        <v>0</v>
      </c>
      <c r="R887" s="122">
        <f t="shared" si="171"/>
        <v>0</v>
      </c>
      <c r="S887" s="122">
        <f t="shared" si="171"/>
        <v>0</v>
      </c>
      <c r="T887" s="122">
        <f t="shared" si="171"/>
        <v>0</v>
      </c>
      <c r="U887" s="122">
        <f t="shared" si="171"/>
        <v>0</v>
      </c>
      <c r="V887" s="122">
        <f t="shared" si="171"/>
        <v>0</v>
      </c>
      <c r="W887" s="122">
        <f t="shared" si="171"/>
        <v>0</v>
      </c>
      <c r="X887" s="122">
        <f t="shared" si="171"/>
        <v>0</v>
      </c>
      <c r="Y887" s="122">
        <f t="shared" si="171"/>
        <v>0</v>
      </c>
      <c r="Z887" s="122">
        <f t="shared" si="171"/>
        <v>0</v>
      </c>
      <c r="AA887" s="122">
        <f t="shared" si="171"/>
        <v>0</v>
      </c>
      <c r="AB887" s="122">
        <f t="shared" si="171"/>
        <v>0</v>
      </c>
      <c r="AC887" s="122">
        <f t="shared" si="171"/>
        <v>0</v>
      </c>
      <c r="AD887" s="122">
        <f t="shared" si="171"/>
        <v>0</v>
      </c>
      <c r="AE887" s="122">
        <f t="shared" si="171"/>
        <v>0</v>
      </c>
      <c r="AF887" s="122">
        <f t="shared" si="171"/>
        <v>0</v>
      </c>
      <c r="AG887" s="122">
        <f t="shared" si="171"/>
        <v>0</v>
      </c>
      <c r="AH887" s="123">
        <f t="shared" si="171"/>
        <v>0</v>
      </c>
    </row>
    <row r="888" spans="1:40" s="38" customFormat="1" ht="10.199999999999999" hidden="1" outlineLevel="2" x14ac:dyDescent="0.2">
      <c r="A888" s="35"/>
      <c r="B888" s="108"/>
      <c r="C888" s="109"/>
      <c r="D888" s="110"/>
      <c r="E888" s="25"/>
      <c r="F888" s="25"/>
      <c r="G888" s="25"/>
      <c r="H888" s="25"/>
      <c r="I888" s="25"/>
      <c r="J888" s="25"/>
      <c r="K888" s="111"/>
      <c r="L888" s="111"/>
      <c r="M888" s="111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113"/>
    </row>
    <row r="889" spans="1:40" s="38" customFormat="1" ht="10.199999999999999" hidden="1" outlineLevel="2" x14ac:dyDescent="0.2">
      <c r="A889" s="35"/>
      <c r="B889" s="108"/>
      <c r="C889" s="109"/>
      <c r="D889" s="114" t="s">
        <v>62</v>
      </c>
      <c r="E889" s="25"/>
      <c r="F889" s="25"/>
      <c r="G889" s="25"/>
      <c r="H889" s="25"/>
      <c r="I889" s="25"/>
      <c r="J889" s="25"/>
      <c r="K889" s="111"/>
      <c r="L889" s="111"/>
      <c r="M889" s="111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113"/>
    </row>
    <row r="890" spans="1:40" s="38" customFormat="1" ht="10.199999999999999" hidden="1" outlineLevel="2" x14ac:dyDescent="0.2">
      <c r="A890" s="35"/>
      <c r="B890" s="108"/>
      <c r="C890" s="109"/>
      <c r="D890" s="115" t="s">
        <v>63</v>
      </c>
      <c r="E890" s="25"/>
      <c r="F890" s="25"/>
      <c r="G890" s="25"/>
      <c r="H890" s="25"/>
      <c r="I890" s="25"/>
      <c r="J890" s="25"/>
      <c r="K890" s="116">
        <f>-SUM('[2]Hist&amp;Budget_WC'!DH$74:DH$75)</f>
        <v>0</v>
      </c>
      <c r="L890" s="116">
        <f>-SUM('[2]Hist&amp;Budget_WC'!DI$74:DI$75)</f>
        <v>0</v>
      </c>
      <c r="M890" s="116">
        <f>-SUM('[2]Hist&amp;Budget_WC'!DJ$74:DJ$75)</f>
        <v>0</v>
      </c>
      <c r="N890" s="117">
        <f>-SUM([2]Calcs_OthBiz!N$65:N$66)</f>
        <v>0</v>
      </c>
      <c r="O890" s="117">
        <f>-SUM([2]Calcs_OthBiz!O$65:O$66)</f>
        <v>0</v>
      </c>
      <c r="P890" s="117">
        <f>-SUM([2]Calcs_OthBiz!P$65:P$66)</f>
        <v>0</v>
      </c>
      <c r="Q890" s="117">
        <f>-SUM([2]Calcs_OthBiz!Q$65:Q$66)</f>
        <v>0</v>
      </c>
      <c r="R890" s="117">
        <f>-SUM([2]Calcs_OthBiz!R$65:R$66)</f>
        <v>0</v>
      </c>
      <c r="S890" s="117">
        <f>-SUM([2]Calcs_OthBiz!S$65:S$66)</f>
        <v>0</v>
      </c>
      <c r="T890" s="117">
        <f>-SUM([2]Calcs_OthBiz!T$65:T$66)</f>
        <v>0</v>
      </c>
      <c r="U890" s="117">
        <f>-SUM([2]Calcs_OthBiz!U$65:U$66)</f>
        <v>0</v>
      </c>
      <c r="V890" s="117">
        <f>-SUM([2]Calcs_OthBiz!V$65:V$66)</f>
        <v>0</v>
      </c>
      <c r="W890" s="117">
        <f>-SUM([2]Calcs_OthBiz!W$65:W$66)</f>
        <v>0</v>
      </c>
      <c r="X890" s="117">
        <f>-SUM([2]Calcs_OthBiz!X$65:X$66)</f>
        <v>0</v>
      </c>
      <c r="Y890" s="117">
        <f>-SUM([2]Calcs_OthBiz!Y$65:Y$66)</f>
        <v>0</v>
      </c>
      <c r="Z890" s="117">
        <f>-SUM([2]Calcs_OthBiz!Z$65:Z$66)</f>
        <v>0</v>
      </c>
      <c r="AA890" s="117">
        <f>-SUM([2]Calcs_OthBiz!AA$65:AA$66)</f>
        <v>0</v>
      </c>
      <c r="AB890" s="117">
        <f>-SUM([2]Calcs_OthBiz!AB$65:AB$66)</f>
        <v>0</v>
      </c>
      <c r="AC890" s="117">
        <f>-SUM([2]Calcs_OthBiz!AC$65:AC$66)</f>
        <v>0</v>
      </c>
      <c r="AD890" s="117">
        <f>-SUM([2]Calcs_OthBiz!AD$65:AD$66)</f>
        <v>0</v>
      </c>
      <c r="AE890" s="117">
        <f>-SUM([2]Calcs_OthBiz!AE$65:AE$66)</f>
        <v>0</v>
      </c>
      <c r="AF890" s="117">
        <f>-SUM([2]Calcs_OthBiz!AF$65:AF$66)</f>
        <v>0</v>
      </c>
      <c r="AG890" s="117">
        <f>-SUM([2]Calcs_OthBiz!AG$65:AG$66)</f>
        <v>0</v>
      </c>
      <c r="AH890" s="118">
        <f>-SUM([2]Calcs_OthBiz!AH$65:AH$66)</f>
        <v>0</v>
      </c>
      <c r="AM890" s="53" cm="1">
        <f t="array" ref="AM890">IF(SUM(ABS(K890:AH890)),1,0)</f>
        <v>0</v>
      </c>
      <c r="AN890" s="53">
        <f t="shared" ref="AN890:AN896" si="172">IF(OR(SUBTOTAL(102,AM890)=1,AM890=0),0,1)</f>
        <v>0</v>
      </c>
    </row>
    <row r="891" spans="1:40" s="38" customFormat="1" ht="10.199999999999999" hidden="1" outlineLevel="2" x14ac:dyDescent="0.2">
      <c r="A891" s="35"/>
      <c r="B891" s="108"/>
      <c r="C891" s="109"/>
      <c r="D891" s="115" t="s">
        <v>64</v>
      </c>
      <c r="E891" s="25"/>
      <c r="F891" s="25"/>
      <c r="G891" s="25"/>
      <c r="H891" s="25"/>
      <c r="I891" s="25"/>
      <c r="J891" s="25"/>
      <c r="K891" s="116">
        <f>-SUM('[2]Hist&amp;Budget_WC'!DH$77,'[2]Hist&amp;Budget_WC'!DH$86,'[2]Hist&amp;Budget_WC'!DH$87)</f>
        <v>0</v>
      </c>
      <c r="L891" s="116">
        <f>-SUM('[2]Hist&amp;Budget_WC'!DI$77,'[2]Hist&amp;Budget_WC'!DI$86,'[2]Hist&amp;Budget_WC'!DI$87)</f>
        <v>0</v>
      </c>
      <c r="M891" s="116">
        <f>-SUM('[2]Hist&amp;Budget_WC'!DJ$77,'[2]Hist&amp;Budget_WC'!DJ$86,'[2]Hist&amp;Budget_WC'!DJ$87)</f>
        <v>0</v>
      </c>
      <c r="N891" s="117">
        <f>-SUM([2]Calcs_OthBiz!N$68,[2]Calcs_OthBiz!N$77,[2]Calcs_OthBiz!N$78)</f>
        <v>0</v>
      </c>
      <c r="O891" s="117">
        <f>-SUM([2]Calcs_OthBiz!O$68,[2]Calcs_OthBiz!O$77,[2]Calcs_OthBiz!O$78)</f>
        <v>0</v>
      </c>
      <c r="P891" s="117">
        <f>-SUM([2]Calcs_OthBiz!P$68,[2]Calcs_OthBiz!P$77,[2]Calcs_OthBiz!P$78)</f>
        <v>0</v>
      </c>
      <c r="Q891" s="117">
        <f>-SUM([2]Calcs_OthBiz!Q$68,[2]Calcs_OthBiz!Q$77,[2]Calcs_OthBiz!Q$78)</f>
        <v>0</v>
      </c>
      <c r="R891" s="117">
        <f>-SUM([2]Calcs_OthBiz!R$68,[2]Calcs_OthBiz!R$77,[2]Calcs_OthBiz!R$78)</f>
        <v>0</v>
      </c>
      <c r="S891" s="117">
        <f>-SUM([2]Calcs_OthBiz!S$68,[2]Calcs_OthBiz!S$77,[2]Calcs_OthBiz!S$78)</f>
        <v>0</v>
      </c>
      <c r="T891" s="117">
        <f>-SUM([2]Calcs_OthBiz!T$68,[2]Calcs_OthBiz!T$77,[2]Calcs_OthBiz!T$78)</f>
        <v>0</v>
      </c>
      <c r="U891" s="117">
        <f>-SUM([2]Calcs_OthBiz!U$68,[2]Calcs_OthBiz!U$77,[2]Calcs_OthBiz!U$78)</f>
        <v>0</v>
      </c>
      <c r="V891" s="117">
        <f>-SUM([2]Calcs_OthBiz!V$68,[2]Calcs_OthBiz!V$77,[2]Calcs_OthBiz!V$78)</f>
        <v>0</v>
      </c>
      <c r="W891" s="117">
        <f>-SUM([2]Calcs_OthBiz!W$68,[2]Calcs_OthBiz!W$77,[2]Calcs_OthBiz!W$78)</f>
        <v>0</v>
      </c>
      <c r="X891" s="117">
        <f>-SUM([2]Calcs_OthBiz!X$68,[2]Calcs_OthBiz!X$77,[2]Calcs_OthBiz!X$78)</f>
        <v>0</v>
      </c>
      <c r="Y891" s="117">
        <f>-SUM([2]Calcs_OthBiz!Y$68,[2]Calcs_OthBiz!Y$77,[2]Calcs_OthBiz!Y$78)</f>
        <v>0</v>
      </c>
      <c r="Z891" s="117">
        <f>-SUM([2]Calcs_OthBiz!Z$68,[2]Calcs_OthBiz!Z$77,[2]Calcs_OthBiz!Z$78)</f>
        <v>0</v>
      </c>
      <c r="AA891" s="117">
        <f>-SUM([2]Calcs_OthBiz!AA$68,[2]Calcs_OthBiz!AA$77,[2]Calcs_OthBiz!AA$78)</f>
        <v>0</v>
      </c>
      <c r="AB891" s="117">
        <f>-SUM([2]Calcs_OthBiz!AB$68,[2]Calcs_OthBiz!AB$77,[2]Calcs_OthBiz!AB$78)</f>
        <v>0</v>
      </c>
      <c r="AC891" s="117">
        <f>-SUM([2]Calcs_OthBiz!AC$68,[2]Calcs_OthBiz!AC$77,[2]Calcs_OthBiz!AC$78)</f>
        <v>0</v>
      </c>
      <c r="AD891" s="117">
        <f>-SUM([2]Calcs_OthBiz!AD$68,[2]Calcs_OthBiz!AD$77,[2]Calcs_OthBiz!AD$78)</f>
        <v>0</v>
      </c>
      <c r="AE891" s="117">
        <f>-SUM([2]Calcs_OthBiz!AE$68,[2]Calcs_OthBiz!AE$77,[2]Calcs_OthBiz!AE$78)</f>
        <v>0</v>
      </c>
      <c r="AF891" s="117">
        <f>-SUM([2]Calcs_OthBiz!AF$68,[2]Calcs_OthBiz!AF$77,[2]Calcs_OthBiz!AF$78)</f>
        <v>0</v>
      </c>
      <c r="AG891" s="117">
        <f>-SUM([2]Calcs_OthBiz!AG$68,[2]Calcs_OthBiz!AG$77,[2]Calcs_OthBiz!AG$78)</f>
        <v>0</v>
      </c>
      <c r="AH891" s="118">
        <f>-SUM([2]Calcs_OthBiz!AH$68,[2]Calcs_OthBiz!AH$77,[2]Calcs_OthBiz!AH$78)</f>
        <v>0</v>
      </c>
      <c r="AM891" s="53" cm="1">
        <f t="array" ref="AM891">IF(SUM(ABS(K891:AH891)),1,0)</f>
        <v>0</v>
      </c>
      <c r="AN891" s="53">
        <f t="shared" si="172"/>
        <v>0</v>
      </c>
    </row>
    <row r="892" spans="1:40" s="38" customFormat="1" ht="10.199999999999999" hidden="1" outlineLevel="2" x14ac:dyDescent="0.2">
      <c r="A892" s="35"/>
      <c r="B892" s="108"/>
      <c r="C892" s="109"/>
      <c r="D892" s="115" t="s">
        <v>65</v>
      </c>
      <c r="E892" s="25"/>
      <c r="F892" s="25"/>
      <c r="G892" s="25"/>
      <c r="H892" s="25"/>
      <c r="I892" s="25"/>
      <c r="J892" s="25"/>
      <c r="K892" s="116">
        <f>-SUM('[2]Hist&amp;Budget_WC'!DH$76)</f>
        <v>0</v>
      </c>
      <c r="L892" s="116">
        <f>-SUM('[2]Hist&amp;Budget_WC'!DI$76)</f>
        <v>0</v>
      </c>
      <c r="M892" s="116">
        <f>-SUM('[2]Hist&amp;Budget_WC'!DJ$76)</f>
        <v>0</v>
      </c>
      <c r="N892" s="117">
        <f>-SUM([2]Calcs_OthBiz!N$67)</f>
        <v>0</v>
      </c>
      <c r="O892" s="117">
        <f>-SUM([2]Calcs_OthBiz!O$67)</f>
        <v>0</v>
      </c>
      <c r="P892" s="117">
        <f>-SUM([2]Calcs_OthBiz!P$67)</f>
        <v>0</v>
      </c>
      <c r="Q892" s="117">
        <f>-SUM([2]Calcs_OthBiz!Q$67)</f>
        <v>0</v>
      </c>
      <c r="R892" s="117">
        <f>-SUM([2]Calcs_OthBiz!R$67)</f>
        <v>0</v>
      </c>
      <c r="S892" s="117">
        <f>-SUM([2]Calcs_OthBiz!S$67)</f>
        <v>0</v>
      </c>
      <c r="T892" s="117">
        <f>-SUM([2]Calcs_OthBiz!T$67)</f>
        <v>0</v>
      </c>
      <c r="U892" s="117">
        <f>-SUM([2]Calcs_OthBiz!U$67)</f>
        <v>0</v>
      </c>
      <c r="V892" s="117">
        <f>-SUM([2]Calcs_OthBiz!V$67)</f>
        <v>0</v>
      </c>
      <c r="W892" s="117">
        <f>-SUM([2]Calcs_OthBiz!W$67)</f>
        <v>0</v>
      </c>
      <c r="X892" s="117">
        <f>-SUM([2]Calcs_OthBiz!X$67)</f>
        <v>0</v>
      </c>
      <c r="Y892" s="117">
        <f>-SUM([2]Calcs_OthBiz!Y$67)</f>
        <v>0</v>
      </c>
      <c r="Z892" s="117">
        <f>-SUM([2]Calcs_OthBiz!Z$67)</f>
        <v>0</v>
      </c>
      <c r="AA892" s="117">
        <f>-SUM([2]Calcs_OthBiz!AA$67)</f>
        <v>0</v>
      </c>
      <c r="AB892" s="117">
        <f>-SUM([2]Calcs_OthBiz!AB$67)</f>
        <v>0</v>
      </c>
      <c r="AC892" s="117">
        <f>-SUM([2]Calcs_OthBiz!AC$67)</f>
        <v>0</v>
      </c>
      <c r="AD892" s="117">
        <f>-SUM([2]Calcs_OthBiz!AD$67)</f>
        <v>0</v>
      </c>
      <c r="AE892" s="117">
        <f>-SUM([2]Calcs_OthBiz!AE$67)</f>
        <v>0</v>
      </c>
      <c r="AF892" s="117">
        <f>-SUM([2]Calcs_OthBiz!AF$67)</f>
        <v>0</v>
      </c>
      <c r="AG892" s="117">
        <f>-SUM([2]Calcs_OthBiz!AG$67)</f>
        <v>0</v>
      </c>
      <c r="AH892" s="118">
        <f>-SUM([2]Calcs_OthBiz!AH$67)</f>
        <v>0</v>
      </c>
      <c r="AM892" s="53" cm="1">
        <f t="array" ref="AM892">IF(SUM(ABS(K892:AH892)),1,0)</f>
        <v>0</v>
      </c>
      <c r="AN892" s="53">
        <f t="shared" si="172"/>
        <v>0</v>
      </c>
    </row>
    <row r="893" spans="1:40" s="38" customFormat="1" ht="10.199999999999999" hidden="1" outlineLevel="2" x14ac:dyDescent="0.2">
      <c r="A893" s="35"/>
      <c r="B893" s="108"/>
      <c r="C893" s="109"/>
      <c r="D893" s="115" t="s">
        <v>66</v>
      </c>
      <c r="E893" s="25"/>
      <c r="F893" s="25"/>
      <c r="G893" s="25"/>
      <c r="H893" s="25"/>
      <c r="I893" s="25"/>
      <c r="J893" s="25"/>
      <c r="K893" s="116">
        <f>-SUM('[2]Hist&amp;Budget_WC'!DH$79:DH$81)</f>
        <v>0</v>
      </c>
      <c r="L893" s="116">
        <f>-SUM('[2]Hist&amp;Budget_WC'!DI$79:DI$81)</f>
        <v>0</v>
      </c>
      <c r="M893" s="116">
        <f>-SUM('[2]Hist&amp;Budget_WC'!DJ$79:DJ$81)</f>
        <v>0</v>
      </c>
      <c r="N893" s="117">
        <f>-SUM([2]Calcs_OthBiz!N$70:N$72)</f>
        <v>0</v>
      </c>
      <c r="O893" s="117">
        <f>-SUM([2]Calcs_OthBiz!O$70:O$72)</f>
        <v>0</v>
      </c>
      <c r="P893" s="117">
        <f>-SUM([2]Calcs_OthBiz!P$70:P$72)</f>
        <v>0</v>
      </c>
      <c r="Q893" s="117">
        <f>-SUM([2]Calcs_OthBiz!Q$70:Q$72)</f>
        <v>0</v>
      </c>
      <c r="R893" s="117">
        <f>-SUM([2]Calcs_OthBiz!R$70:R$72)</f>
        <v>0</v>
      </c>
      <c r="S893" s="117">
        <f>-SUM([2]Calcs_OthBiz!S$70:S$72)</f>
        <v>0</v>
      </c>
      <c r="T893" s="117">
        <f>-SUM([2]Calcs_OthBiz!T$70:T$72)</f>
        <v>0</v>
      </c>
      <c r="U893" s="117">
        <f>-SUM([2]Calcs_OthBiz!U$70:U$72)</f>
        <v>0</v>
      </c>
      <c r="V893" s="117">
        <f>-SUM([2]Calcs_OthBiz!V$70:V$72)</f>
        <v>0</v>
      </c>
      <c r="W893" s="117">
        <f>-SUM([2]Calcs_OthBiz!W$70:W$72)</f>
        <v>0</v>
      </c>
      <c r="X893" s="117">
        <f>-SUM([2]Calcs_OthBiz!X$70:X$72)</f>
        <v>0</v>
      </c>
      <c r="Y893" s="117">
        <f>-SUM([2]Calcs_OthBiz!Y$70:Y$72)</f>
        <v>0</v>
      </c>
      <c r="Z893" s="117">
        <f>-SUM([2]Calcs_OthBiz!Z$70:Z$72)</f>
        <v>0</v>
      </c>
      <c r="AA893" s="117">
        <f>-SUM([2]Calcs_OthBiz!AA$70:AA$72)</f>
        <v>0</v>
      </c>
      <c r="AB893" s="117">
        <f>-SUM([2]Calcs_OthBiz!AB$70:AB$72)</f>
        <v>0</v>
      </c>
      <c r="AC893" s="117">
        <f>-SUM([2]Calcs_OthBiz!AC$70:AC$72)</f>
        <v>0</v>
      </c>
      <c r="AD893" s="117">
        <f>-SUM([2]Calcs_OthBiz!AD$70:AD$72)</f>
        <v>0</v>
      </c>
      <c r="AE893" s="117">
        <f>-SUM([2]Calcs_OthBiz!AE$70:AE$72)</f>
        <v>0</v>
      </c>
      <c r="AF893" s="117">
        <f>-SUM([2]Calcs_OthBiz!AF$70:AF$72)</f>
        <v>0</v>
      </c>
      <c r="AG893" s="117">
        <f>-SUM([2]Calcs_OthBiz!AG$70:AG$72)</f>
        <v>0</v>
      </c>
      <c r="AH893" s="118">
        <f>-SUM([2]Calcs_OthBiz!AH$70:AH$72)</f>
        <v>0</v>
      </c>
      <c r="AM893" s="53" cm="1">
        <f t="array" ref="AM893">IF(SUM(ABS(K893:AH893)),1,0)</f>
        <v>0</v>
      </c>
      <c r="AN893" s="53">
        <f t="shared" si="172"/>
        <v>0</v>
      </c>
    </row>
    <row r="894" spans="1:40" s="38" customFormat="1" ht="10.199999999999999" hidden="1" outlineLevel="2" x14ac:dyDescent="0.2">
      <c r="A894" s="35"/>
      <c r="B894" s="108"/>
      <c r="C894" s="109"/>
      <c r="D894" s="115" t="s">
        <v>67</v>
      </c>
      <c r="E894" s="25"/>
      <c r="F894" s="25"/>
      <c r="G894" s="25"/>
      <c r="H894" s="25"/>
      <c r="I894" s="25"/>
      <c r="J894" s="25"/>
      <c r="K894" s="116">
        <f>-(MIN(0,'[2]Hist&amp;Budget_WC'!DH$104)+MIN(0,'[2]Hist&amp;Budget_WC'!DH$105)+MIN(0,'[2]Hist&amp;Budget_WC'!DH$108)+MIN(0,'[2]Hist&amp;Budget_WC'!DH$109)+MIN(0,'[2]Hist&amp;Budget_WC'!DH$110))</f>
        <v>0</v>
      </c>
      <c r="L894" s="116">
        <f>-(MIN(0,'[2]Hist&amp;Budget_WC'!DI$104)+MIN(0,'[2]Hist&amp;Budget_WC'!DI$105)+MIN(0,'[2]Hist&amp;Budget_WC'!DI$108)+MIN(0,'[2]Hist&amp;Budget_WC'!DI$109)+MIN(0,'[2]Hist&amp;Budget_WC'!DI$110))</f>
        <v>0</v>
      </c>
      <c r="M894" s="116">
        <f>-(MIN(0,'[2]Hist&amp;Budget_WC'!DJ$104)+MIN(0,'[2]Hist&amp;Budget_WC'!DJ$105)+MIN(0,'[2]Hist&amp;Budget_WC'!DJ$108)+MIN(0,'[2]Hist&amp;Budget_WC'!DJ$109)+MIN(0,'[2]Hist&amp;Budget_WC'!DJ$110))</f>
        <v>0</v>
      </c>
      <c r="N894" s="117">
        <f>-(MIN(0,[2]Calcs_OthBiz!N$94)+MIN(0,[2]Calcs_OthBiz!N$95)+MIN(0,[2]Calcs_OthBiz!N$98)+MIN(0,[2]Calcs_OthBiz!N$99)+MIN(0,[2]Calcs_OthBiz!N$100))</f>
        <v>0</v>
      </c>
      <c r="O894" s="117">
        <f>-(MIN(0,[2]Calcs_OthBiz!O$94)+MIN(0,[2]Calcs_OthBiz!O$95)+MIN(0,[2]Calcs_OthBiz!O$98)+MIN(0,[2]Calcs_OthBiz!O$99)+MIN(0,[2]Calcs_OthBiz!O$100))</f>
        <v>0</v>
      </c>
      <c r="P894" s="117">
        <f>-(MIN(0,[2]Calcs_OthBiz!P$94)+MIN(0,[2]Calcs_OthBiz!P$95)+MIN(0,[2]Calcs_OthBiz!P$98)+MIN(0,[2]Calcs_OthBiz!P$99)+MIN(0,[2]Calcs_OthBiz!P$100))</f>
        <v>0</v>
      </c>
      <c r="Q894" s="117">
        <f>-(MIN(0,[2]Calcs_OthBiz!Q$94)+MIN(0,[2]Calcs_OthBiz!Q$95)+MIN(0,[2]Calcs_OthBiz!Q$98)+MIN(0,[2]Calcs_OthBiz!Q$99)+MIN(0,[2]Calcs_OthBiz!Q$100))</f>
        <v>0</v>
      </c>
      <c r="R894" s="117">
        <f>-(MIN(0,[2]Calcs_OthBiz!R$94)+MIN(0,[2]Calcs_OthBiz!R$95)+MIN(0,[2]Calcs_OthBiz!R$98)+MIN(0,[2]Calcs_OthBiz!R$99)+MIN(0,[2]Calcs_OthBiz!R$100))</f>
        <v>0</v>
      </c>
      <c r="S894" s="117">
        <f>-(MIN(0,[2]Calcs_OthBiz!S$94)+MIN(0,[2]Calcs_OthBiz!S$95)+MIN(0,[2]Calcs_OthBiz!S$98)+MIN(0,[2]Calcs_OthBiz!S$99)+MIN(0,[2]Calcs_OthBiz!S$100))</f>
        <v>0</v>
      </c>
      <c r="T894" s="117">
        <f>-(MIN(0,[2]Calcs_OthBiz!T$94)+MIN(0,[2]Calcs_OthBiz!T$95)+MIN(0,[2]Calcs_OthBiz!T$98)+MIN(0,[2]Calcs_OthBiz!T$99)+MIN(0,[2]Calcs_OthBiz!T$100))</f>
        <v>0</v>
      </c>
      <c r="U894" s="117">
        <f>-(MIN(0,[2]Calcs_OthBiz!U$94)+MIN(0,[2]Calcs_OthBiz!U$95)+MIN(0,[2]Calcs_OthBiz!U$98)+MIN(0,[2]Calcs_OthBiz!U$99)+MIN(0,[2]Calcs_OthBiz!U$100))</f>
        <v>0</v>
      </c>
      <c r="V894" s="117">
        <f>-(MIN(0,[2]Calcs_OthBiz!V$94)+MIN(0,[2]Calcs_OthBiz!V$95)+MIN(0,[2]Calcs_OthBiz!V$98)+MIN(0,[2]Calcs_OthBiz!V$99)+MIN(0,[2]Calcs_OthBiz!V$100))</f>
        <v>0</v>
      </c>
      <c r="W894" s="117">
        <f>-(MIN(0,[2]Calcs_OthBiz!W$94)+MIN(0,[2]Calcs_OthBiz!W$95)+MIN(0,[2]Calcs_OthBiz!W$98)+MIN(0,[2]Calcs_OthBiz!W$99)+MIN(0,[2]Calcs_OthBiz!W$100))</f>
        <v>0</v>
      </c>
      <c r="X894" s="117">
        <f>-(MIN(0,[2]Calcs_OthBiz!X$94)+MIN(0,[2]Calcs_OthBiz!X$95)+MIN(0,[2]Calcs_OthBiz!X$98)+MIN(0,[2]Calcs_OthBiz!X$99)+MIN(0,[2]Calcs_OthBiz!X$100))</f>
        <v>0</v>
      </c>
      <c r="Y894" s="117">
        <f>-(MIN(0,[2]Calcs_OthBiz!Y$94)+MIN(0,[2]Calcs_OthBiz!Y$95)+MIN(0,[2]Calcs_OthBiz!Y$98)+MIN(0,[2]Calcs_OthBiz!Y$99)+MIN(0,[2]Calcs_OthBiz!Y$100))</f>
        <v>0</v>
      </c>
      <c r="Z894" s="117">
        <f>-(MIN(0,[2]Calcs_OthBiz!Z$94)+MIN(0,[2]Calcs_OthBiz!Z$95)+MIN(0,[2]Calcs_OthBiz!Z$98)+MIN(0,[2]Calcs_OthBiz!Z$99)+MIN(0,[2]Calcs_OthBiz!Z$100))</f>
        <v>0</v>
      </c>
      <c r="AA894" s="117">
        <f>-(MIN(0,[2]Calcs_OthBiz!AA$94)+MIN(0,[2]Calcs_OthBiz!AA$95)+MIN(0,[2]Calcs_OthBiz!AA$98)+MIN(0,[2]Calcs_OthBiz!AA$99)+MIN(0,[2]Calcs_OthBiz!AA$100))</f>
        <v>0</v>
      </c>
      <c r="AB894" s="117">
        <f>-(MIN(0,[2]Calcs_OthBiz!AB$94)+MIN(0,[2]Calcs_OthBiz!AB$95)+MIN(0,[2]Calcs_OthBiz!AB$98)+MIN(0,[2]Calcs_OthBiz!AB$99)+MIN(0,[2]Calcs_OthBiz!AB$100))</f>
        <v>0</v>
      </c>
      <c r="AC894" s="117">
        <f>-(MIN(0,[2]Calcs_OthBiz!AC$94)+MIN(0,[2]Calcs_OthBiz!AC$95)+MIN(0,[2]Calcs_OthBiz!AC$98)+MIN(0,[2]Calcs_OthBiz!AC$99)+MIN(0,[2]Calcs_OthBiz!AC$100))</f>
        <v>0</v>
      </c>
      <c r="AD894" s="117">
        <f>-(MIN(0,[2]Calcs_OthBiz!AD$94)+MIN(0,[2]Calcs_OthBiz!AD$95)+MIN(0,[2]Calcs_OthBiz!AD$98)+MIN(0,[2]Calcs_OthBiz!AD$99)+MIN(0,[2]Calcs_OthBiz!AD$100))</f>
        <v>0</v>
      </c>
      <c r="AE894" s="117">
        <f>-(MIN(0,[2]Calcs_OthBiz!AE$94)+MIN(0,[2]Calcs_OthBiz!AE$95)+MIN(0,[2]Calcs_OthBiz!AE$98)+MIN(0,[2]Calcs_OthBiz!AE$99)+MIN(0,[2]Calcs_OthBiz!AE$100))</f>
        <v>0</v>
      </c>
      <c r="AF894" s="117">
        <f>-(MIN(0,[2]Calcs_OthBiz!AF$94)+MIN(0,[2]Calcs_OthBiz!AF$95)+MIN(0,[2]Calcs_OthBiz!AF$98)+MIN(0,[2]Calcs_OthBiz!AF$99)+MIN(0,[2]Calcs_OthBiz!AF$100))</f>
        <v>0</v>
      </c>
      <c r="AG894" s="117">
        <f>-(MIN(0,[2]Calcs_OthBiz!AG$94)+MIN(0,[2]Calcs_OthBiz!AG$95)+MIN(0,[2]Calcs_OthBiz!AG$98)+MIN(0,[2]Calcs_OthBiz!AG$99)+MIN(0,[2]Calcs_OthBiz!AG$100))</f>
        <v>0</v>
      </c>
      <c r="AH894" s="118">
        <f>-(MIN(0,[2]Calcs_OthBiz!AH$94)+MIN(0,[2]Calcs_OthBiz!AH$95)+MIN(0,[2]Calcs_OthBiz!AH$98)+MIN(0,[2]Calcs_OthBiz!AH$99)+MIN(0,[2]Calcs_OthBiz!AH$100))</f>
        <v>0</v>
      </c>
      <c r="AM894" s="53" cm="1">
        <f t="array" ref="AM894">IF(SUM(ABS(K894:AH894)),1,0)</f>
        <v>0</v>
      </c>
      <c r="AN894" s="53">
        <f t="shared" si="172"/>
        <v>0</v>
      </c>
    </row>
    <row r="895" spans="1:40" s="38" customFormat="1" ht="10.199999999999999" hidden="1" outlineLevel="2" x14ac:dyDescent="0.2">
      <c r="A895" s="35"/>
      <c r="B895" s="108"/>
      <c r="C895" s="109"/>
      <c r="D895" s="115" t="s">
        <v>68</v>
      </c>
      <c r="E895" s="25"/>
      <c r="F895" s="25"/>
      <c r="G895" s="25"/>
      <c r="H895" s="25"/>
      <c r="I895" s="25"/>
      <c r="J895" s="25"/>
      <c r="K895" s="116">
        <f>-MIN(0,'[2]Hist&amp;Budget_WC'!DH$111)</f>
        <v>0</v>
      </c>
      <c r="L895" s="116">
        <f>-MIN(0,'[2]Hist&amp;Budget_WC'!DI$111)</f>
        <v>0</v>
      </c>
      <c r="M895" s="116">
        <f>-MIN(0,'[2]Hist&amp;Budget_WC'!DJ$111)</f>
        <v>0</v>
      </c>
      <c r="N895" s="117">
        <f>-MIN(0,[2]Calcs_OthBiz!N$101)</f>
        <v>0</v>
      </c>
      <c r="O895" s="117">
        <f>-MIN(0,[2]Calcs_OthBiz!O$101)</f>
        <v>0</v>
      </c>
      <c r="P895" s="117">
        <f>-MIN(0,[2]Calcs_OthBiz!P$101)</f>
        <v>0</v>
      </c>
      <c r="Q895" s="117">
        <f>-MIN(0,[2]Calcs_OthBiz!Q$101)</f>
        <v>0</v>
      </c>
      <c r="R895" s="117">
        <f>-MIN(0,[2]Calcs_OthBiz!R$101)</f>
        <v>0</v>
      </c>
      <c r="S895" s="117">
        <f>-MIN(0,[2]Calcs_OthBiz!S$101)</f>
        <v>0</v>
      </c>
      <c r="T895" s="117">
        <f>-MIN(0,[2]Calcs_OthBiz!T$101)</f>
        <v>0</v>
      </c>
      <c r="U895" s="117">
        <f>-MIN(0,[2]Calcs_OthBiz!U$101)</f>
        <v>0</v>
      </c>
      <c r="V895" s="117">
        <f>-MIN(0,[2]Calcs_OthBiz!V$101)</f>
        <v>0</v>
      </c>
      <c r="W895" s="117">
        <f>-MIN(0,[2]Calcs_OthBiz!W$101)</f>
        <v>0</v>
      </c>
      <c r="X895" s="117">
        <f>-MIN(0,[2]Calcs_OthBiz!X$101)</f>
        <v>0</v>
      </c>
      <c r="Y895" s="117">
        <f>-MIN(0,[2]Calcs_OthBiz!Y$101)</f>
        <v>0</v>
      </c>
      <c r="Z895" s="117">
        <f>-MIN(0,[2]Calcs_OthBiz!Z$101)</f>
        <v>0</v>
      </c>
      <c r="AA895" s="117">
        <f>-MIN(0,[2]Calcs_OthBiz!AA$101)</f>
        <v>0</v>
      </c>
      <c r="AB895" s="117">
        <f>-MIN(0,[2]Calcs_OthBiz!AB$101)</f>
        <v>0</v>
      </c>
      <c r="AC895" s="117">
        <f>-MIN(0,[2]Calcs_OthBiz!AC$101)</f>
        <v>0</v>
      </c>
      <c r="AD895" s="117">
        <f>-MIN(0,[2]Calcs_OthBiz!AD$101)</f>
        <v>0</v>
      </c>
      <c r="AE895" s="117">
        <f>-MIN(0,[2]Calcs_OthBiz!AE$101)</f>
        <v>0</v>
      </c>
      <c r="AF895" s="117">
        <f>-MIN(0,[2]Calcs_OthBiz!AF$101)</f>
        <v>0</v>
      </c>
      <c r="AG895" s="117">
        <f>-MIN(0,[2]Calcs_OthBiz!AG$101)</f>
        <v>0</v>
      </c>
      <c r="AH895" s="118">
        <f>-MIN(0,[2]Calcs_OthBiz!AH$101)</f>
        <v>0</v>
      </c>
      <c r="AM895" s="53" cm="1">
        <f t="array" ref="AM895">IF(SUM(ABS(K895:AH895)),1,0)</f>
        <v>0</v>
      </c>
      <c r="AN895" s="53">
        <f t="shared" si="172"/>
        <v>0</v>
      </c>
    </row>
    <row r="896" spans="1:40" s="38" customFormat="1" ht="10.199999999999999" hidden="1" outlineLevel="2" x14ac:dyDescent="0.2">
      <c r="A896" s="35"/>
      <c r="B896" s="108"/>
      <c r="C896" s="109"/>
      <c r="D896" s="115" t="s">
        <v>69</v>
      </c>
      <c r="E896" s="25"/>
      <c r="F896" s="25"/>
      <c r="G896" s="25"/>
      <c r="H896" s="25"/>
      <c r="I896" s="25"/>
      <c r="J896" s="25"/>
      <c r="K896" s="116">
        <f>-SUM('[2]Hist&amp;Budget_WC'!DH$78,'[2]Hist&amp;Budget_WC'!DH$82:DH$85,'[2]Hist&amp;Budget_WC'!DH$88:DH$96,'[2]Hist&amp;Budget_WC'!DH$107,'[2]Hist&amp;Budget_WC'!DH$112:DH$117)</f>
        <v>0</v>
      </c>
      <c r="L896" s="116">
        <f>-SUM('[2]Hist&amp;Budget_WC'!DI$78,'[2]Hist&amp;Budget_WC'!DI$82:DI$85,'[2]Hist&amp;Budget_WC'!DI$88:DI$96,'[2]Hist&amp;Budget_WC'!DI$107,'[2]Hist&amp;Budget_WC'!DI$112:DI$117)</f>
        <v>0</v>
      </c>
      <c r="M896" s="116">
        <f>-SUM('[2]Hist&amp;Budget_WC'!DJ$78,'[2]Hist&amp;Budget_WC'!DJ$82:DJ$85,'[2]Hist&amp;Budget_WC'!DJ$88:DJ$96,'[2]Hist&amp;Budget_WC'!DJ$107,'[2]Hist&amp;Budget_WC'!DJ$112:DJ$117)</f>
        <v>0</v>
      </c>
      <c r="N896" s="117">
        <f>-SUM([2]Calcs_OthBiz!N$69,[2]Calcs_OthBiz!N$73:N$76,[2]Calcs_OthBiz!N$79:N$87,[2]Calcs_OthBiz!N$97,[2]Calcs_OthBiz!N$102:N$107)</f>
        <v>0</v>
      </c>
      <c r="O896" s="117">
        <f>-SUM([2]Calcs_OthBiz!O$69,[2]Calcs_OthBiz!O$73:O$76,[2]Calcs_OthBiz!O$79:O$87,[2]Calcs_OthBiz!O$97,[2]Calcs_OthBiz!O$102:O$107)</f>
        <v>0</v>
      </c>
      <c r="P896" s="117">
        <f>-SUM([2]Calcs_OthBiz!P$69,[2]Calcs_OthBiz!P$73:P$76,[2]Calcs_OthBiz!P$79:P$87,[2]Calcs_OthBiz!P$97,[2]Calcs_OthBiz!P$102:P$107)</f>
        <v>0</v>
      </c>
      <c r="Q896" s="117">
        <f>-SUM([2]Calcs_OthBiz!Q$69,[2]Calcs_OthBiz!Q$73:Q$76,[2]Calcs_OthBiz!Q$79:Q$87,[2]Calcs_OthBiz!Q$97,[2]Calcs_OthBiz!Q$102:Q$107)</f>
        <v>0</v>
      </c>
      <c r="R896" s="117">
        <f>-SUM([2]Calcs_OthBiz!R$69,[2]Calcs_OthBiz!R$73:R$76,[2]Calcs_OthBiz!R$79:R$87,[2]Calcs_OthBiz!R$97,[2]Calcs_OthBiz!R$102:R$107)</f>
        <v>0</v>
      </c>
      <c r="S896" s="117">
        <f>-SUM([2]Calcs_OthBiz!S$69,[2]Calcs_OthBiz!S$73:S$76,[2]Calcs_OthBiz!S$79:S$87,[2]Calcs_OthBiz!S$97,[2]Calcs_OthBiz!S$102:S$107)</f>
        <v>0</v>
      </c>
      <c r="T896" s="117">
        <f>-SUM([2]Calcs_OthBiz!T$69,[2]Calcs_OthBiz!T$73:T$76,[2]Calcs_OthBiz!T$79:T$87,[2]Calcs_OthBiz!T$97,[2]Calcs_OthBiz!T$102:T$107)</f>
        <v>0</v>
      </c>
      <c r="U896" s="117">
        <f>-SUM([2]Calcs_OthBiz!U$69,[2]Calcs_OthBiz!U$73:U$76,[2]Calcs_OthBiz!U$79:U$87,[2]Calcs_OthBiz!U$97,[2]Calcs_OthBiz!U$102:U$107)</f>
        <v>0</v>
      </c>
      <c r="V896" s="117">
        <f>-SUM([2]Calcs_OthBiz!V$69,[2]Calcs_OthBiz!V$73:V$76,[2]Calcs_OthBiz!V$79:V$87,[2]Calcs_OthBiz!V$97,[2]Calcs_OthBiz!V$102:V$107)</f>
        <v>0</v>
      </c>
      <c r="W896" s="117">
        <f>-SUM([2]Calcs_OthBiz!W$69,[2]Calcs_OthBiz!W$73:W$76,[2]Calcs_OthBiz!W$79:W$87,[2]Calcs_OthBiz!W$97,[2]Calcs_OthBiz!W$102:W$107)</f>
        <v>0</v>
      </c>
      <c r="X896" s="117">
        <f>-SUM([2]Calcs_OthBiz!X$69,[2]Calcs_OthBiz!X$73:X$76,[2]Calcs_OthBiz!X$79:X$87,[2]Calcs_OthBiz!X$97,[2]Calcs_OthBiz!X$102:X$107)</f>
        <v>0</v>
      </c>
      <c r="Y896" s="117">
        <f>-SUM([2]Calcs_OthBiz!Y$69,[2]Calcs_OthBiz!Y$73:Y$76,[2]Calcs_OthBiz!Y$79:Y$87,[2]Calcs_OthBiz!Y$97,[2]Calcs_OthBiz!Y$102:Y$107)</f>
        <v>0</v>
      </c>
      <c r="Z896" s="117">
        <f>-SUM([2]Calcs_OthBiz!Z$69,[2]Calcs_OthBiz!Z$73:Z$76,[2]Calcs_OthBiz!Z$79:Z$87,[2]Calcs_OthBiz!Z$97,[2]Calcs_OthBiz!Z$102:Z$107)</f>
        <v>0</v>
      </c>
      <c r="AA896" s="117">
        <f>-SUM([2]Calcs_OthBiz!AA$69,[2]Calcs_OthBiz!AA$73:AA$76,[2]Calcs_OthBiz!AA$79:AA$87,[2]Calcs_OthBiz!AA$97,[2]Calcs_OthBiz!AA$102:AA$107)</f>
        <v>0</v>
      </c>
      <c r="AB896" s="117">
        <f>-SUM([2]Calcs_OthBiz!AB$69,[2]Calcs_OthBiz!AB$73:AB$76,[2]Calcs_OthBiz!AB$79:AB$87,[2]Calcs_OthBiz!AB$97,[2]Calcs_OthBiz!AB$102:AB$107)</f>
        <v>0</v>
      </c>
      <c r="AC896" s="117">
        <f>-SUM([2]Calcs_OthBiz!AC$69,[2]Calcs_OthBiz!AC$73:AC$76,[2]Calcs_OthBiz!AC$79:AC$87,[2]Calcs_OthBiz!AC$97,[2]Calcs_OthBiz!AC$102:AC$107)</f>
        <v>0</v>
      </c>
      <c r="AD896" s="117">
        <f>-SUM([2]Calcs_OthBiz!AD$69,[2]Calcs_OthBiz!AD$73:AD$76,[2]Calcs_OthBiz!AD$79:AD$87,[2]Calcs_OthBiz!AD$97,[2]Calcs_OthBiz!AD$102:AD$107)</f>
        <v>0</v>
      </c>
      <c r="AE896" s="117">
        <f>-SUM([2]Calcs_OthBiz!AE$69,[2]Calcs_OthBiz!AE$73:AE$76,[2]Calcs_OthBiz!AE$79:AE$87,[2]Calcs_OthBiz!AE$97,[2]Calcs_OthBiz!AE$102:AE$107)</f>
        <v>0</v>
      </c>
      <c r="AF896" s="117">
        <f>-SUM([2]Calcs_OthBiz!AF$69,[2]Calcs_OthBiz!AF$73:AF$76,[2]Calcs_OthBiz!AF$79:AF$87,[2]Calcs_OthBiz!AF$97,[2]Calcs_OthBiz!AF$102:AF$107)</f>
        <v>0</v>
      </c>
      <c r="AG896" s="117">
        <f>-SUM([2]Calcs_OthBiz!AG$69,[2]Calcs_OthBiz!AG$73:AG$76,[2]Calcs_OthBiz!AG$79:AG$87,[2]Calcs_OthBiz!AG$97,[2]Calcs_OthBiz!AG$102:AG$107)</f>
        <v>0</v>
      </c>
      <c r="AH896" s="118">
        <f>-SUM([2]Calcs_OthBiz!AH$69,[2]Calcs_OthBiz!AH$73:AH$76,[2]Calcs_OthBiz!AH$79:AH$87,[2]Calcs_OthBiz!AH$97,[2]Calcs_OthBiz!AH$102:AH$107)</f>
        <v>0</v>
      </c>
      <c r="AM896" s="53" cm="1">
        <f t="array" ref="AM896">IF(SUM(ABS(K896:AH896)),1,0)</f>
        <v>0</v>
      </c>
      <c r="AN896" s="53">
        <f t="shared" si="172"/>
        <v>0</v>
      </c>
    </row>
    <row r="897" spans="1:40" s="38" customFormat="1" ht="10.199999999999999" hidden="1" outlineLevel="2" collapsed="1" x14ac:dyDescent="0.2">
      <c r="A897" s="35"/>
      <c r="B897" s="108"/>
      <c r="C897" s="109"/>
      <c r="D897" s="119" t="s">
        <v>70</v>
      </c>
      <c r="E897" s="120"/>
      <c r="F897" s="120"/>
      <c r="G897" s="120"/>
      <c r="H897" s="120"/>
      <c r="I897" s="120"/>
      <c r="J897" s="120"/>
      <c r="K897" s="121">
        <f t="shared" ref="K897:AH897" si="173">SUM(K890:K896)</f>
        <v>0</v>
      </c>
      <c r="L897" s="121">
        <f t="shared" si="173"/>
        <v>0</v>
      </c>
      <c r="M897" s="121">
        <f t="shared" si="173"/>
        <v>0</v>
      </c>
      <c r="N897" s="122">
        <f t="shared" si="173"/>
        <v>0</v>
      </c>
      <c r="O897" s="122">
        <f t="shared" si="173"/>
        <v>0</v>
      </c>
      <c r="P897" s="122">
        <f t="shared" si="173"/>
        <v>0</v>
      </c>
      <c r="Q897" s="122">
        <f t="shared" si="173"/>
        <v>0</v>
      </c>
      <c r="R897" s="122">
        <f t="shared" si="173"/>
        <v>0</v>
      </c>
      <c r="S897" s="122">
        <f t="shared" si="173"/>
        <v>0</v>
      </c>
      <c r="T897" s="122">
        <f t="shared" si="173"/>
        <v>0</v>
      </c>
      <c r="U897" s="122">
        <f t="shared" si="173"/>
        <v>0</v>
      </c>
      <c r="V897" s="122">
        <f t="shared" si="173"/>
        <v>0</v>
      </c>
      <c r="W897" s="122">
        <f t="shared" si="173"/>
        <v>0</v>
      </c>
      <c r="X897" s="122">
        <f t="shared" si="173"/>
        <v>0</v>
      </c>
      <c r="Y897" s="122">
        <f t="shared" si="173"/>
        <v>0</v>
      </c>
      <c r="Z897" s="122">
        <f t="shared" si="173"/>
        <v>0</v>
      </c>
      <c r="AA897" s="122">
        <f t="shared" si="173"/>
        <v>0</v>
      </c>
      <c r="AB897" s="122">
        <f t="shared" si="173"/>
        <v>0</v>
      </c>
      <c r="AC897" s="122">
        <f t="shared" si="173"/>
        <v>0</v>
      </c>
      <c r="AD897" s="122">
        <f t="shared" si="173"/>
        <v>0</v>
      </c>
      <c r="AE897" s="122">
        <f t="shared" si="173"/>
        <v>0</v>
      </c>
      <c r="AF897" s="122">
        <f t="shared" si="173"/>
        <v>0</v>
      </c>
      <c r="AG897" s="122">
        <f t="shared" si="173"/>
        <v>0</v>
      </c>
      <c r="AH897" s="123">
        <f t="shared" si="173"/>
        <v>0</v>
      </c>
    </row>
    <row r="898" spans="1:40" s="38" customFormat="1" ht="10.199999999999999" hidden="1" outlineLevel="2" x14ac:dyDescent="0.2">
      <c r="A898" s="35"/>
      <c r="B898" s="108"/>
      <c r="C898" s="109"/>
      <c r="D898" s="115"/>
      <c r="E898" s="25"/>
      <c r="F898" s="25"/>
      <c r="G898" s="25"/>
      <c r="H898" s="25"/>
      <c r="I898" s="25"/>
      <c r="J898" s="25"/>
      <c r="K898" s="116"/>
      <c r="L898" s="116"/>
      <c r="M898" s="116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F898" s="117"/>
      <c r="AG898" s="117"/>
      <c r="AH898" s="118"/>
    </row>
    <row r="899" spans="1:40" s="38" customFormat="1" ht="10.8" hidden="1" outlineLevel="2" thickBot="1" x14ac:dyDescent="0.25">
      <c r="A899" s="35"/>
      <c r="B899" s="108"/>
      <c r="C899" s="109"/>
      <c r="D899" s="125" t="s">
        <v>71</v>
      </c>
      <c r="E899" s="126"/>
      <c r="F899" s="126"/>
      <c r="G899" s="126"/>
      <c r="H899" s="126"/>
      <c r="I899" s="126"/>
      <c r="J899" s="126"/>
      <c r="K899" s="127">
        <f t="shared" ref="K899:AH899" si="174">K887-K897</f>
        <v>0</v>
      </c>
      <c r="L899" s="127">
        <f t="shared" si="174"/>
        <v>0</v>
      </c>
      <c r="M899" s="127">
        <f t="shared" si="174"/>
        <v>0</v>
      </c>
      <c r="N899" s="128">
        <f t="shared" si="174"/>
        <v>0</v>
      </c>
      <c r="O899" s="128">
        <f t="shared" si="174"/>
        <v>0</v>
      </c>
      <c r="P899" s="128">
        <f t="shared" si="174"/>
        <v>0</v>
      </c>
      <c r="Q899" s="128">
        <f t="shared" si="174"/>
        <v>0</v>
      </c>
      <c r="R899" s="128">
        <f t="shared" si="174"/>
        <v>0</v>
      </c>
      <c r="S899" s="128">
        <f t="shared" si="174"/>
        <v>0</v>
      </c>
      <c r="T899" s="128">
        <f t="shared" si="174"/>
        <v>0</v>
      </c>
      <c r="U899" s="128">
        <f t="shared" si="174"/>
        <v>0</v>
      </c>
      <c r="V899" s="128">
        <f t="shared" si="174"/>
        <v>0</v>
      </c>
      <c r="W899" s="128">
        <f t="shared" si="174"/>
        <v>0</v>
      </c>
      <c r="X899" s="128">
        <f t="shared" si="174"/>
        <v>0</v>
      </c>
      <c r="Y899" s="128">
        <f t="shared" si="174"/>
        <v>0</v>
      </c>
      <c r="Z899" s="128">
        <f t="shared" si="174"/>
        <v>0</v>
      </c>
      <c r="AA899" s="128">
        <f t="shared" si="174"/>
        <v>0</v>
      </c>
      <c r="AB899" s="128">
        <f t="shared" si="174"/>
        <v>0</v>
      </c>
      <c r="AC899" s="128">
        <f t="shared" si="174"/>
        <v>0</v>
      </c>
      <c r="AD899" s="128">
        <f t="shared" si="174"/>
        <v>0</v>
      </c>
      <c r="AE899" s="128">
        <f t="shared" si="174"/>
        <v>0</v>
      </c>
      <c r="AF899" s="128">
        <f t="shared" si="174"/>
        <v>0</v>
      </c>
      <c r="AG899" s="128">
        <f t="shared" si="174"/>
        <v>0</v>
      </c>
      <c r="AH899" s="129">
        <f t="shared" si="174"/>
        <v>0</v>
      </c>
    </row>
    <row r="900" spans="1:40" s="38" customFormat="1" ht="10.8" hidden="1" outlineLevel="2" thickTop="1" x14ac:dyDescent="0.2">
      <c r="A900" s="35"/>
      <c r="B900" s="108"/>
      <c r="C900" s="109"/>
      <c r="D900" s="130"/>
      <c r="E900" s="25"/>
      <c r="F900" s="25"/>
      <c r="G900" s="25"/>
      <c r="H900" s="25"/>
      <c r="I900" s="25"/>
      <c r="J900" s="25"/>
      <c r="K900" s="116"/>
      <c r="L900" s="116"/>
      <c r="M900" s="116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  <c r="AA900" s="117"/>
      <c r="AB900" s="117"/>
      <c r="AC900" s="117"/>
      <c r="AD900" s="117"/>
      <c r="AE900" s="117"/>
      <c r="AF900" s="117"/>
      <c r="AG900" s="117"/>
      <c r="AH900" s="118"/>
    </row>
    <row r="901" spans="1:40" s="38" customFormat="1" ht="21" hidden="1" outlineLevel="2" thickBot="1" x14ac:dyDescent="0.25">
      <c r="A901" s="35"/>
      <c r="B901" s="108"/>
      <c r="C901" s="109"/>
      <c r="D901" s="131" t="s">
        <v>72</v>
      </c>
      <c r="E901" s="132"/>
      <c r="F901" s="132"/>
      <c r="G901" s="132"/>
      <c r="H901" s="132"/>
      <c r="I901" s="132"/>
      <c r="J901" s="132"/>
      <c r="K901" s="133">
        <f t="shared" ref="K901:AH901" si="175">K899-SUM(K882:K883)</f>
        <v>0</v>
      </c>
      <c r="L901" s="133">
        <f t="shared" si="175"/>
        <v>0</v>
      </c>
      <c r="M901" s="133">
        <f t="shared" si="175"/>
        <v>0</v>
      </c>
      <c r="N901" s="134">
        <f t="shared" si="175"/>
        <v>0</v>
      </c>
      <c r="O901" s="134">
        <f t="shared" si="175"/>
        <v>0</v>
      </c>
      <c r="P901" s="134">
        <f t="shared" si="175"/>
        <v>0</v>
      </c>
      <c r="Q901" s="134">
        <f t="shared" si="175"/>
        <v>0</v>
      </c>
      <c r="R901" s="134">
        <f t="shared" si="175"/>
        <v>0</v>
      </c>
      <c r="S901" s="134">
        <f t="shared" si="175"/>
        <v>0</v>
      </c>
      <c r="T901" s="134">
        <f t="shared" si="175"/>
        <v>0</v>
      </c>
      <c r="U901" s="134">
        <f t="shared" si="175"/>
        <v>0</v>
      </c>
      <c r="V901" s="134">
        <f t="shared" si="175"/>
        <v>0</v>
      </c>
      <c r="W901" s="134">
        <f t="shared" si="175"/>
        <v>0</v>
      </c>
      <c r="X901" s="134">
        <f t="shared" si="175"/>
        <v>0</v>
      </c>
      <c r="Y901" s="134">
        <f t="shared" si="175"/>
        <v>0</v>
      </c>
      <c r="Z901" s="134">
        <f t="shared" si="175"/>
        <v>0</v>
      </c>
      <c r="AA901" s="134">
        <f t="shared" si="175"/>
        <v>0</v>
      </c>
      <c r="AB901" s="134">
        <f t="shared" si="175"/>
        <v>0</v>
      </c>
      <c r="AC901" s="134">
        <f t="shared" si="175"/>
        <v>0</v>
      </c>
      <c r="AD901" s="134">
        <f t="shared" si="175"/>
        <v>0</v>
      </c>
      <c r="AE901" s="134">
        <f t="shared" si="175"/>
        <v>0</v>
      </c>
      <c r="AF901" s="134">
        <f t="shared" si="175"/>
        <v>0</v>
      </c>
      <c r="AG901" s="134">
        <f t="shared" si="175"/>
        <v>0</v>
      </c>
      <c r="AH901" s="135">
        <f t="shared" si="175"/>
        <v>0</v>
      </c>
    </row>
    <row r="902" spans="1:40" s="38" customFormat="1" ht="10.199999999999999" hidden="1" outlineLevel="2" x14ac:dyDescent="0.2">
      <c r="A902" s="35"/>
      <c r="B902" s="108"/>
      <c r="C902" s="136"/>
      <c r="D902" s="56"/>
      <c r="E902" s="25"/>
      <c r="F902" s="25"/>
      <c r="G902" s="25"/>
      <c r="H902" s="25"/>
      <c r="I902" s="25"/>
      <c r="J902" s="25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</row>
    <row r="903" spans="1:40" s="38" customFormat="1" ht="10.199999999999999" hidden="1" outlineLevel="2" x14ac:dyDescent="0.2">
      <c r="A903" s="137"/>
      <c r="B903" s="108"/>
      <c r="C903" s="109"/>
      <c r="D903" s="138" t="s">
        <v>75</v>
      </c>
      <c r="E903" s="25"/>
      <c r="F903" s="25"/>
      <c r="G903" s="25"/>
      <c r="H903" s="25"/>
      <c r="I903" s="25"/>
      <c r="J903" s="25"/>
      <c r="K903" s="25"/>
      <c r="L903" s="117">
        <f>SUM([2]Calcs_OthBiz!L$1291:L$1293)</f>
        <v>0</v>
      </c>
      <c r="M903" s="117">
        <f>SUM([2]Calcs_OthBiz!M$1291:M$1293)</f>
        <v>0</v>
      </c>
      <c r="N903" s="117">
        <f>SUM([2]Calcs_OthBiz!N$1291:N$1293)</f>
        <v>0</v>
      </c>
      <c r="O903" s="117">
        <f>SUM([2]Calcs_OthBiz!O$1291:O$1293)</f>
        <v>0</v>
      </c>
      <c r="P903" s="117">
        <f>SUM([2]Calcs_OthBiz!P$1291:P$1293)</f>
        <v>0</v>
      </c>
      <c r="Q903" s="117">
        <f>SUM([2]Calcs_OthBiz!Q$1291:Q$1293)</f>
        <v>0</v>
      </c>
      <c r="R903" s="117">
        <f>SUM([2]Calcs_OthBiz!R$1291:R$1293)</f>
        <v>0</v>
      </c>
      <c r="S903" s="117">
        <f>SUM([2]Calcs_OthBiz!S$1291:S$1293)</f>
        <v>0</v>
      </c>
      <c r="T903" s="117">
        <f>SUM([2]Calcs_OthBiz!T$1291:T$1293)</f>
        <v>0</v>
      </c>
      <c r="U903" s="117">
        <f>SUM([2]Calcs_OthBiz!U$1291:U$1293)</f>
        <v>0</v>
      </c>
      <c r="V903" s="117">
        <f>SUM([2]Calcs_OthBiz!V$1291:V$1293)</f>
        <v>0</v>
      </c>
      <c r="W903" s="117">
        <f>SUM([2]Calcs_OthBiz!W$1291:W$1293)</f>
        <v>0</v>
      </c>
      <c r="X903" s="117">
        <f>SUM([2]Calcs_OthBiz!X$1291:X$1293)</f>
        <v>0</v>
      </c>
      <c r="Y903" s="117">
        <f>SUM([2]Calcs_OthBiz!Y$1291:Y$1293)</f>
        <v>0</v>
      </c>
      <c r="Z903" s="117">
        <f>SUM([2]Calcs_OthBiz!Z$1291:Z$1293)</f>
        <v>0</v>
      </c>
      <c r="AA903" s="117">
        <f>SUM([2]Calcs_OthBiz!AA$1291:AA$1293)</f>
        <v>0</v>
      </c>
      <c r="AB903" s="117">
        <f>SUM([2]Calcs_OthBiz!AB$1291:AB$1293)</f>
        <v>0</v>
      </c>
      <c r="AC903" s="117">
        <f>SUM([2]Calcs_OthBiz!AC$1291:AC$1293)</f>
        <v>0</v>
      </c>
      <c r="AD903" s="117">
        <f>SUM([2]Calcs_OthBiz!AD$1291:AD$1293)</f>
        <v>0</v>
      </c>
      <c r="AE903" s="117">
        <f>SUM([2]Calcs_OthBiz!AE$1291:AE$1293)</f>
        <v>0</v>
      </c>
      <c r="AF903" s="117">
        <f>SUM([2]Calcs_OthBiz!AF$1291:AF$1293)</f>
        <v>0</v>
      </c>
      <c r="AG903" s="117">
        <f>SUM([2]Calcs_OthBiz!AG$1291:AG$1293)</f>
        <v>0</v>
      </c>
      <c r="AH903" s="117">
        <f>SUM([2]Calcs_OthBiz!AH$1291:AH$1293)</f>
        <v>0</v>
      </c>
    </row>
    <row r="904" spans="1:40" s="38" customFormat="1" ht="10.199999999999999" hidden="1" outlineLevel="2" x14ac:dyDescent="0.2">
      <c r="A904" s="35"/>
      <c r="B904" s="108"/>
      <c r="C904" s="136"/>
      <c r="D904" s="247"/>
      <c r="E904" s="25"/>
      <c r="F904" s="25"/>
      <c r="G904" s="25"/>
      <c r="H904" s="25"/>
      <c r="I904" s="25"/>
      <c r="J904" s="25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</row>
    <row r="905" spans="1:40" s="38" customFormat="1" ht="10.199999999999999" hidden="1" outlineLevel="3" x14ac:dyDescent="0.2">
      <c r="A905" s="35"/>
      <c r="B905" s="108"/>
      <c r="C905" s="136"/>
      <c r="D905" s="141" t="s">
        <v>76</v>
      </c>
      <c r="E905" s="142">
        <f>SUM(K905:AH905)</f>
        <v>0</v>
      </c>
      <c r="F905" s="25"/>
      <c r="G905" s="25"/>
      <c r="H905" s="25"/>
      <c r="I905" s="25"/>
      <c r="J905" s="25"/>
      <c r="K905" s="143">
        <f>IF(ROUND(K899-'[2]Hist&amp;Budget_WC'!DH$121,0)&lt;&gt;0,1,0)</f>
        <v>0</v>
      </c>
      <c r="L905" s="143">
        <f>IF(ROUND(L899-'[2]Hist&amp;Budget_WC'!DI$121,0)&lt;&gt;0,1,0)</f>
        <v>0</v>
      </c>
      <c r="M905" s="143">
        <f>IF(ROUND(M899-'[2]Hist&amp;Budget_WC'!DJ$121,0)&lt;&gt;0,1,0)</f>
        <v>0</v>
      </c>
      <c r="N905" s="143">
        <f>IF(ROUND(N899-[2]Calcs_OthBiz!N$111,0)&lt;&gt;0,1,0)</f>
        <v>0</v>
      </c>
      <c r="O905" s="143">
        <f>IF(ROUND(O899-[2]Calcs_OthBiz!O$111,0)&lt;&gt;0,1,0)</f>
        <v>0</v>
      </c>
      <c r="P905" s="143">
        <f>IF(ROUND(P899-[2]Calcs_OthBiz!P$111,0)&lt;&gt;0,1,0)</f>
        <v>0</v>
      </c>
      <c r="Q905" s="143">
        <f>IF(ROUND(Q899-[2]Calcs_OthBiz!Q$111,0)&lt;&gt;0,1,0)</f>
        <v>0</v>
      </c>
      <c r="R905" s="143">
        <f>IF(ROUND(R899-[2]Calcs_OthBiz!R$111,0)&lt;&gt;0,1,0)</f>
        <v>0</v>
      </c>
      <c r="S905" s="143">
        <f>IF(ROUND(S899-[2]Calcs_OthBiz!S$111,0)&lt;&gt;0,1,0)</f>
        <v>0</v>
      </c>
      <c r="T905" s="143">
        <f>IF(ROUND(T899-[2]Calcs_OthBiz!T$111,0)&lt;&gt;0,1,0)</f>
        <v>0</v>
      </c>
      <c r="U905" s="143">
        <f>IF(ROUND(U899-[2]Calcs_OthBiz!U$111,0)&lt;&gt;0,1,0)</f>
        <v>0</v>
      </c>
      <c r="V905" s="143">
        <f>IF(ROUND(V899-[2]Calcs_OthBiz!V$111,0)&lt;&gt;0,1,0)</f>
        <v>0</v>
      </c>
      <c r="W905" s="143">
        <f>IF(ROUND(W899-[2]Calcs_OthBiz!W$111,0)&lt;&gt;0,1,0)</f>
        <v>0</v>
      </c>
      <c r="X905" s="143">
        <f>IF(ROUND(X899-[2]Calcs_OthBiz!X$111,0)&lt;&gt;0,1,0)</f>
        <v>0</v>
      </c>
      <c r="Y905" s="143">
        <f>IF(ROUND(Y899-[2]Calcs_OthBiz!Y$111,0)&lt;&gt;0,1,0)</f>
        <v>0</v>
      </c>
      <c r="Z905" s="143">
        <f>IF(ROUND(Z899-[2]Calcs_OthBiz!Z$111,0)&lt;&gt;0,1,0)</f>
        <v>0</v>
      </c>
      <c r="AA905" s="143">
        <f>IF(ROUND(AA899-[2]Calcs_OthBiz!AA$111,0)&lt;&gt;0,1,0)</f>
        <v>0</v>
      </c>
      <c r="AB905" s="143">
        <f>IF(ROUND(AB899-[2]Calcs_OthBiz!AB$111,0)&lt;&gt;0,1,0)</f>
        <v>0</v>
      </c>
      <c r="AC905" s="143">
        <f>IF(ROUND(AC899-[2]Calcs_OthBiz!AC$111,0)&lt;&gt;0,1,0)</f>
        <v>0</v>
      </c>
      <c r="AD905" s="143">
        <f>IF(ROUND(AD899-[2]Calcs_OthBiz!AD$111,0)&lt;&gt;0,1,0)</f>
        <v>0</v>
      </c>
      <c r="AE905" s="143">
        <f>IF(ROUND(AE899-[2]Calcs_OthBiz!AE$111,0)&lt;&gt;0,1,0)</f>
        <v>0</v>
      </c>
      <c r="AF905" s="143">
        <f>IF(ROUND(AF899-[2]Calcs_OthBiz!AF$111,0)&lt;&gt;0,1,0)</f>
        <v>0</v>
      </c>
      <c r="AG905" s="143">
        <f>IF(ROUND(AG899-[2]Calcs_OthBiz!AG$111,0)&lt;&gt;0,1,0)</f>
        <v>0</v>
      </c>
      <c r="AH905" s="143">
        <f>IF(ROUND(AH899-[2]Calcs_OthBiz!AH$111,0)&lt;&gt;0,1,0)</f>
        <v>0</v>
      </c>
    </row>
    <row r="906" spans="1:40" s="38" customFormat="1" ht="10.199999999999999" hidden="1" outlineLevel="2" collapsed="1" x14ac:dyDescent="0.2">
      <c r="A906" s="35"/>
      <c r="B906" s="108"/>
      <c r="C906" s="136"/>
      <c r="D906" s="247"/>
      <c r="E906" s="25"/>
      <c r="F906" s="25"/>
      <c r="G906" s="25"/>
      <c r="H906" s="25"/>
      <c r="I906" s="25"/>
      <c r="J906" s="25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</row>
    <row r="907" spans="1:40" s="38" customFormat="1" ht="12" hidden="1" outlineLevel="1" x14ac:dyDescent="0.25">
      <c r="A907" s="35"/>
      <c r="B907" s="40"/>
      <c r="C907" s="41"/>
      <c r="D907" s="139"/>
      <c r="E907" s="85"/>
      <c r="F907" s="85"/>
      <c r="G907" s="85"/>
      <c r="H907" s="85"/>
      <c r="I907" s="85"/>
      <c r="J907" s="85"/>
      <c r="K907" s="8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  <c r="AE907" s="140"/>
      <c r="AF907" s="140"/>
      <c r="AG907" s="140"/>
      <c r="AH907" s="140"/>
    </row>
    <row r="908" spans="1:40" s="38" customFormat="1" ht="12" hidden="1" outlineLevel="2" x14ac:dyDescent="0.2">
      <c r="A908" s="35"/>
      <c r="B908" s="40">
        <f ca="1">MAX($A$7:B907)+Sbsxn</f>
        <v>2308.0200000000004</v>
      </c>
      <c r="C908" s="41" t="str">
        <f>BSC</f>
        <v>Balance Sheet</v>
      </c>
      <c r="D908" s="56"/>
      <c r="E908" s="25"/>
      <c r="F908" s="25"/>
      <c r="G908" s="25"/>
      <c r="H908" s="25"/>
      <c r="I908" s="25"/>
      <c r="J908" s="25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</row>
    <row r="909" spans="1:40" s="38" customFormat="1" ht="12.6" hidden="1" outlineLevel="2" thickBot="1" x14ac:dyDescent="0.3">
      <c r="A909" s="35"/>
      <c r="B909" s="40"/>
      <c r="C909" s="54"/>
      <c r="D909" s="56"/>
      <c r="E909" s="25"/>
      <c r="F909" s="25"/>
      <c r="G909" s="25"/>
      <c r="H909" s="25"/>
      <c r="I909" s="25"/>
      <c r="J909" s="25"/>
      <c r="L909" s="57"/>
      <c r="M909" s="57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  <c r="AE909" s="140"/>
      <c r="AF909" s="140"/>
      <c r="AG909" s="140"/>
      <c r="AH909" s="140"/>
    </row>
    <row r="910" spans="1:40" s="80" customFormat="1" ht="13.35" hidden="1" customHeight="1" outlineLevel="2" x14ac:dyDescent="0.25">
      <c r="A910" s="76"/>
      <c r="B910" s="40"/>
      <c r="C910" s="54"/>
      <c r="D910" s="264" t="str">
        <f>MdlClient&amp;" Long Term Financial Plan "&amp;$E$39</f>
        <v>Federation Council Long Term Financial Plan 2023/24 - 2033/34</v>
      </c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265"/>
      <c r="AM910" s="38"/>
      <c r="AN910" s="38"/>
    </row>
    <row r="911" spans="1:40" s="80" customFormat="1" ht="13.35" hidden="1" customHeight="1" outlineLevel="2" thickBot="1" x14ac:dyDescent="0.3">
      <c r="A911" s="76"/>
      <c r="B911" s="40"/>
      <c r="C911" s="54"/>
      <c r="D911" s="81" t="str">
        <f>B866&amp;" - Balance Sheet Projections"</f>
        <v>Other Business - Balance Sheet Projections</v>
      </c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3"/>
      <c r="AM911" s="38"/>
      <c r="AN911" s="38"/>
    </row>
    <row r="912" spans="1:40" s="80" customFormat="1" ht="12.6" hidden="1" outlineLevel="2" thickBot="1" x14ac:dyDescent="0.3">
      <c r="A912" s="76"/>
      <c r="B912" s="40"/>
      <c r="C912" s="54"/>
      <c r="D912" s="84"/>
      <c r="E912" s="85"/>
      <c r="F912" s="85"/>
      <c r="G912" s="85"/>
      <c r="H912" s="85"/>
      <c r="I912" s="85"/>
      <c r="J912" s="85"/>
      <c r="K912" s="86" t="s">
        <v>45</v>
      </c>
      <c r="L912" s="86" t="s">
        <v>45</v>
      </c>
      <c r="M912" s="86" t="s">
        <v>45</v>
      </c>
      <c r="N912" s="87" t="s">
        <v>46</v>
      </c>
      <c r="O912" s="88" t="s">
        <v>47</v>
      </c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89"/>
      <c r="AF912" s="89"/>
      <c r="AG912" s="89"/>
      <c r="AH912" s="90"/>
    </row>
    <row r="913" spans="1:40" s="80" customFormat="1" ht="12" hidden="1" outlineLevel="2" x14ac:dyDescent="0.25">
      <c r="A913" s="76"/>
      <c r="B913" s="40"/>
      <c r="C913" s="54"/>
      <c r="D913" s="266" t="s">
        <v>48</v>
      </c>
      <c r="E913" s="92"/>
      <c r="F913" s="92"/>
      <c r="G913" s="92"/>
      <c r="H913" s="92"/>
      <c r="I913" s="92"/>
      <c r="J913" s="267"/>
      <c r="K913" s="269">
        <f>YEAR(K$29)</f>
        <v>2021</v>
      </c>
      <c r="L913" s="269">
        <f t="shared" ref="L913:AH913" si="176">YEAR(L$29)</f>
        <v>2022</v>
      </c>
      <c r="M913" s="269">
        <f t="shared" si="176"/>
        <v>2023</v>
      </c>
      <c r="N913" s="270">
        <f t="shared" si="176"/>
        <v>2024</v>
      </c>
      <c r="O913" s="271">
        <f t="shared" si="176"/>
        <v>2025</v>
      </c>
      <c r="P913" s="272">
        <f t="shared" si="176"/>
        <v>2026</v>
      </c>
      <c r="Q913" s="272">
        <f t="shared" si="176"/>
        <v>2027</v>
      </c>
      <c r="R913" s="272">
        <f t="shared" si="176"/>
        <v>2028</v>
      </c>
      <c r="S913" s="272">
        <f t="shared" si="176"/>
        <v>2029</v>
      </c>
      <c r="T913" s="272">
        <f t="shared" si="176"/>
        <v>2030</v>
      </c>
      <c r="U913" s="272">
        <f t="shared" si="176"/>
        <v>2031</v>
      </c>
      <c r="V913" s="272">
        <f t="shared" si="176"/>
        <v>2032</v>
      </c>
      <c r="W913" s="272">
        <f t="shared" si="176"/>
        <v>2033</v>
      </c>
      <c r="X913" s="272">
        <f t="shared" si="176"/>
        <v>2034</v>
      </c>
      <c r="Y913" s="272">
        <f t="shared" si="176"/>
        <v>2035</v>
      </c>
      <c r="Z913" s="272">
        <f t="shared" si="176"/>
        <v>2036</v>
      </c>
      <c r="AA913" s="272">
        <f t="shared" si="176"/>
        <v>2037</v>
      </c>
      <c r="AB913" s="272">
        <f t="shared" si="176"/>
        <v>2038</v>
      </c>
      <c r="AC913" s="272">
        <f t="shared" si="176"/>
        <v>2039</v>
      </c>
      <c r="AD913" s="272">
        <f t="shared" si="176"/>
        <v>2040</v>
      </c>
      <c r="AE913" s="272">
        <f t="shared" si="176"/>
        <v>2041</v>
      </c>
      <c r="AF913" s="272">
        <f t="shared" si="176"/>
        <v>2042</v>
      </c>
      <c r="AG913" s="272">
        <f t="shared" si="176"/>
        <v>2043</v>
      </c>
      <c r="AH913" s="273">
        <f t="shared" si="176"/>
        <v>2044</v>
      </c>
    </row>
    <row r="914" spans="1:40" s="80" customFormat="1" ht="12.6" hidden="1" outlineLevel="2" thickBot="1" x14ac:dyDescent="0.3">
      <c r="A914" s="76"/>
      <c r="B914" s="40"/>
      <c r="C914" s="54"/>
      <c r="D914" s="145"/>
      <c r="E914" s="101"/>
      <c r="F914" s="101"/>
      <c r="G914" s="101"/>
      <c r="H914" s="101"/>
      <c r="I914" s="101"/>
      <c r="J914" s="102"/>
      <c r="K914" s="103" t="s">
        <v>49</v>
      </c>
      <c r="L914" s="103" t="str">
        <f>$K$62</f>
        <v>$000s</v>
      </c>
      <c r="M914" s="103" t="str">
        <f t="shared" ref="M914:AH914" si="177">$K$62</f>
        <v>$000s</v>
      </c>
      <c r="N914" s="104" t="str">
        <f t="shared" si="177"/>
        <v>$000s</v>
      </c>
      <c r="O914" s="105" t="str">
        <f t="shared" si="177"/>
        <v>$000s</v>
      </c>
      <c r="P914" s="106" t="str">
        <f t="shared" si="177"/>
        <v>$000s</v>
      </c>
      <c r="Q914" s="106" t="str">
        <f t="shared" si="177"/>
        <v>$000s</v>
      </c>
      <c r="R914" s="106" t="str">
        <f t="shared" si="177"/>
        <v>$000s</v>
      </c>
      <c r="S914" s="106" t="str">
        <f t="shared" si="177"/>
        <v>$000s</v>
      </c>
      <c r="T914" s="106" t="str">
        <f t="shared" si="177"/>
        <v>$000s</v>
      </c>
      <c r="U914" s="106" t="str">
        <f t="shared" si="177"/>
        <v>$000s</v>
      </c>
      <c r="V914" s="106" t="str">
        <f t="shared" si="177"/>
        <v>$000s</v>
      </c>
      <c r="W914" s="106" t="str">
        <f t="shared" si="177"/>
        <v>$000s</v>
      </c>
      <c r="X914" s="106" t="str">
        <f t="shared" si="177"/>
        <v>$000s</v>
      </c>
      <c r="Y914" s="106" t="str">
        <f t="shared" si="177"/>
        <v>$000s</v>
      </c>
      <c r="Z914" s="106" t="str">
        <f t="shared" si="177"/>
        <v>$000s</v>
      </c>
      <c r="AA914" s="106" t="str">
        <f t="shared" si="177"/>
        <v>$000s</v>
      </c>
      <c r="AB914" s="106" t="str">
        <f t="shared" si="177"/>
        <v>$000s</v>
      </c>
      <c r="AC914" s="106" t="str">
        <f t="shared" si="177"/>
        <v>$000s</v>
      </c>
      <c r="AD914" s="106" t="str">
        <f t="shared" si="177"/>
        <v>$000s</v>
      </c>
      <c r="AE914" s="106" t="str">
        <f t="shared" si="177"/>
        <v>$000s</v>
      </c>
      <c r="AF914" s="106" t="str">
        <f t="shared" si="177"/>
        <v>$000s</v>
      </c>
      <c r="AG914" s="106" t="str">
        <f t="shared" si="177"/>
        <v>$000s</v>
      </c>
      <c r="AH914" s="107" t="str">
        <f t="shared" si="177"/>
        <v>$000s</v>
      </c>
    </row>
    <row r="915" spans="1:40" s="38" customFormat="1" ht="12" hidden="1" outlineLevel="2" x14ac:dyDescent="0.25">
      <c r="A915" s="35"/>
      <c r="B915" s="108"/>
      <c r="C915" s="109"/>
      <c r="D915" s="110"/>
      <c r="E915" s="25"/>
      <c r="F915" s="25"/>
      <c r="G915" s="25"/>
      <c r="H915" s="25"/>
      <c r="I915" s="25"/>
      <c r="J915" s="25"/>
      <c r="K915" s="111"/>
      <c r="L915" s="112"/>
      <c r="M915" s="112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113"/>
      <c r="AM915" s="80"/>
      <c r="AN915" s="80"/>
    </row>
    <row r="916" spans="1:40" s="38" customFormat="1" ht="12" hidden="1" outlineLevel="2" x14ac:dyDescent="0.25">
      <c r="A916" s="35"/>
      <c r="B916" s="108"/>
      <c r="C916" s="109"/>
      <c r="D916" s="146" t="s">
        <v>78</v>
      </c>
      <c r="E916" s="25"/>
      <c r="F916" s="25"/>
      <c r="G916" s="25"/>
      <c r="H916" s="25"/>
      <c r="I916" s="25"/>
      <c r="J916" s="25"/>
      <c r="K916" s="111"/>
      <c r="L916" s="112"/>
      <c r="M916" s="112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113"/>
      <c r="AM916" s="80"/>
      <c r="AN916" s="80"/>
    </row>
    <row r="917" spans="1:40" s="38" customFormat="1" ht="10.199999999999999" hidden="1" outlineLevel="2" x14ac:dyDescent="0.2">
      <c r="A917" s="35"/>
      <c r="B917" s="108"/>
      <c r="C917" s="109"/>
      <c r="D917" s="147" t="s">
        <v>79</v>
      </c>
      <c r="E917" s="25"/>
      <c r="F917" s="25"/>
      <c r="G917" s="25"/>
      <c r="H917" s="25"/>
      <c r="I917" s="25"/>
      <c r="J917" s="25"/>
      <c r="K917" s="116">
        <f>'[2]Hist&amp;Budget_WC'!DH$130</f>
        <v>0</v>
      </c>
      <c r="L917" s="116">
        <f>'[2]Hist&amp;Budget_WC'!DI$130</f>
        <v>0</v>
      </c>
      <c r="M917" s="116">
        <f>'[2]Hist&amp;Budget_WC'!DJ$130</f>
        <v>0</v>
      </c>
      <c r="N917" s="117">
        <f>[2]Calcs_OthBiz!N$118</f>
        <v>0</v>
      </c>
      <c r="O917" s="117">
        <f>[2]Calcs_OthBiz!O$118</f>
        <v>0</v>
      </c>
      <c r="P917" s="117">
        <f>[2]Calcs_OthBiz!P$118</f>
        <v>0</v>
      </c>
      <c r="Q917" s="117">
        <f>[2]Calcs_OthBiz!Q$118</f>
        <v>0</v>
      </c>
      <c r="R917" s="117">
        <f>[2]Calcs_OthBiz!R$118</f>
        <v>0</v>
      </c>
      <c r="S917" s="117">
        <f>[2]Calcs_OthBiz!S$118</f>
        <v>0</v>
      </c>
      <c r="T917" s="117">
        <f>[2]Calcs_OthBiz!T$118</f>
        <v>0</v>
      </c>
      <c r="U917" s="117">
        <f>[2]Calcs_OthBiz!U$118</f>
        <v>0</v>
      </c>
      <c r="V917" s="117">
        <f>[2]Calcs_OthBiz!V$118</f>
        <v>0</v>
      </c>
      <c r="W917" s="117">
        <f>[2]Calcs_OthBiz!W$118</f>
        <v>0</v>
      </c>
      <c r="X917" s="117">
        <f>[2]Calcs_OthBiz!X$118</f>
        <v>0</v>
      </c>
      <c r="Y917" s="117">
        <f>[2]Calcs_OthBiz!Y$118</f>
        <v>0</v>
      </c>
      <c r="Z917" s="117">
        <f>[2]Calcs_OthBiz!Z$118</f>
        <v>0</v>
      </c>
      <c r="AA917" s="117">
        <f>[2]Calcs_OthBiz!AA$118</f>
        <v>0</v>
      </c>
      <c r="AB917" s="117">
        <f>[2]Calcs_OthBiz!AB$118</f>
        <v>0</v>
      </c>
      <c r="AC917" s="117">
        <f>[2]Calcs_OthBiz!AC$118</f>
        <v>0</v>
      </c>
      <c r="AD917" s="117">
        <f>[2]Calcs_OthBiz!AD$118</f>
        <v>0</v>
      </c>
      <c r="AE917" s="117">
        <f>[2]Calcs_OthBiz!AE$118</f>
        <v>0</v>
      </c>
      <c r="AF917" s="117">
        <f>[2]Calcs_OthBiz!AF$118</f>
        <v>0</v>
      </c>
      <c r="AG917" s="117">
        <f>[2]Calcs_OthBiz!AG$118</f>
        <v>0</v>
      </c>
      <c r="AH917" s="118">
        <f>[2]Calcs_OthBiz!AH$118</f>
        <v>0</v>
      </c>
      <c r="AM917" s="53" cm="1">
        <f t="array" ref="AM917">IF(SUM(ABS(K917:AH917)),1,0)</f>
        <v>0</v>
      </c>
      <c r="AN917" s="53">
        <f>IF(OR(SUBTOTAL(102,AM917)=1,AM917=0),0,1)</f>
        <v>0</v>
      </c>
    </row>
    <row r="918" spans="1:40" s="38" customFormat="1" ht="10.199999999999999" hidden="1" outlineLevel="2" x14ac:dyDescent="0.2">
      <c r="A918" s="35"/>
      <c r="B918" s="108"/>
      <c r="C918" s="109"/>
      <c r="D918" s="147" t="s">
        <v>80</v>
      </c>
      <c r="E918" s="25"/>
      <c r="F918" s="25"/>
      <c r="G918" s="25"/>
      <c r="H918" s="25"/>
      <c r="I918" s="25"/>
      <c r="J918" s="25"/>
      <c r="K918" s="116">
        <f>'[2]Hist&amp;Budget_WC'!DH$136</f>
        <v>0</v>
      </c>
      <c r="L918" s="116">
        <f>'[2]Hist&amp;Budget_WC'!DI$136</f>
        <v>0</v>
      </c>
      <c r="M918" s="116">
        <f>'[2]Hist&amp;Budget_WC'!DJ$136</f>
        <v>0</v>
      </c>
      <c r="N918" s="117">
        <f>[2]Calcs_OthBiz!N$124</f>
        <v>0</v>
      </c>
      <c r="O918" s="117">
        <f>[2]Calcs_OthBiz!O$124</f>
        <v>0</v>
      </c>
      <c r="P918" s="117">
        <f>[2]Calcs_OthBiz!P$124</f>
        <v>0</v>
      </c>
      <c r="Q918" s="117">
        <f>[2]Calcs_OthBiz!Q$124</f>
        <v>0</v>
      </c>
      <c r="R918" s="117">
        <f>[2]Calcs_OthBiz!R$124</f>
        <v>0</v>
      </c>
      <c r="S918" s="117">
        <f>[2]Calcs_OthBiz!S$124</f>
        <v>0</v>
      </c>
      <c r="T918" s="117">
        <f>[2]Calcs_OthBiz!T$124</f>
        <v>0</v>
      </c>
      <c r="U918" s="117">
        <f>[2]Calcs_OthBiz!U$124</f>
        <v>0</v>
      </c>
      <c r="V918" s="117">
        <f>[2]Calcs_OthBiz!V$124</f>
        <v>0</v>
      </c>
      <c r="W918" s="117">
        <f>[2]Calcs_OthBiz!W$124</f>
        <v>0</v>
      </c>
      <c r="X918" s="117">
        <f>[2]Calcs_OthBiz!X$124</f>
        <v>0</v>
      </c>
      <c r="Y918" s="117">
        <f>[2]Calcs_OthBiz!Y$124</f>
        <v>0</v>
      </c>
      <c r="Z918" s="117">
        <f>[2]Calcs_OthBiz!Z$124</f>
        <v>0</v>
      </c>
      <c r="AA918" s="117">
        <f>[2]Calcs_OthBiz!AA$124</f>
        <v>0</v>
      </c>
      <c r="AB918" s="117">
        <f>[2]Calcs_OthBiz!AB$124</f>
        <v>0</v>
      </c>
      <c r="AC918" s="117">
        <f>[2]Calcs_OthBiz!AC$124</f>
        <v>0</v>
      </c>
      <c r="AD918" s="117">
        <f>[2]Calcs_OthBiz!AD$124</f>
        <v>0</v>
      </c>
      <c r="AE918" s="117">
        <f>[2]Calcs_OthBiz!AE$124</f>
        <v>0</v>
      </c>
      <c r="AF918" s="117">
        <f>[2]Calcs_OthBiz!AF$124</f>
        <v>0</v>
      </c>
      <c r="AG918" s="117">
        <f>[2]Calcs_OthBiz!AG$124</f>
        <v>0</v>
      </c>
      <c r="AH918" s="118">
        <f>[2]Calcs_OthBiz!AH$124</f>
        <v>0</v>
      </c>
      <c r="AM918" s="53" cm="1">
        <f t="array" ref="AM918">IF(SUM(ABS(K918:AH918)),1,0)</f>
        <v>0</v>
      </c>
      <c r="AN918" s="53">
        <f>IF(OR(SUBTOTAL(102,AM918)=1,AM918=0),0,1)</f>
        <v>0</v>
      </c>
    </row>
    <row r="919" spans="1:40" s="38" customFormat="1" ht="10.199999999999999" hidden="1" outlineLevel="2" x14ac:dyDescent="0.2">
      <c r="A919" s="35"/>
      <c r="B919" s="108"/>
      <c r="C919" s="109"/>
      <c r="D919" s="148" t="s">
        <v>81</v>
      </c>
      <c r="E919" s="25"/>
      <c r="F919" s="25"/>
      <c r="G919" s="25"/>
      <c r="H919" s="25"/>
      <c r="I919" s="25"/>
      <c r="J919" s="25"/>
      <c r="K919" s="116">
        <f>SUM('[2]Hist&amp;Budget_WC'!DH$131:DH$132)</f>
        <v>0</v>
      </c>
      <c r="L919" s="116">
        <f>SUM('[2]Hist&amp;Budget_WC'!DI$131:DI$132)</f>
        <v>0</v>
      </c>
      <c r="M919" s="116">
        <f>SUM('[2]Hist&amp;Budget_WC'!DJ$131:DJ$132)</f>
        <v>0</v>
      </c>
      <c r="N919" s="117">
        <f>SUM([2]Calcs_OthBiz!N$119:N$120)</f>
        <v>0</v>
      </c>
      <c r="O919" s="117">
        <f>SUM([2]Calcs_OthBiz!O$119:O$120)</f>
        <v>0</v>
      </c>
      <c r="P919" s="117">
        <f>SUM([2]Calcs_OthBiz!P$119:P$120)</f>
        <v>0</v>
      </c>
      <c r="Q919" s="117">
        <f>SUM([2]Calcs_OthBiz!Q$119:Q$120)</f>
        <v>0</v>
      </c>
      <c r="R919" s="117">
        <f>SUM([2]Calcs_OthBiz!R$119:R$120)</f>
        <v>0</v>
      </c>
      <c r="S919" s="117">
        <f>SUM([2]Calcs_OthBiz!S$119:S$120)</f>
        <v>0</v>
      </c>
      <c r="T919" s="117">
        <f>SUM([2]Calcs_OthBiz!T$119:T$120)</f>
        <v>0</v>
      </c>
      <c r="U919" s="117">
        <f>SUM([2]Calcs_OthBiz!U$119:U$120)</f>
        <v>0</v>
      </c>
      <c r="V919" s="117">
        <f>SUM([2]Calcs_OthBiz!V$119:V$120)</f>
        <v>0</v>
      </c>
      <c r="W919" s="117">
        <f>SUM([2]Calcs_OthBiz!W$119:W$120)</f>
        <v>0</v>
      </c>
      <c r="X919" s="117">
        <f>SUM([2]Calcs_OthBiz!X$119:X$120)</f>
        <v>0</v>
      </c>
      <c r="Y919" s="117">
        <f>SUM([2]Calcs_OthBiz!Y$119:Y$120)</f>
        <v>0</v>
      </c>
      <c r="Z919" s="117">
        <f>SUM([2]Calcs_OthBiz!Z$119:Z$120)</f>
        <v>0</v>
      </c>
      <c r="AA919" s="117">
        <f>SUM([2]Calcs_OthBiz!AA$119:AA$120)</f>
        <v>0</v>
      </c>
      <c r="AB919" s="117">
        <f>SUM([2]Calcs_OthBiz!AB$119:AB$120)</f>
        <v>0</v>
      </c>
      <c r="AC919" s="117">
        <f>SUM([2]Calcs_OthBiz!AC$119:AC$120)</f>
        <v>0</v>
      </c>
      <c r="AD919" s="117">
        <f>SUM([2]Calcs_OthBiz!AD$119:AD$120)</f>
        <v>0</v>
      </c>
      <c r="AE919" s="117">
        <f>SUM([2]Calcs_OthBiz!AE$119:AE$120)</f>
        <v>0</v>
      </c>
      <c r="AF919" s="117">
        <f>SUM([2]Calcs_OthBiz!AF$119:AF$120)</f>
        <v>0</v>
      </c>
      <c r="AG919" s="117">
        <f>SUM([2]Calcs_OthBiz!AG$119:AG$120)</f>
        <v>0</v>
      </c>
      <c r="AH919" s="118">
        <f>SUM([2]Calcs_OthBiz!AH$119:AH$120)</f>
        <v>0</v>
      </c>
      <c r="AM919" s="53" cm="1">
        <f t="array" ref="AM919">IF(SUM(ABS(K919:AH919)),1,0)</f>
        <v>0</v>
      </c>
      <c r="AN919" s="53">
        <f>IF(OR(SUBTOTAL(102,AM919)=1,AM919=0),0,1)</f>
        <v>0</v>
      </c>
    </row>
    <row r="920" spans="1:40" s="38" customFormat="1" ht="10.199999999999999" hidden="1" outlineLevel="2" x14ac:dyDescent="0.2">
      <c r="A920" s="35"/>
      <c r="B920" s="108"/>
      <c r="C920" s="109"/>
      <c r="D920" s="148" t="s">
        <v>82</v>
      </c>
      <c r="E920" s="25"/>
      <c r="F920" s="25"/>
      <c r="G920" s="25"/>
      <c r="H920" s="25"/>
      <c r="I920" s="25"/>
      <c r="J920" s="25"/>
      <c r="K920" s="116">
        <f>'[2]Hist&amp;Budget_WC'!DH$133</f>
        <v>0</v>
      </c>
      <c r="L920" s="116">
        <f>'[2]Hist&amp;Budget_WC'!DI$133</f>
        <v>0</v>
      </c>
      <c r="M920" s="116">
        <f>'[2]Hist&amp;Budget_WC'!DJ$133</f>
        <v>0</v>
      </c>
      <c r="N920" s="117">
        <f>[2]Calcs_OthBiz!N$121</f>
        <v>0</v>
      </c>
      <c r="O920" s="117">
        <f>[2]Calcs_OthBiz!O$121</f>
        <v>0</v>
      </c>
      <c r="P920" s="117">
        <f>[2]Calcs_OthBiz!P$121</f>
        <v>0</v>
      </c>
      <c r="Q920" s="117">
        <f>[2]Calcs_OthBiz!Q$121</f>
        <v>0</v>
      </c>
      <c r="R920" s="117">
        <f>[2]Calcs_OthBiz!R$121</f>
        <v>0</v>
      </c>
      <c r="S920" s="117">
        <f>[2]Calcs_OthBiz!S$121</f>
        <v>0</v>
      </c>
      <c r="T920" s="117">
        <f>[2]Calcs_OthBiz!T$121</f>
        <v>0</v>
      </c>
      <c r="U920" s="117">
        <f>[2]Calcs_OthBiz!U$121</f>
        <v>0</v>
      </c>
      <c r="V920" s="117">
        <f>[2]Calcs_OthBiz!V$121</f>
        <v>0</v>
      </c>
      <c r="W920" s="117">
        <f>[2]Calcs_OthBiz!W$121</f>
        <v>0</v>
      </c>
      <c r="X920" s="117">
        <f>[2]Calcs_OthBiz!X$121</f>
        <v>0</v>
      </c>
      <c r="Y920" s="117">
        <f>[2]Calcs_OthBiz!Y$121</f>
        <v>0</v>
      </c>
      <c r="Z920" s="117">
        <f>[2]Calcs_OthBiz!Z$121</f>
        <v>0</v>
      </c>
      <c r="AA920" s="117">
        <f>[2]Calcs_OthBiz!AA$121</f>
        <v>0</v>
      </c>
      <c r="AB920" s="117">
        <f>[2]Calcs_OthBiz!AB$121</f>
        <v>0</v>
      </c>
      <c r="AC920" s="117">
        <f>[2]Calcs_OthBiz!AC$121</f>
        <v>0</v>
      </c>
      <c r="AD920" s="117">
        <f>[2]Calcs_OthBiz!AD$121</f>
        <v>0</v>
      </c>
      <c r="AE920" s="117">
        <f>[2]Calcs_OthBiz!AE$121</f>
        <v>0</v>
      </c>
      <c r="AF920" s="117">
        <f>[2]Calcs_OthBiz!AF$121</f>
        <v>0</v>
      </c>
      <c r="AG920" s="117">
        <f>[2]Calcs_OthBiz!AG$121</f>
        <v>0</v>
      </c>
      <c r="AH920" s="118">
        <f>[2]Calcs_OthBiz!AH$121</f>
        <v>0</v>
      </c>
      <c r="AM920" s="53" cm="1">
        <f t="array" ref="AM920">IF(SUM(ABS(K920:AH920)),1,0)</f>
        <v>0</v>
      </c>
      <c r="AN920" s="53">
        <f>IF(OR(SUBTOTAL(102,AM920)=1,AM920=0),0,1)</f>
        <v>0</v>
      </c>
    </row>
    <row r="921" spans="1:40" s="38" customFormat="1" ht="10.199999999999999" hidden="1" outlineLevel="2" x14ac:dyDescent="0.2">
      <c r="A921" s="35"/>
      <c r="B921" s="108"/>
      <c r="C921" s="109"/>
      <c r="D921" s="149" t="s">
        <v>83</v>
      </c>
      <c r="E921" s="25"/>
      <c r="F921" s="25"/>
      <c r="G921" s="25"/>
      <c r="H921" s="25"/>
      <c r="I921" s="25"/>
      <c r="J921" s="25"/>
      <c r="K921" s="116">
        <f>SUM('[2]Hist&amp;Budget_WC'!DH$134:DH$135,'[2]Hist&amp;Budget_WC'!DH$137:DH$138)</f>
        <v>0</v>
      </c>
      <c r="L921" s="116">
        <f>SUM('[2]Hist&amp;Budget_WC'!DI$134:DI$135,'[2]Hist&amp;Budget_WC'!DI$137:DI$138)</f>
        <v>0</v>
      </c>
      <c r="M921" s="116">
        <f>SUM('[2]Hist&amp;Budget_WC'!DJ$134:DJ$135,'[2]Hist&amp;Budget_WC'!DJ$137:DJ$138)</f>
        <v>0</v>
      </c>
      <c r="N921" s="117">
        <f>SUM([2]Calcs_OthBiz!N$122:N$123,[2]Calcs_OthBiz!N$125:N$126)</f>
        <v>0</v>
      </c>
      <c r="O921" s="117">
        <f>SUM([2]Calcs_OthBiz!O$122:O$123,[2]Calcs_OthBiz!O$125:O$126)</f>
        <v>0</v>
      </c>
      <c r="P921" s="117">
        <f>SUM([2]Calcs_OthBiz!P$122:P$123,[2]Calcs_OthBiz!P$125:P$126)</f>
        <v>0</v>
      </c>
      <c r="Q921" s="117">
        <f>SUM([2]Calcs_OthBiz!Q$122:Q$123,[2]Calcs_OthBiz!Q$125:Q$126)</f>
        <v>0</v>
      </c>
      <c r="R921" s="117">
        <f>SUM([2]Calcs_OthBiz!R$122:R$123,[2]Calcs_OthBiz!R$125:R$126)</f>
        <v>0</v>
      </c>
      <c r="S921" s="117">
        <f>SUM([2]Calcs_OthBiz!S$122:S$123,[2]Calcs_OthBiz!S$125:S$126)</f>
        <v>0</v>
      </c>
      <c r="T921" s="117">
        <f>SUM([2]Calcs_OthBiz!T$122:T$123,[2]Calcs_OthBiz!T$125:T$126)</f>
        <v>0</v>
      </c>
      <c r="U921" s="117">
        <f>SUM([2]Calcs_OthBiz!U$122:U$123,[2]Calcs_OthBiz!U$125:U$126)</f>
        <v>0</v>
      </c>
      <c r="V921" s="117">
        <f>SUM([2]Calcs_OthBiz!V$122:V$123,[2]Calcs_OthBiz!V$125:V$126)</f>
        <v>0</v>
      </c>
      <c r="W921" s="117">
        <f>SUM([2]Calcs_OthBiz!W$122:W$123,[2]Calcs_OthBiz!W$125:W$126)</f>
        <v>0</v>
      </c>
      <c r="X921" s="117">
        <f>SUM([2]Calcs_OthBiz!X$122:X$123,[2]Calcs_OthBiz!X$125:X$126)</f>
        <v>0</v>
      </c>
      <c r="Y921" s="117">
        <f>SUM([2]Calcs_OthBiz!Y$122:Y$123,[2]Calcs_OthBiz!Y$125:Y$126)</f>
        <v>0</v>
      </c>
      <c r="Z921" s="117">
        <f>SUM([2]Calcs_OthBiz!Z$122:Z$123,[2]Calcs_OthBiz!Z$125:Z$126)</f>
        <v>0</v>
      </c>
      <c r="AA921" s="117">
        <f>SUM([2]Calcs_OthBiz!AA$122:AA$123,[2]Calcs_OthBiz!AA$125:AA$126)</f>
        <v>0</v>
      </c>
      <c r="AB921" s="117">
        <f>SUM([2]Calcs_OthBiz!AB$122:AB$123,[2]Calcs_OthBiz!AB$125:AB$126)</f>
        <v>0</v>
      </c>
      <c r="AC921" s="117">
        <f>SUM([2]Calcs_OthBiz!AC$122:AC$123,[2]Calcs_OthBiz!AC$125:AC$126)</f>
        <v>0</v>
      </c>
      <c r="AD921" s="117">
        <f>SUM([2]Calcs_OthBiz!AD$122:AD$123,[2]Calcs_OthBiz!AD$125:AD$126)</f>
        <v>0</v>
      </c>
      <c r="AE921" s="117">
        <f>SUM([2]Calcs_OthBiz!AE$122:AE$123,[2]Calcs_OthBiz!AE$125:AE$126)</f>
        <v>0</v>
      </c>
      <c r="AF921" s="117">
        <f>SUM([2]Calcs_OthBiz!AF$122:AF$123,[2]Calcs_OthBiz!AF$125:AF$126)</f>
        <v>0</v>
      </c>
      <c r="AG921" s="117">
        <f>SUM([2]Calcs_OthBiz!AG$122:AG$123,[2]Calcs_OthBiz!AG$125:AG$126)</f>
        <v>0</v>
      </c>
      <c r="AH921" s="118">
        <f>SUM([2]Calcs_OthBiz!AH$122:AH$123,[2]Calcs_OthBiz!AH$125:AH$126)</f>
        <v>0</v>
      </c>
      <c r="AM921" s="53" cm="1">
        <f t="array" ref="AM921">IF(SUM(ABS(K921:AH921)),1,0)</f>
        <v>0</v>
      </c>
      <c r="AN921" s="53">
        <f>IF(OR(SUBTOTAL(102,AM921)=1,AM921=0),0,1)</f>
        <v>0</v>
      </c>
    </row>
    <row r="922" spans="1:40" s="38" customFormat="1" ht="10.199999999999999" hidden="1" outlineLevel="2" collapsed="1" x14ac:dyDescent="0.2">
      <c r="A922" s="35"/>
      <c r="B922" s="108"/>
      <c r="C922" s="109"/>
      <c r="D922" s="150" t="s">
        <v>84</v>
      </c>
      <c r="E922" s="120"/>
      <c r="F922" s="120"/>
      <c r="G922" s="120"/>
      <c r="H922" s="120"/>
      <c r="I922" s="120"/>
      <c r="J922" s="120"/>
      <c r="K922" s="121">
        <f t="shared" ref="K922:AH922" si="178">SUM(K917:K921)</f>
        <v>0</v>
      </c>
      <c r="L922" s="121">
        <f t="shared" si="178"/>
        <v>0</v>
      </c>
      <c r="M922" s="121">
        <f t="shared" si="178"/>
        <v>0</v>
      </c>
      <c r="N922" s="122">
        <f t="shared" si="178"/>
        <v>0</v>
      </c>
      <c r="O922" s="122">
        <f t="shared" si="178"/>
        <v>0</v>
      </c>
      <c r="P922" s="122">
        <f t="shared" si="178"/>
        <v>0</v>
      </c>
      <c r="Q922" s="122">
        <f t="shared" si="178"/>
        <v>0</v>
      </c>
      <c r="R922" s="122">
        <f t="shared" si="178"/>
        <v>0</v>
      </c>
      <c r="S922" s="122">
        <f t="shared" si="178"/>
        <v>0</v>
      </c>
      <c r="T922" s="122">
        <f t="shared" si="178"/>
        <v>0</v>
      </c>
      <c r="U922" s="122">
        <f t="shared" si="178"/>
        <v>0</v>
      </c>
      <c r="V922" s="122">
        <f t="shared" si="178"/>
        <v>0</v>
      </c>
      <c r="W922" s="122">
        <f t="shared" si="178"/>
        <v>0</v>
      </c>
      <c r="X922" s="122">
        <f t="shared" si="178"/>
        <v>0</v>
      </c>
      <c r="Y922" s="122">
        <f t="shared" si="178"/>
        <v>0</v>
      </c>
      <c r="Z922" s="122">
        <f t="shared" si="178"/>
        <v>0</v>
      </c>
      <c r="AA922" s="122">
        <f t="shared" si="178"/>
        <v>0</v>
      </c>
      <c r="AB922" s="122">
        <f t="shared" si="178"/>
        <v>0</v>
      </c>
      <c r="AC922" s="122">
        <f t="shared" si="178"/>
        <v>0</v>
      </c>
      <c r="AD922" s="122">
        <f t="shared" si="178"/>
        <v>0</v>
      </c>
      <c r="AE922" s="122">
        <f t="shared" si="178"/>
        <v>0</v>
      </c>
      <c r="AF922" s="122">
        <f t="shared" si="178"/>
        <v>0</v>
      </c>
      <c r="AG922" s="122">
        <f t="shared" si="178"/>
        <v>0</v>
      </c>
      <c r="AH922" s="123">
        <f t="shared" si="178"/>
        <v>0</v>
      </c>
    </row>
    <row r="923" spans="1:40" ht="12.75" hidden="1" customHeight="1" outlineLevel="2" x14ac:dyDescent="0.2">
      <c r="A923" s="35"/>
      <c r="B923" s="151"/>
      <c r="C923" s="152"/>
      <c r="D923" s="153"/>
      <c r="E923" s="154"/>
      <c r="F923" s="154"/>
      <c r="G923" s="154"/>
      <c r="H923" s="154"/>
      <c r="I923" s="154"/>
      <c r="J923" s="154"/>
      <c r="K923" s="116"/>
      <c r="L923" s="116"/>
      <c r="M923" s="116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  <c r="AA923" s="155"/>
      <c r="AB923" s="155"/>
      <c r="AC923" s="155"/>
      <c r="AD923" s="155"/>
      <c r="AE923" s="155"/>
      <c r="AF923" s="155"/>
      <c r="AG923" s="155"/>
      <c r="AH923" s="156"/>
    </row>
    <row r="924" spans="1:40" ht="12.75" hidden="1" customHeight="1" outlineLevel="2" x14ac:dyDescent="0.2">
      <c r="A924" s="35"/>
      <c r="B924" s="108"/>
      <c r="C924" s="152"/>
      <c r="D924" s="153" t="s">
        <v>85</v>
      </c>
      <c r="E924" s="154"/>
      <c r="F924" s="154"/>
      <c r="G924" s="154"/>
      <c r="H924" s="154"/>
      <c r="I924" s="154"/>
      <c r="J924" s="154"/>
      <c r="K924" s="116"/>
      <c r="L924" s="116"/>
      <c r="M924" s="116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  <c r="AA924" s="155"/>
      <c r="AB924" s="155"/>
      <c r="AC924" s="155"/>
      <c r="AD924" s="155"/>
      <c r="AE924" s="155"/>
      <c r="AF924" s="155"/>
      <c r="AG924" s="155"/>
      <c r="AH924" s="156"/>
    </row>
    <row r="925" spans="1:40" ht="12.75" hidden="1" customHeight="1" outlineLevel="2" x14ac:dyDescent="0.2">
      <c r="A925" s="35"/>
      <c r="B925" s="151"/>
      <c r="C925" s="152"/>
      <c r="D925" s="147" t="s">
        <v>79</v>
      </c>
      <c r="E925" s="154"/>
      <c r="F925" s="154"/>
      <c r="G925" s="154"/>
      <c r="H925" s="154"/>
      <c r="I925" s="154"/>
      <c r="J925" s="154"/>
      <c r="K925" s="116">
        <f>'[2]Hist&amp;Budget_WC'!DH$143</f>
        <v>0</v>
      </c>
      <c r="L925" s="116">
        <f>'[2]Hist&amp;Budget_WC'!DI$143</f>
        <v>0</v>
      </c>
      <c r="M925" s="116">
        <f>'[2]Hist&amp;Budget_WC'!DJ$143</f>
        <v>0</v>
      </c>
      <c r="N925" s="117">
        <f>[2]Calcs_OthBiz!N$131</f>
        <v>0</v>
      </c>
      <c r="O925" s="117">
        <f>[2]Calcs_OthBiz!O$131</f>
        <v>0</v>
      </c>
      <c r="P925" s="117">
        <f>[2]Calcs_OthBiz!P$131</f>
        <v>0</v>
      </c>
      <c r="Q925" s="117">
        <f>[2]Calcs_OthBiz!Q$131</f>
        <v>0</v>
      </c>
      <c r="R925" s="117">
        <f>[2]Calcs_OthBiz!R$131</f>
        <v>0</v>
      </c>
      <c r="S925" s="117">
        <f>[2]Calcs_OthBiz!S$131</f>
        <v>0</v>
      </c>
      <c r="T925" s="117">
        <f>[2]Calcs_OthBiz!T$131</f>
        <v>0</v>
      </c>
      <c r="U925" s="117">
        <f>[2]Calcs_OthBiz!U$131</f>
        <v>0</v>
      </c>
      <c r="V925" s="117">
        <f>[2]Calcs_OthBiz!V$131</f>
        <v>0</v>
      </c>
      <c r="W925" s="117">
        <f>[2]Calcs_OthBiz!W$131</f>
        <v>0</v>
      </c>
      <c r="X925" s="117">
        <f>[2]Calcs_OthBiz!X$131</f>
        <v>0</v>
      </c>
      <c r="Y925" s="117">
        <f>[2]Calcs_OthBiz!Y$131</f>
        <v>0</v>
      </c>
      <c r="Z925" s="117">
        <f>[2]Calcs_OthBiz!Z$131</f>
        <v>0</v>
      </c>
      <c r="AA925" s="117">
        <f>[2]Calcs_OthBiz!AA$131</f>
        <v>0</v>
      </c>
      <c r="AB925" s="117">
        <f>[2]Calcs_OthBiz!AB$131</f>
        <v>0</v>
      </c>
      <c r="AC925" s="117">
        <f>[2]Calcs_OthBiz!AC$131</f>
        <v>0</v>
      </c>
      <c r="AD925" s="117">
        <f>[2]Calcs_OthBiz!AD$131</f>
        <v>0</v>
      </c>
      <c r="AE925" s="117">
        <f>[2]Calcs_OthBiz!AE$131</f>
        <v>0</v>
      </c>
      <c r="AF925" s="117">
        <f>[2]Calcs_OthBiz!AF$131</f>
        <v>0</v>
      </c>
      <c r="AG925" s="117">
        <f>[2]Calcs_OthBiz!AG$131</f>
        <v>0</v>
      </c>
      <c r="AH925" s="118">
        <f>[2]Calcs_OthBiz!AH$131</f>
        <v>0</v>
      </c>
      <c r="AM925" s="53" cm="1">
        <f t="array" ref="AM925">IF(SUM(ABS(K925:AH925)),1,0)</f>
        <v>0</v>
      </c>
      <c r="AN925" s="53">
        <f t="shared" ref="AN925:AN930" si="179">IF(OR(SUBTOTAL(102,AM925)=1,AM925=0),0,1)</f>
        <v>0</v>
      </c>
    </row>
    <row r="926" spans="1:40" ht="12.75" hidden="1" customHeight="1" outlineLevel="2" x14ac:dyDescent="0.2">
      <c r="A926" s="35"/>
      <c r="B926" s="151"/>
      <c r="C926" s="152"/>
      <c r="D926" s="147" t="s">
        <v>80</v>
      </c>
      <c r="E926" s="154"/>
      <c r="F926" s="154"/>
      <c r="G926" s="154"/>
      <c r="H926" s="154"/>
      <c r="I926" s="154"/>
      <c r="J926" s="154"/>
      <c r="K926" s="116">
        <f>'[2]Hist&amp;Budget_WC'!DH$150</f>
        <v>0</v>
      </c>
      <c r="L926" s="116">
        <f>'[2]Hist&amp;Budget_WC'!DI$150</f>
        <v>0</v>
      </c>
      <c r="M926" s="116">
        <f>'[2]Hist&amp;Budget_WC'!DJ$150</f>
        <v>0</v>
      </c>
      <c r="N926" s="117">
        <f>[2]Calcs_OthBiz!N$138</f>
        <v>0</v>
      </c>
      <c r="O926" s="117">
        <f>[2]Calcs_OthBiz!O$138</f>
        <v>0</v>
      </c>
      <c r="P926" s="117">
        <f>[2]Calcs_OthBiz!P$138</f>
        <v>0</v>
      </c>
      <c r="Q926" s="117">
        <f>[2]Calcs_OthBiz!Q$138</f>
        <v>0</v>
      </c>
      <c r="R926" s="117">
        <f>[2]Calcs_OthBiz!R$138</f>
        <v>0</v>
      </c>
      <c r="S926" s="117">
        <f>[2]Calcs_OthBiz!S$138</f>
        <v>0</v>
      </c>
      <c r="T926" s="117">
        <f>[2]Calcs_OthBiz!T$138</f>
        <v>0</v>
      </c>
      <c r="U926" s="117">
        <f>[2]Calcs_OthBiz!U$138</f>
        <v>0</v>
      </c>
      <c r="V926" s="117">
        <f>[2]Calcs_OthBiz!V$138</f>
        <v>0</v>
      </c>
      <c r="W926" s="117">
        <f>[2]Calcs_OthBiz!W$138</f>
        <v>0</v>
      </c>
      <c r="X926" s="117">
        <f>[2]Calcs_OthBiz!X$138</f>
        <v>0</v>
      </c>
      <c r="Y926" s="117">
        <f>[2]Calcs_OthBiz!Y$138</f>
        <v>0</v>
      </c>
      <c r="Z926" s="117">
        <f>[2]Calcs_OthBiz!Z$138</f>
        <v>0</v>
      </c>
      <c r="AA926" s="117">
        <f>[2]Calcs_OthBiz!AA$138</f>
        <v>0</v>
      </c>
      <c r="AB926" s="117">
        <f>[2]Calcs_OthBiz!AB$138</f>
        <v>0</v>
      </c>
      <c r="AC926" s="117">
        <f>[2]Calcs_OthBiz!AC$138</f>
        <v>0</v>
      </c>
      <c r="AD926" s="117">
        <f>[2]Calcs_OthBiz!AD$138</f>
        <v>0</v>
      </c>
      <c r="AE926" s="117">
        <f>[2]Calcs_OthBiz!AE$138</f>
        <v>0</v>
      </c>
      <c r="AF926" s="117">
        <f>[2]Calcs_OthBiz!AF$138</f>
        <v>0</v>
      </c>
      <c r="AG926" s="117">
        <f>[2]Calcs_OthBiz!AG$138</f>
        <v>0</v>
      </c>
      <c r="AH926" s="118">
        <f>[2]Calcs_OthBiz!AH$138</f>
        <v>0</v>
      </c>
      <c r="AM926" s="53" cm="1">
        <f t="array" ref="AM926">IF(SUM(ABS(K926:AH926)),1,0)</f>
        <v>0</v>
      </c>
      <c r="AN926" s="53">
        <f t="shared" si="179"/>
        <v>0</v>
      </c>
    </row>
    <row r="927" spans="1:40" ht="12.75" hidden="1" customHeight="1" outlineLevel="2" x14ac:dyDescent="0.2">
      <c r="A927" s="35"/>
      <c r="B927" s="151"/>
      <c r="C927" s="152"/>
      <c r="D927" s="148" t="s">
        <v>81</v>
      </c>
      <c r="E927" s="154"/>
      <c r="F927" s="154"/>
      <c r="G927" s="154"/>
      <c r="H927" s="154"/>
      <c r="I927" s="154"/>
      <c r="J927" s="154"/>
      <c r="K927" s="116">
        <f>'[2]Hist&amp;Budget_WC'!DH$149</f>
        <v>0</v>
      </c>
      <c r="L927" s="116">
        <f>'[2]Hist&amp;Budget_WC'!DI$149</f>
        <v>0</v>
      </c>
      <c r="M927" s="116">
        <f>'[2]Hist&amp;Budget_WC'!DJ$149</f>
        <v>0</v>
      </c>
      <c r="N927" s="117">
        <f>[2]Calcs_OthBiz!N$137</f>
        <v>0</v>
      </c>
      <c r="O927" s="117">
        <f>[2]Calcs_OthBiz!O$137</f>
        <v>0</v>
      </c>
      <c r="P927" s="117">
        <f>[2]Calcs_OthBiz!P$137</f>
        <v>0</v>
      </c>
      <c r="Q927" s="117">
        <f>[2]Calcs_OthBiz!Q$137</f>
        <v>0</v>
      </c>
      <c r="R927" s="117">
        <f>[2]Calcs_OthBiz!R$137</f>
        <v>0</v>
      </c>
      <c r="S927" s="117">
        <f>[2]Calcs_OthBiz!S$137</f>
        <v>0</v>
      </c>
      <c r="T927" s="117">
        <f>[2]Calcs_OthBiz!T$137</f>
        <v>0</v>
      </c>
      <c r="U927" s="117">
        <f>[2]Calcs_OthBiz!U$137</f>
        <v>0</v>
      </c>
      <c r="V927" s="117">
        <f>[2]Calcs_OthBiz!V$137</f>
        <v>0</v>
      </c>
      <c r="W927" s="117">
        <f>[2]Calcs_OthBiz!W$137</f>
        <v>0</v>
      </c>
      <c r="X927" s="117">
        <f>[2]Calcs_OthBiz!X$137</f>
        <v>0</v>
      </c>
      <c r="Y927" s="117">
        <f>[2]Calcs_OthBiz!Y$137</f>
        <v>0</v>
      </c>
      <c r="Z927" s="117">
        <f>[2]Calcs_OthBiz!Z$137</f>
        <v>0</v>
      </c>
      <c r="AA927" s="117">
        <f>[2]Calcs_OthBiz!AA$137</f>
        <v>0</v>
      </c>
      <c r="AB927" s="117">
        <f>[2]Calcs_OthBiz!AB$137</f>
        <v>0</v>
      </c>
      <c r="AC927" s="117">
        <f>[2]Calcs_OthBiz!AC$137</f>
        <v>0</v>
      </c>
      <c r="AD927" s="117">
        <f>[2]Calcs_OthBiz!AD$137</f>
        <v>0</v>
      </c>
      <c r="AE927" s="117">
        <f>[2]Calcs_OthBiz!AE$137</f>
        <v>0</v>
      </c>
      <c r="AF927" s="117">
        <f>[2]Calcs_OthBiz!AF$137</f>
        <v>0</v>
      </c>
      <c r="AG927" s="117">
        <f>[2]Calcs_OthBiz!AG$137</f>
        <v>0</v>
      </c>
      <c r="AH927" s="118">
        <f>[2]Calcs_OthBiz!AH$137</f>
        <v>0</v>
      </c>
      <c r="AM927" s="53" cm="1">
        <f t="array" ref="AM927">IF(SUM(ABS(K927:AH927)),1,0)</f>
        <v>0</v>
      </c>
      <c r="AN927" s="53">
        <f t="shared" si="179"/>
        <v>0</v>
      </c>
    </row>
    <row r="928" spans="1:40" ht="12.75" hidden="1" customHeight="1" outlineLevel="2" x14ac:dyDescent="0.2">
      <c r="A928" s="35"/>
      <c r="B928" s="151"/>
      <c r="C928" s="152"/>
      <c r="D928" s="147" t="s">
        <v>86</v>
      </c>
      <c r="E928" s="154"/>
      <c r="F928" s="154"/>
      <c r="G928" s="154"/>
      <c r="H928" s="154"/>
      <c r="I928" s="154"/>
      <c r="J928" s="154"/>
      <c r="K928" s="116">
        <f>SUM('[2]Hist&amp;Budget_WC'!DH$145:DH$146)</f>
        <v>0</v>
      </c>
      <c r="L928" s="116">
        <f>SUM('[2]Hist&amp;Budget_WC'!DI$145:DI$146)</f>
        <v>0</v>
      </c>
      <c r="M928" s="116">
        <f>SUM('[2]Hist&amp;Budget_WC'!DJ$145:DJ$146)</f>
        <v>0</v>
      </c>
      <c r="N928" s="117">
        <f>SUM([2]Calcs_OthBiz!N$133:N$134)</f>
        <v>0</v>
      </c>
      <c r="O928" s="117">
        <f>SUM([2]Calcs_OthBiz!O$133:O$134)</f>
        <v>0</v>
      </c>
      <c r="P928" s="117">
        <f>SUM([2]Calcs_OthBiz!P$133:P$134)</f>
        <v>0</v>
      </c>
      <c r="Q928" s="117">
        <f>SUM([2]Calcs_OthBiz!Q$133:Q$134)</f>
        <v>0</v>
      </c>
      <c r="R928" s="117">
        <f>SUM([2]Calcs_OthBiz!R$133:R$134)</f>
        <v>0</v>
      </c>
      <c r="S928" s="117">
        <f>SUM([2]Calcs_OthBiz!S$133:S$134)</f>
        <v>0</v>
      </c>
      <c r="T928" s="117">
        <f>SUM([2]Calcs_OthBiz!T$133:T$134)</f>
        <v>0</v>
      </c>
      <c r="U928" s="117">
        <f>SUM([2]Calcs_OthBiz!U$133:U$134)</f>
        <v>0</v>
      </c>
      <c r="V928" s="117">
        <f>SUM([2]Calcs_OthBiz!V$133:V$134)</f>
        <v>0</v>
      </c>
      <c r="W928" s="117">
        <f>SUM([2]Calcs_OthBiz!W$133:W$134)</f>
        <v>0</v>
      </c>
      <c r="X928" s="117">
        <f>SUM([2]Calcs_OthBiz!X$133:X$134)</f>
        <v>0</v>
      </c>
      <c r="Y928" s="117">
        <f>SUM([2]Calcs_OthBiz!Y$133:Y$134)</f>
        <v>0</v>
      </c>
      <c r="Z928" s="117">
        <f>SUM([2]Calcs_OthBiz!Z$133:Z$134)</f>
        <v>0</v>
      </c>
      <c r="AA928" s="117">
        <f>SUM([2]Calcs_OthBiz!AA$133:AA$134)</f>
        <v>0</v>
      </c>
      <c r="AB928" s="117">
        <f>SUM([2]Calcs_OthBiz!AB$133:AB$134)</f>
        <v>0</v>
      </c>
      <c r="AC928" s="117">
        <f>SUM([2]Calcs_OthBiz!AC$133:AC$134)</f>
        <v>0</v>
      </c>
      <c r="AD928" s="117">
        <f>SUM([2]Calcs_OthBiz!AD$133:AD$134)</f>
        <v>0</v>
      </c>
      <c r="AE928" s="117">
        <f>SUM([2]Calcs_OthBiz!AE$133:AE$134)</f>
        <v>0</v>
      </c>
      <c r="AF928" s="117">
        <f>SUM([2]Calcs_OthBiz!AF$133:AF$134)</f>
        <v>0</v>
      </c>
      <c r="AG928" s="117">
        <f>SUM([2]Calcs_OthBiz!AG$133:AG$134)</f>
        <v>0</v>
      </c>
      <c r="AH928" s="118">
        <f>SUM([2]Calcs_OthBiz!AH$133:AH$134)</f>
        <v>0</v>
      </c>
      <c r="AM928" s="53" cm="1">
        <f t="array" ref="AM928">IF(SUM(ABS(K928:AH928)),1,0)</f>
        <v>0</v>
      </c>
      <c r="AN928" s="53">
        <f t="shared" si="179"/>
        <v>0</v>
      </c>
    </row>
    <row r="929" spans="1:40" ht="12.75" hidden="1" customHeight="1" outlineLevel="2" x14ac:dyDescent="0.2">
      <c r="A929" s="35"/>
      <c r="B929" s="151"/>
      <c r="C929" s="152"/>
      <c r="D929" s="147" t="s">
        <v>87</v>
      </c>
      <c r="E929" s="154"/>
      <c r="F929" s="154"/>
      <c r="G929" s="154"/>
      <c r="H929" s="154"/>
      <c r="I929" s="154"/>
      <c r="J929" s="154"/>
      <c r="K929" s="116">
        <f>'[2]Hist&amp;Budget_WC'!DH$147</f>
        <v>0</v>
      </c>
      <c r="L929" s="116">
        <f>'[2]Hist&amp;Budget_WC'!DI$147</f>
        <v>0</v>
      </c>
      <c r="M929" s="116">
        <f>'[2]Hist&amp;Budget_WC'!DJ$147</f>
        <v>0</v>
      </c>
      <c r="N929" s="117">
        <f>[2]Calcs_OthBiz!N$135</f>
        <v>0</v>
      </c>
      <c r="O929" s="117">
        <f>[2]Calcs_OthBiz!O$135</f>
        <v>0</v>
      </c>
      <c r="P929" s="117">
        <f>[2]Calcs_OthBiz!P$135</f>
        <v>0</v>
      </c>
      <c r="Q929" s="117">
        <f>[2]Calcs_OthBiz!Q$135</f>
        <v>0</v>
      </c>
      <c r="R929" s="117">
        <f>[2]Calcs_OthBiz!R$135</f>
        <v>0</v>
      </c>
      <c r="S929" s="117">
        <f>[2]Calcs_OthBiz!S$135</f>
        <v>0</v>
      </c>
      <c r="T929" s="117">
        <f>[2]Calcs_OthBiz!T$135</f>
        <v>0</v>
      </c>
      <c r="U929" s="117">
        <f>[2]Calcs_OthBiz!U$135</f>
        <v>0</v>
      </c>
      <c r="V929" s="117">
        <f>[2]Calcs_OthBiz!V$135</f>
        <v>0</v>
      </c>
      <c r="W929" s="117">
        <f>[2]Calcs_OthBiz!W$135</f>
        <v>0</v>
      </c>
      <c r="X929" s="117">
        <f>[2]Calcs_OthBiz!X$135</f>
        <v>0</v>
      </c>
      <c r="Y929" s="117">
        <f>[2]Calcs_OthBiz!Y$135</f>
        <v>0</v>
      </c>
      <c r="Z929" s="117">
        <f>[2]Calcs_OthBiz!Z$135</f>
        <v>0</v>
      </c>
      <c r="AA929" s="117">
        <f>[2]Calcs_OthBiz!AA$135</f>
        <v>0</v>
      </c>
      <c r="AB929" s="117">
        <f>[2]Calcs_OthBiz!AB$135</f>
        <v>0</v>
      </c>
      <c r="AC929" s="117">
        <f>[2]Calcs_OthBiz!AC$135</f>
        <v>0</v>
      </c>
      <c r="AD929" s="117">
        <f>[2]Calcs_OthBiz!AD$135</f>
        <v>0</v>
      </c>
      <c r="AE929" s="117">
        <f>[2]Calcs_OthBiz!AE$135</f>
        <v>0</v>
      </c>
      <c r="AF929" s="117">
        <f>[2]Calcs_OthBiz!AF$135</f>
        <v>0</v>
      </c>
      <c r="AG929" s="117">
        <f>[2]Calcs_OthBiz!AG$135</f>
        <v>0</v>
      </c>
      <c r="AH929" s="118">
        <f>[2]Calcs_OthBiz!AH$135</f>
        <v>0</v>
      </c>
      <c r="AM929" s="53" cm="1">
        <f t="array" ref="AM929">IF(SUM(ABS(K929:AH929)),1,0)</f>
        <v>0</v>
      </c>
      <c r="AN929" s="53">
        <f t="shared" si="179"/>
        <v>0</v>
      </c>
    </row>
    <row r="930" spans="1:40" ht="12.75" hidden="1" customHeight="1" outlineLevel="2" x14ac:dyDescent="0.2">
      <c r="A930" s="35"/>
      <c r="B930" s="151"/>
      <c r="C930" s="152"/>
      <c r="D930" s="147" t="s">
        <v>88</v>
      </c>
      <c r="E930" s="154"/>
      <c r="F930" s="154"/>
      <c r="G930" s="154"/>
      <c r="H930" s="154"/>
      <c r="I930" s="154"/>
      <c r="J930" s="154"/>
      <c r="K930" s="116">
        <f>SUM('[2]Hist&amp;Budget_WC'!DH$144,'[2]Hist&amp;Budget_WC'!DH$148,'[2]Hist&amp;Budget_WC'!DH$151:DH$152)</f>
        <v>0</v>
      </c>
      <c r="L930" s="116">
        <f>SUM('[2]Hist&amp;Budget_WC'!DI$144,'[2]Hist&amp;Budget_WC'!DI$148,'[2]Hist&amp;Budget_WC'!DI$151:DI$152)</f>
        <v>0</v>
      </c>
      <c r="M930" s="116">
        <f>SUM('[2]Hist&amp;Budget_WC'!DJ$144,'[2]Hist&amp;Budget_WC'!DJ$148,'[2]Hist&amp;Budget_WC'!DJ$151:DJ$152)</f>
        <v>0</v>
      </c>
      <c r="N930" s="117">
        <f>SUM([2]Calcs_OthBiz!N$132,[2]Calcs_OthBiz!N$136,[2]Calcs_OthBiz!N$139:N$140)</f>
        <v>0</v>
      </c>
      <c r="O930" s="117">
        <f>SUM([2]Calcs_OthBiz!O$132,[2]Calcs_OthBiz!O$136,[2]Calcs_OthBiz!O$139:O$140)</f>
        <v>0</v>
      </c>
      <c r="P930" s="117">
        <f>SUM([2]Calcs_OthBiz!P$132,[2]Calcs_OthBiz!P$136,[2]Calcs_OthBiz!P$139:P$140)</f>
        <v>0</v>
      </c>
      <c r="Q930" s="117">
        <f>SUM([2]Calcs_OthBiz!Q$132,[2]Calcs_OthBiz!Q$136,[2]Calcs_OthBiz!Q$139:Q$140)</f>
        <v>0</v>
      </c>
      <c r="R930" s="117">
        <f>SUM([2]Calcs_OthBiz!R$132,[2]Calcs_OthBiz!R$136,[2]Calcs_OthBiz!R$139:R$140)</f>
        <v>0</v>
      </c>
      <c r="S930" s="117">
        <f>SUM([2]Calcs_OthBiz!S$132,[2]Calcs_OthBiz!S$136,[2]Calcs_OthBiz!S$139:S$140)</f>
        <v>0</v>
      </c>
      <c r="T930" s="117">
        <f>SUM([2]Calcs_OthBiz!T$132,[2]Calcs_OthBiz!T$136,[2]Calcs_OthBiz!T$139:T$140)</f>
        <v>0</v>
      </c>
      <c r="U930" s="117">
        <f>SUM([2]Calcs_OthBiz!U$132,[2]Calcs_OthBiz!U$136,[2]Calcs_OthBiz!U$139:U$140)</f>
        <v>0</v>
      </c>
      <c r="V930" s="117">
        <f>SUM([2]Calcs_OthBiz!V$132,[2]Calcs_OthBiz!V$136,[2]Calcs_OthBiz!V$139:V$140)</f>
        <v>0</v>
      </c>
      <c r="W930" s="117">
        <f>SUM([2]Calcs_OthBiz!W$132,[2]Calcs_OthBiz!W$136,[2]Calcs_OthBiz!W$139:W$140)</f>
        <v>0</v>
      </c>
      <c r="X930" s="117">
        <f>SUM([2]Calcs_OthBiz!X$132,[2]Calcs_OthBiz!X$136,[2]Calcs_OthBiz!X$139:X$140)</f>
        <v>0</v>
      </c>
      <c r="Y930" s="117">
        <f>SUM([2]Calcs_OthBiz!Y$132,[2]Calcs_OthBiz!Y$136,[2]Calcs_OthBiz!Y$139:Y$140)</f>
        <v>0</v>
      </c>
      <c r="Z930" s="117">
        <f>SUM([2]Calcs_OthBiz!Z$132,[2]Calcs_OthBiz!Z$136,[2]Calcs_OthBiz!Z$139:Z$140)</f>
        <v>0</v>
      </c>
      <c r="AA930" s="117">
        <f>SUM([2]Calcs_OthBiz!AA$132,[2]Calcs_OthBiz!AA$136,[2]Calcs_OthBiz!AA$139:AA$140)</f>
        <v>0</v>
      </c>
      <c r="AB930" s="117">
        <f>SUM([2]Calcs_OthBiz!AB$132,[2]Calcs_OthBiz!AB$136,[2]Calcs_OthBiz!AB$139:AB$140)</f>
        <v>0</v>
      </c>
      <c r="AC930" s="117">
        <f>SUM([2]Calcs_OthBiz!AC$132,[2]Calcs_OthBiz!AC$136,[2]Calcs_OthBiz!AC$139:AC$140)</f>
        <v>0</v>
      </c>
      <c r="AD930" s="117">
        <f>SUM([2]Calcs_OthBiz!AD$132,[2]Calcs_OthBiz!AD$136,[2]Calcs_OthBiz!AD$139:AD$140)</f>
        <v>0</v>
      </c>
      <c r="AE930" s="117">
        <f>SUM([2]Calcs_OthBiz!AE$132,[2]Calcs_OthBiz!AE$136,[2]Calcs_OthBiz!AE$139:AE$140)</f>
        <v>0</v>
      </c>
      <c r="AF930" s="117">
        <f>SUM([2]Calcs_OthBiz!AF$132,[2]Calcs_OthBiz!AF$136,[2]Calcs_OthBiz!AF$139:AF$140)</f>
        <v>0</v>
      </c>
      <c r="AG930" s="117">
        <f>SUM([2]Calcs_OthBiz!AG$132,[2]Calcs_OthBiz!AG$136,[2]Calcs_OthBiz!AG$139:AG$140)</f>
        <v>0</v>
      </c>
      <c r="AH930" s="118">
        <f>SUM([2]Calcs_OthBiz!AH$132,[2]Calcs_OthBiz!AH$136,[2]Calcs_OthBiz!AH$139:AH$140)</f>
        <v>0</v>
      </c>
      <c r="AM930" s="53" cm="1">
        <f t="array" ref="AM930">IF(SUM(ABS(K930:AH930)),1,0)</f>
        <v>0</v>
      </c>
      <c r="AN930" s="53">
        <f t="shared" si="179"/>
        <v>0</v>
      </c>
    </row>
    <row r="931" spans="1:40" ht="12.75" hidden="1" customHeight="1" outlineLevel="2" collapsed="1" x14ac:dyDescent="0.2">
      <c r="A931" s="35"/>
      <c r="B931" s="151"/>
      <c r="C931" s="152"/>
      <c r="D931" s="150" t="s">
        <v>89</v>
      </c>
      <c r="E931" s="157"/>
      <c r="F931" s="157"/>
      <c r="G931" s="157"/>
      <c r="H931" s="157"/>
      <c r="I931" s="157"/>
      <c r="J931" s="157"/>
      <c r="K931" s="121">
        <f t="shared" ref="K931:AH931" si="180">SUM(K925:K930)</f>
        <v>0</v>
      </c>
      <c r="L931" s="121">
        <f t="shared" si="180"/>
        <v>0</v>
      </c>
      <c r="M931" s="121">
        <f t="shared" si="180"/>
        <v>0</v>
      </c>
      <c r="N931" s="122">
        <f t="shared" si="180"/>
        <v>0</v>
      </c>
      <c r="O931" s="122">
        <f t="shared" si="180"/>
        <v>0</v>
      </c>
      <c r="P931" s="122">
        <f t="shared" si="180"/>
        <v>0</v>
      </c>
      <c r="Q931" s="122">
        <f t="shared" si="180"/>
        <v>0</v>
      </c>
      <c r="R931" s="122">
        <f t="shared" si="180"/>
        <v>0</v>
      </c>
      <c r="S931" s="122">
        <f t="shared" si="180"/>
        <v>0</v>
      </c>
      <c r="T931" s="122">
        <f t="shared" si="180"/>
        <v>0</v>
      </c>
      <c r="U931" s="122">
        <f t="shared" si="180"/>
        <v>0</v>
      </c>
      <c r="V931" s="122">
        <f t="shared" si="180"/>
        <v>0</v>
      </c>
      <c r="W931" s="122">
        <f t="shared" si="180"/>
        <v>0</v>
      </c>
      <c r="X931" s="122">
        <f t="shared" si="180"/>
        <v>0</v>
      </c>
      <c r="Y931" s="122">
        <f t="shared" si="180"/>
        <v>0</v>
      </c>
      <c r="Z931" s="122">
        <f t="shared" si="180"/>
        <v>0</v>
      </c>
      <c r="AA931" s="122">
        <f t="shared" si="180"/>
        <v>0</v>
      </c>
      <c r="AB931" s="122">
        <f t="shared" si="180"/>
        <v>0</v>
      </c>
      <c r="AC931" s="122">
        <f t="shared" si="180"/>
        <v>0</v>
      </c>
      <c r="AD931" s="122">
        <f t="shared" si="180"/>
        <v>0</v>
      </c>
      <c r="AE931" s="122">
        <f t="shared" si="180"/>
        <v>0</v>
      </c>
      <c r="AF931" s="122">
        <f t="shared" si="180"/>
        <v>0</v>
      </c>
      <c r="AG931" s="122">
        <f t="shared" si="180"/>
        <v>0</v>
      </c>
      <c r="AH931" s="123">
        <f t="shared" si="180"/>
        <v>0</v>
      </c>
    </row>
    <row r="932" spans="1:40" ht="12.75" hidden="1" customHeight="1" outlineLevel="2" thickBot="1" x14ac:dyDescent="0.25">
      <c r="A932" s="35"/>
      <c r="B932" s="151"/>
      <c r="C932" s="152"/>
      <c r="D932" s="158" t="s">
        <v>90</v>
      </c>
      <c r="E932" s="159"/>
      <c r="F932" s="159"/>
      <c r="G932" s="159"/>
      <c r="H932" s="159"/>
      <c r="I932" s="159"/>
      <c r="J932" s="159"/>
      <c r="K932" s="160">
        <f t="shared" ref="K932:AH932" si="181">SUM(K922,K931)</f>
        <v>0</v>
      </c>
      <c r="L932" s="160">
        <f t="shared" si="181"/>
        <v>0</v>
      </c>
      <c r="M932" s="160">
        <f t="shared" si="181"/>
        <v>0</v>
      </c>
      <c r="N932" s="161">
        <f t="shared" si="181"/>
        <v>0</v>
      </c>
      <c r="O932" s="161">
        <f t="shared" si="181"/>
        <v>0</v>
      </c>
      <c r="P932" s="161">
        <f t="shared" si="181"/>
        <v>0</v>
      </c>
      <c r="Q932" s="161">
        <f t="shared" si="181"/>
        <v>0</v>
      </c>
      <c r="R932" s="161">
        <f t="shared" si="181"/>
        <v>0</v>
      </c>
      <c r="S932" s="161">
        <f t="shared" si="181"/>
        <v>0</v>
      </c>
      <c r="T932" s="161">
        <f t="shared" si="181"/>
        <v>0</v>
      </c>
      <c r="U932" s="161">
        <f t="shared" si="181"/>
        <v>0</v>
      </c>
      <c r="V932" s="161">
        <f t="shared" si="181"/>
        <v>0</v>
      </c>
      <c r="W932" s="161">
        <f t="shared" si="181"/>
        <v>0</v>
      </c>
      <c r="X932" s="161">
        <f t="shared" si="181"/>
        <v>0</v>
      </c>
      <c r="Y932" s="161">
        <f t="shared" si="181"/>
        <v>0</v>
      </c>
      <c r="Z932" s="161">
        <f t="shared" si="181"/>
        <v>0</v>
      </c>
      <c r="AA932" s="161">
        <f t="shared" si="181"/>
        <v>0</v>
      </c>
      <c r="AB932" s="161">
        <f t="shared" si="181"/>
        <v>0</v>
      </c>
      <c r="AC932" s="161">
        <f t="shared" si="181"/>
        <v>0</v>
      </c>
      <c r="AD932" s="161">
        <f t="shared" si="181"/>
        <v>0</v>
      </c>
      <c r="AE932" s="161">
        <f t="shared" si="181"/>
        <v>0</v>
      </c>
      <c r="AF932" s="161">
        <f t="shared" si="181"/>
        <v>0</v>
      </c>
      <c r="AG932" s="161">
        <f t="shared" si="181"/>
        <v>0</v>
      </c>
      <c r="AH932" s="162">
        <f t="shared" si="181"/>
        <v>0</v>
      </c>
    </row>
    <row r="933" spans="1:40" ht="12.75" hidden="1" customHeight="1" outlineLevel="2" thickTop="1" x14ac:dyDescent="0.2">
      <c r="A933" s="35"/>
      <c r="B933" s="151"/>
      <c r="C933" s="152"/>
      <c r="D933" s="153"/>
      <c r="E933" s="154"/>
      <c r="F933" s="154"/>
      <c r="G933" s="154"/>
      <c r="H933" s="154"/>
      <c r="I933" s="154"/>
      <c r="J933" s="154"/>
      <c r="K933" s="116"/>
      <c r="L933" s="116"/>
      <c r="M933" s="116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  <c r="AA933" s="155"/>
      <c r="AB933" s="155"/>
      <c r="AC933" s="155"/>
      <c r="AD933" s="155"/>
      <c r="AE933" s="155"/>
      <c r="AF933" s="155"/>
      <c r="AG933" s="155"/>
      <c r="AH933" s="156"/>
    </row>
    <row r="934" spans="1:40" ht="12.75" hidden="1" customHeight="1" outlineLevel="2" x14ac:dyDescent="0.2">
      <c r="A934" s="35"/>
      <c r="B934" s="151"/>
      <c r="C934" s="152"/>
      <c r="D934" s="153" t="s">
        <v>91</v>
      </c>
      <c r="E934" s="154"/>
      <c r="F934" s="154"/>
      <c r="G934" s="154"/>
      <c r="H934" s="154"/>
      <c r="I934" s="154"/>
      <c r="J934" s="154"/>
      <c r="K934" s="116"/>
      <c r="L934" s="116"/>
      <c r="M934" s="116"/>
      <c r="N934" s="117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  <c r="AA934" s="155"/>
      <c r="AB934" s="155"/>
      <c r="AC934" s="155"/>
      <c r="AD934" s="155"/>
      <c r="AE934" s="155"/>
      <c r="AF934" s="155"/>
      <c r="AG934" s="155"/>
      <c r="AH934" s="156"/>
    </row>
    <row r="935" spans="1:40" ht="12.75" hidden="1" customHeight="1" outlineLevel="2" x14ac:dyDescent="0.2">
      <c r="A935" s="35"/>
      <c r="B935" s="151"/>
      <c r="C935" s="152"/>
      <c r="D935" s="176" t="s">
        <v>92</v>
      </c>
      <c r="E935" s="154"/>
      <c r="F935" s="154"/>
      <c r="G935" s="154"/>
      <c r="H935" s="154"/>
      <c r="I935" s="154"/>
      <c r="J935" s="154"/>
      <c r="K935" s="116">
        <f>SUM('[2]Hist&amp;Budget_WC'!DH$159:DH$160)</f>
        <v>0</v>
      </c>
      <c r="L935" s="116">
        <f>SUM('[2]Hist&amp;Budget_WC'!DI$159:DI$160)</f>
        <v>0</v>
      </c>
      <c r="M935" s="116">
        <f>SUM('[2]Hist&amp;Budget_WC'!DJ$159:DJ$160)</f>
        <v>0</v>
      </c>
      <c r="N935" s="117">
        <f>SUM([2]Calcs_OthBiz!N$146:N$147)</f>
        <v>0</v>
      </c>
      <c r="O935" s="117">
        <f>SUM([2]Calcs_OthBiz!O$146:O$147)</f>
        <v>0</v>
      </c>
      <c r="P935" s="117">
        <f>SUM([2]Calcs_OthBiz!P$146:P$147)</f>
        <v>0</v>
      </c>
      <c r="Q935" s="117">
        <f>SUM([2]Calcs_OthBiz!Q$146:Q$147)</f>
        <v>0</v>
      </c>
      <c r="R935" s="117">
        <f>SUM([2]Calcs_OthBiz!R$146:R$147)</f>
        <v>0</v>
      </c>
      <c r="S935" s="117">
        <f>SUM([2]Calcs_OthBiz!S$146:S$147)</f>
        <v>0</v>
      </c>
      <c r="T935" s="117">
        <f>SUM([2]Calcs_OthBiz!T$146:T$147)</f>
        <v>0</v>
      </c>
      <c r="U935" s="117">
        <f>SUM([2]Calcs_OthBiz!U$146:U$147)</f>
        <v>0</v>
      </c>
      <c r="V935" s="117">
        <f>SUM([2]Calcs_OthBiz!V$146:V$147)</f>
        <v>0</v>
      </c>
      <c r="W935" s="117">
        <f>SUM([2]Calcs_OthBiz!W$146:W$147)</f>
        <v>0</v>
      </c>
      <c r="X935" s="117">
        <f>SUM([2]Calcs_OthBiz!X$146:X$147)</f>
        <v>0</v>
      </c>
      <c r="Y935" s="117">
        <f>SUM([2]Calcs_OthBiz!Y$146:Y$147)</f>
        <v>0</v>
      </c>
      <c r="Z935" s="117">
        <f>SUM([2]Calcs_OthBiz!Z$146:Z$147)</f>
        <v>0</v>
      </c>
      <c r="AA935" s="117">
        <f>SUM([2]Calcs_OthBiz!AA$146:AA$147)</f>
        <v>0</v>
      </c>
      <c r="AB935" s="117">
        <f>SUM([2]Calcs_OthBiz!AB$146:AB$147)</f>
        <v>0</v>
      </c>
      <c r="AC935" s="117">
        <f>SUM([2]Calcs_OthBiz!AC$146:AC$147)</f>
        <v>0</v>
      </c>
      <c r="AD935" s="117">
        <f>SUM([2]Calcs_OthBiz!AD$146:AD$147)</f>
        <v>0</v>
      </c>
      <c r="AE935" s="117">
        <f>SUM([2]Calcs_OthBiz!AE$146:AE$147)</f>
        <v>0</v>
      </c>
      <c r="AF935" s="117">
        <f>SUM([2]Calcs_OthBiz!AF$146:AF$147)</f>
        <v>0</v>
      </c>
      <c r="AG935" s="117">
        <f>SUM([2]Calcs_OthBiz!AG$146:AG$147)</f>
        <v>0</v>
      </c>
      <c r="AH935" s="118">
        <f>SUM([2]Calcs_OthBiz!AH$146:AH$147)</f>
        <v>0</v>
      </c>
      <c r="AM935" s="53" cm="1">
        <f t="array" ref="AM935">IF(SUM(ABS(K935:AH935)),1,0)</f>
        <v>0</v>
      </c>
      <c r="AN935" s="53">
        <f>IF(OR(SUBTOTAL(102,AM935)=1,AM935=0),0,1)</f>
        <v>0</v>
      </c>
    </row>
    <row r="936" spans="1:40" ht="12.75" hidden="1" customHeight="1" outlineLevel="2" x14ac:dyDescent="0.2">
      <c r="A936" s="35"/>
      <c r="B936" s="151"/>
      <c r="C936" s="152"/>
      <c r="D936" s="245" t="s">
        <v>93</v>
      </c>
      <c r="E936" s="154"/>
      <c r="F936" s="154"/>
      <c r="G936" s="154"/>
      <c r="H936" s="154"/>
      <c r="I936" s="154"/>
      <c r="J936" s="154"/>
      <c r="K936" s="116">
        <f>ROUND('[2]Hist&amp;Budget_WC'!DH$164,0)</f>
        <v>0</v>
      </c>
      <c r="L936" s="116">
        <f>ROUND('[2]Hist&amp;Budget_WC'!DI$164,0)</f>
        <v>0</v>
      </c>
      <c r="M936" s="116">
        <f>ROUND('[2]Hist&amp;Budget_WC'!DJ$164,0)</f>
        <v>0</v>
      </c>
      <c r="N936" s="117">
        <f>ROUND(SUM([2]Calcs_OthBiz!N$151),0)</f>
        <v>0</v>
      </c>
      <c r="O936" s="117">
        <f>ROUND(SUM([2]Calcs_OthBiz!O$151),0)</f>
        <v>0</v>
      </c>
      <c r="P936" s="117">
        <f>ROUND(SUM([2]Calcs_OthBiz!P$151),0)</f>
        <v>0</v>
      </c>
      <c r="Q936" s="117">
        <f>ROUND(SUM([2]Calcs_OthBiz!Q$151),0)</f>
        <v>0</v>
      </c>
      <c r="R936" s="117">
        <f>ROUND(SUM([2]Calcs_OthBiz!R$151),0)</f>
        <v>0</v>
      </c>
      <c r="S936" s="117">
        <f>ROUND(SUM([2]Calcs_OthBiz!S$151),0)</f>
        <v>0</v>
      </c>
      <c r="T936" s="117">
        <f>ROUND(SUM([2]Calcs_OthBiz!T$151),0)</f>
        <v>0</v>
      </c>
      <c r="U936" s="117">
        <f>ROUND(SUM([2]Calcs_OthBiz!U$151),0)</f>
        <v>0</v>
      </c>
      <c r="V936" s="117">
        <f>ROUND(SUM([2]Calcs_OthBiz!V$151),0)</f>
        <v>0</v>
      </c>
      <c r="W936" s="117">
        <f>ROUND(SUM([2]Calcs_OthBiz!W$151),0)</f>
        <v>0</v>
      </c>
      <c r="X936" s="117">
        <f>ROUND(SUM([2]Calcs_OthBiz!X$151),0)</f>
        <v>0</v>
      </c>
      <c r="Y936" s="117">
        <f>ROUND(SUM([2]Calcs_OthBiz!Y$151),0)</f>
        <v>0</v>
      </c>
      <c r="Z936" s="117">
        <f>ROUND(SUM([2]Calcs_OthBiz!Z$151),0)</f>
        <v>0</v>
      </c>
      <c r="AA936" s="117">
        <f>ROUND(SUM([2]Calcs_OthBiz!AA$151),0)</f>
        <v>0</v>
      </c>
      <c r="AB936" s="117">
        <f>ROUND(SUM([2]Calcs_OthBiz!AB$151),0)</f>
        <v>0</v>
      </c>
      <c r="AC936" s="117">
        <f>ROUND(SUM([2]Calcs_OthBiz!AC$151),0)</f>
        <v>0</v>
      </c>
      <c r="AD936" s="117">
        <f>ROUND(SUM([2]Calcs_OthBiz!AD$151),0)</f>
        <v>0</v>
      </c>
      <c r="AE936" s="117">
        <f>ROUND(SUM([2]Calcs_OthBiz!AE$151),0)</f>
        <v>0</v>
      </c>
      <c r="AF936" s="117">
        <f>ROUND(SUM([2]Calcs_OthBiz!AF$151),0)</f>
        <v>0</v>
      </c>
      <c r="AG936" s="117">
        <f>ROUND(SUM([2]Calcs_OthBiz!AG$151),0)</f>
        <v>0</v>
      </c>
      <c r="AH936" s="118">
        <f>ROUND(SUM([2]Calcs_OthBiz!AH$151),0)</f>
        <v>0</v>
      </c>
      <c r="AM936" s="53" cm="1">
        <f t="array" ref="AM936">IF(SUM(ABS(K936:AH936)),1,0)</f>
        <v>0</v>
      </c>
      <c r="AN936" s="53">
        <f>IF(OR(SUBTOTAL(102,AM936)=1,AM936=0),0,1)</f>
        <v>0</v>
      </c>
    </row>
    <row r="937" spans="1:40" ht="12.75" hidden="1" customHeight="1" outlineLevel="2" x14ac:dyDescent="0.2">
      <c r="A937" s="35"/>
      <c r="B937" s="151"/>
      <c r="C937" s="152"/>
      <c r="D937" s="245" t="s">
        <v>94</v>
      </c>
      <c r="E937" s="154"/>
      <c r="F937" s="154"/>
      <c r="G937" s="154"/>
      <c r="H937" s="154"/>
      <c r="I937" s="154"/>
      <c r="J937" s="154"/>
      <c r="K937" s="116">
        <f>ROUND('[2]Hist&amp;Budget_WC'!DH$165,0)</f>
        <v>0</v>
      </c>
      <c r="L937" s="116">
        <f>ROUND('[2]Hist&amp;Budget_WC'!DI$165,0)</f>
        <v>0</v>
      </c>
      <c r="M937" s="116">
        <f>ROUND('[2]Hist&amp;Budget_WC'!DJ$165,0)</f>
        <v>0</v>
      </c>
      <c r="N937" s="117">
        <f>ROUND([2]Calcs_OthBiz!N$152,0)</f>
        <v>0</v>
      </c>
      <c r="O937" s="117">
        <f>ROUND([2]Calcs_OthBiz!O$152,0)</f>
        <v>0</v>
      </c>
      <c r="P937" s="117">
        <f>ROUND([2]Calcs_OthBiz!P$152,0)</f>
        <v>0</v>
      </c>
      <c r="Q937" s="117">
        <f>ROUND([2]Calcs_OthBiz!Q$152,0)</f>
        <v>0</v>
      </c>
      <c r="R937" s="117">
        <f>ROUND([2]Calcs_OthBiz!R$152,0)</f>
        <v>0</v>
      </c>
      <c r="S937" s="117">
        <f>ROUND([2]Calcs_OthBiz!S$152,0)</f>
        <v>0</v>
      </c>
      <c r="T937" s="117">
        <f>ROUND([2]Calcs_OthBiz!T$152,0)</f>
        <v>0</v>
      </c>
      <c r="U937" s="117">
        <f>ROUND([2]Calcs_OthBiz!U$152,0)</f>
        <v>0</v>
      </c>
      <c r="V937" s="117">
        <f>ROUND([2]Calcs_OthBiz!V$152,0)</f>
        <v>0</v>
      </c>
      <c r="W937" s="117">
        <f>ROUND([2]Calcs_OthBiz!W$152,0)</f>
        <v>0</v>
      </c>
      <c r="X937" s="117">
        <f>ROUND([2]Calcs_OthBiz!X$152,0)</f>
        <v>0</v>
      </c>
      <c r="Y937" s="117">
        <f>ROUND([2]Calcs_OthBiz!Y$152,0)</f>
        <v>0</v>
      </c>
      <c r="Z937" s="117">
        <f>ROUND([2]Calcs_OthBiz!Z$152,0)</f>
        <v>0</v>
      </c>
      <c r="AA937" s="117">
        <f>ROUND([2]Calcs_OthBiz!AA$152,0)</f>
        <v>0</v>
      </c>
      <c r="AB937" s="117">
        <f>ROUND([2]Calcs_OthBiz!AB$152,0)</f>
        <v>0</v>
      </c>
      <c r="AC937" s="117">
        <f>ROUND([2]Calcs_OthBiz!AC$152,0)</f>
        <v>0</v>
      </c>
      <c r="AD937" s="117">
        <f>ROUND([2]Calcs_OthBiz!AD$152,0)</f>
        <v>0</v>
      </c>
      <c r="AE937" s="117">
        <f>ROUND([2]Calcs_OthBiz!AE$152,0)</f>
        <v>0</v>
      </c>
      <c r="AF937" s="117">
        <f>ROUND([2]Calcs_OthBiz!AF$152,0)</f>
        <v>0</v>
      </c>
      <c r="AG937" s="117">
        <f>ROUND([2]Calcs_OthBiz!AG$152,0)</f>
        <v>0</v>
      </c>
      <c r="AH937" s="118">
        <f>ROUND([2]Calcs_OthBiz!AH$152,0)</f>
        <v>0</v>
      </c>
      <c r="AM937" s="53" cm="1">
        <f t="array" ref="AM937">IF(SUM(ABS(K937:AH937)),1,0)</f>
        <v>0</v>
      </c>
      <c r="AN937" s="53">
        <f>IF(OR(SUBTOTAL(102,AM937)=1,AM937=0),0,1)</f>
        <v>0</v>
      </c>
    </row>
    <row r="938" spans="1:40" ht="12.75" hidden="1" customHeight="1" outlineLevel="2" x14ac:dyDescent="0.2">
      <c r="A938" s="35"/>
      <c r="B938" s="151"/>
      <c r="C938" s="152"/>
      <c r="D938" s="245" t="s">
        <v>95</v>
      </c>
      <c r="E938" s="154"/>
      <c r="F938" s="154"/>
      <c r="G938" s="154"/>
      <c r="H938" s="154"/>
      <c r="I938" s="154"/>
      <c r="J938" s="154"/>
      <c r="K938" s="116">
        <f>'[2]Hist&amp;Budget_WC'!DH$162</f>
        <v>0</v>
      </c>
      <c r="L938" s="116">
        <f>'[2]Hist&amp;Budget_WC'!DI$162</f>
        <v>0</v>
      </c>
      <c r="M938" s="116">
        <f>'[2]Hist&amp;Budget_WC'!DJ$162</f>
        <v>0</v>
      </c>
      <c r="N938" s="117">
        <f>[2]Calcs_OthBiz!N$149</f>
        <v>0</v>
      </c>
      <c r="O938" s="117">
        <f>[2]Calcs_OthBiz!O$149</f>
        <v>0</v>
      </c>
      <c r="P938" s="117">
        <f>[2]Calcs_OthBiz!P$149</f>
        <v>0</v>
      </c>
      <c r="Q938" s="117">
        <f>[2]Calcs_OthBiz!Q$149</f>
        <v>0</v>
      </c>
      <c r="R938" s="117">
        <f>[2]Calcs_OthBiz!R$149</f>
        <v>0</v>
      </c>
      <c r="S938" s="117">
        <f>[2]Calcs_OthBiz!S$149</f>
        <v>0</v>
      </c>
      <c r="T938" s="117">
        <f>[2]Calcs_OthBiz!T$149</f>
        <v>0</v>
      </c>
      <c r="U938" s="117">
        <f>[2]Calcs_OthBiz!U$149</f>
        <v>0</v>
      </c>
      <c r="V938" s="117">
        <f>[2]Calcs_OthBiz!V$149</f>
        <v>0</v>
      </c>
      <c r="W938" s="117">
        <f>[2]Calcs_OthBiz!W$149</f>
        <v>0</v>
      </c>
      <c r="X938" s="117">
        <f>[2]Calcs_OthBiz!X$149</f>
        <v>0</v>
      </c>
      <c r="Y938" s="117">
        <f>[2]Calcs_OthBiz!Y$149</f>
        <v>0</v>
      </c>
      <c r="Z938" s="117">
        <f>[2]Calcs_OthBiz!Z$149</f>
        <v>0</v>
      </c>
      <c r="AA938" s="117">
        <f>[2]Calcs_OthBiz!AA$149</f>
        <v>0</v>
      </c>
      <c r="AB938" s="117">
        <f>[2]Calcs_OthBiz!AB$149</f>
        <v>0</v>
      </c>
      <c r="AC938" s="117">
        <f>[2]Calcs_OthBiz!AC$149</f>
        <v>0</v>
      </c>
      <c r="AD938" s="117">
        <f>[2]Calcs_OthBiz!AD$149</f>
        <v>0</v>
      </c>
      <c r="AE938" s="117">
        <f>[2]Calcs_OthBiz!AE$149</f>
        <v>0</v>
      </c>
      <c r="AF938" s="117">
        <f>[2]Calcs_OthBiz!AF$149</f>
        <v>0</v>
      </c>
      <c r="AG938" s="117">
        <f>[2]Calcs_OthBiz!AG$149</f>
        <v>0</v>
      </c>
      <c r="AH938" s="118">
        <f>[2]Calcs_OthBiz!AH$149</f>
        <v>0</v>
      </c>
      <c r="AM938" s="53" cm="1">
        <f t="array" ref="AM938">IF(SUM(ABS(K938:AH938)),1,0)</f>
        <v>0</v>
      </c>
      <c r="AN938" s="53">
        <f>IF(OR(SUBTOTAL(102,AM938)=1,AM938=0),0,1)</f>
        <v>0</v>
      </c>
    </row>
    <row r="939" spans="1:40" ht="12.75" hidden="1" customHeight="1" outlineLevel="2" collapsed="1" x14ac:dyDescent="0.2">
      <c r="A939" s="35"/>
      <c r="B939" s="151"/>
      <c r="C939" s="152"/>
      <c r="D939" s="246" t="s">
        <v>88</v>
      </c>
      <c r="E939" s="154"/>
      <c r="F939" s="154"/>
      <c r="G939" s="154"/>
      <c r="H939" s="154"/>
      <c r="I939" s="154"/>
      <c r="J939" s="154"/>
      <c r="K939" s="116">
        <f>SUM('[2]Hist&amp;Budget_WC'!DH$161,'[2]Hist&amp;Budget_WC'!DH$163)</f>
        <v>0</v>
      </c>
      <c r="L939" s="116">
        <f>SUM('[2]Hist&amp;Budget_WC'!DI$161,'[2]Hist&amp;Budget_WC'!DI$163)</f>
        <v>0</v>
      </c>
      <c r="M939" s="116">
        <f>SUM('[2]Hist&amp;Budget_WC'!DJ$161,'[2]Hist&amp;Budget_WC'!DJ$163)</f>
        <v>0</v>
      </c>
      <c r="N939" s="117">
        <f>SUM([2]Calcs_OthBiz!N$148,[2]Calcs_OthBiz!N$150)</f>
        <v>0</v>
      </c>
      <c r="O939" s="117">
        <f>SUM([2]Calcs_OthBiz!O$148,[2]Calcs_OthBiz!O$150)</f>
        <v>0</v>
      </c>
      <c r="P939" s="117">
        <f>SUM([2]Calcs_OthBiz!P$148,[2]Calcs_OthBiz!P$150)</f>
        <v>0</v>
      </c>
      <c r="Q939" s="117">
        <f>SUM([2]Calcs_OthBiz!Q$148,[2]Calcs_OthBiz!Q$150)</f>
        <v>0</v>
      </c>
      <c r="R939" s="117">
        <f>SUM([2]Calcs_OthBiz!R$148,[2]Calcs_OthBiz!R$150)</f>
        <v>0</v>
      </c>
      <c r="S939" s="117">
        <f>SUM([2]Calcs_OthBiz!S$148,[2]Calcs_OthBiz!S$150)</f>
        <v>0</v>
      </c>
      <c r="T939" s="117">
        <f>SUM([2]Calcs_OthBiz!T$148,[2]Calcs_OthBiz!T$150)</f>
        <v>0</v>
      </c>
      <c r="U939" s="117">
        <f>SUM([2]Calcs_OthBiz!U$148,[2]Calcs_OthBiz!U$150)</f>
        <v>0</v>
      </c>
      <c r="V939" s="117">
        <f>SUM([2]Calcs_OthBiz!V$148,[2]Calcs_OthBiz!V$150)</f>
        <v>0</v>
      </c>
      <c r="W939" s="117">
        <f>SUM([2]Calcs_OthBiz!W$148,[2]Calcs_OthBiz!W$150)</f>
        <v>0</v>
      </c>
      <c r="X939" s="117">
        <f>SUM([2]Calcs_OthBiz!X$148,[2]Calcs_OthBiz!X$150)</f>
        <v>0</v>
      </c>
      <c r="Y939" s="117">
        <f>SUM([2]Calcs_OthBiz!Y$148,[2]Calcs_OthBiz!Y$150)</f>
        <v>0</v>
      </c>
      <c r="Z939" s="117">
        <f>SUM([2]Calcs_OthBiz!Z$148,[2]Calcs_OthBiz!Z$150)</f>
        <v>0</v>
      </c>
      <c r="AA939" s="117">
        <f>SUM([2]Calcs_OthBiz!AA$148,[2]Calcs_OthBiz!AA$150)</f>
        <v>0</v>
      </c>
      <c r="AB939" s="117">
        <f>SUM([2]Calcs_OthBiz!AB$148,[2]Calcs_OthBiz!AB$150)</f>
        <v>0</v>
      </c>
      <c r="AC939" s="117">
        <f>SUM([2]Calcs_OthBiz!AC$148,[2]Calcs_OthBiz!AC$150)</f>
        <v>0</v>
      </c>
      <c r="AD939" s="117">
        <f>SUM([2]Calcs_OthBiz!AD$148,[2]Calcs_OthBiz!AD$150)</f>
        <v>0</v>
      </c>
      <c r="AE939" s="117">
        <f>SUM([2]Calcs_OthBiz!AE$148,[2]Calcs_OthBiz!AE$150)</f>
        <v>0</v>
      </c>
      <c r="AF939" s="117">
        <f>SUM([2]Calcs_OthBiz!AF$148,[2]Calcs_OthBiz!AF$150)</f>
        <v>0</v>
      </c>
      <c r="AG939" s="117">
        <f>SUM([2]Calcs_OthBiz!AG$148,[2]Calcs_OthBiz!AG$150)</f>
        <v>0</v>
      </c>
      <c r="AH939" s="118">
        <f>SUM([2]Calcs_OthBiz!AH$148,[2]Calcs_OthBiz!AH$150)</f>
        <v>0</v>
      </c>
    </row>
    <row r="940" spans="1:40" ht="12.75" hidden="1" customHeight="1" outlineLevel="2" x14ac:dyDescent="0.2">
      <c r="A940" s="35"/>
      <c r="B940" s="151"/>
      <c r="C940" s="152"/>
      <c r="D940" s="150" t="s">
        <v>96</v>
      </c>
      <c r="E940" s="157"/>
      <c r="F940" s="157"/>
      <c r="G940" s="157"/>
      <c r="H940" s="157"/>
      <c r="I940" s="157"/>
      <c r="J940" s="157"/>
      <c r="K940" s="121">
        <f t="shared" ref="K940:AH940" si="182">SUM(K935:K939)</f>
        <v>0</v>
      </c>
      <c r="L940" s="121">
        <f t="shared" si="182"/>
        <v>0</v>
      </c>
      <c r="M940" s="121">
        <f t="shared" si="182"/>
        <v>0</v>
      </c>
      <c r="N940" s="122">
        <f t="shared" si="182"/>
        <v>0</v>
      </c>
      <c r="O940" s="122">
        <f t="shared" si="182"/>
        <v>0</v>
      </c>
      <c r="P940" s="122">
        <f t="shared" si="182"/>
        <v>0</v>
      </c>
      <c r="Q940" s="122">
        <f t="shared" si="182"/>
        <v>0</v>
      </c>
      <c r="R940" s="122">
        <f t="shared" si="182"/>
        <v>0</v>
      </c>
      <c r="S940" s="122">
        <f t="shared" si="182"/>
        <v>0</v>
      </c>
      <c r="T940" s="122">
        <f t="shared" si="182"/>
        <v>0</v>
      </c>
      <c r="U940" s="122">
        <f t="shared" si="182"/>
        <v>0</v>
      </c>
      <c r="V940" s="122">
        <f t="shared" si="182"/>
        <v>0</v>
      </c>
      <c r="W940" s="122">
        <f t="shared" si="182"/>
        <v>0</v>
      </c>
      <c r="X940" s="122">
        <f t="shared" si="182"/>
        <v>0</v>
      </c>
      <c r="Y940" s="122">
        <f t="shared" si="182"/>
        <v>0</v>
      </c>
      <c r="Z940" s="122">
        <f t="shared" si="182"/>
        <v>0</v>
      </c>
      <c r="AA940" s="122">
        <f t="shared" si="182"/>
        <v>0</v>
      </c>
      <c r="AB940" s="122">
        <f t="shared" si="182"/>
        <v>0</v>
      </c>
      <c r="AC940" s="122">
        <f t="shared" si="182"/>
        <v>0</v>
      </c>
      <c r="AD940" s="122">
        <f t="shared" si="182"/>
        <v>0</v>
      </c>
      <c r="AE940" s="122">
        <f t="shared" si="182"/>
        <v>0</v>
      </c>
      <c r="AF940" s="122">
        <f t="shared" si="182"/>
        <v>0</v>
      </c>
      <c r="AG940" s="122">
        <f t="shared" si="182"/>
        <v>0</v>
      </c>
      <c r="AH940" s="123">
        <f t="shared" si="182"/>
        <v>0</v>
      </c>
    </row>
    <row r="941" spans="1:40" ht="12.75" hidden="1" customHeight="1" outlineLevel="2" x14ac:dyDescent="0.2">
      <c r="A941" s="35"/>
      <c r="B941" s="151"/>
      <c r="C941" s="152"/>
      <c r="D941" s="153"/>
      <c r="E941" s="154"/>
      <c r="F941" s="154"/>
      <c r="G941" s="154"/>
      <c r="H941" s="154"/>
      <c r="I941" s="154"/>
      <c r="J941" s="154"/>
      <c r="K941" s="116"/>
      <c r="L941" s="116"/>
      <c r="M941" s="116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55"/>
      <c r="Z941" s="155"/>
      <c r="AA941" s="155"/>
      <c r="AB941" s="155"/>
      <c r="AC941" s="155"/>
      <c r="AD941" s="155"/>
      <c r="AE941" s="155"/>
      <c r="AF941" s="155"/>
      <c r="AG941" s="155"/>
      <c r="AH941" s="156"/>
    </row>
    <row r="942" spans="1:40" ht="12.75" hidden="1" customHeight="1" outlineLevel="2" x14ac:dyDescent="0.2">
      <c r="A942" s="35"/>
      <c r="B942" s="151"/>
      <c r="C942" s="152"/>
      <c r="D942" s="153" t="s">
        <v>97</v>
      </c>
      <c r="E942" s="154"/>
      <c r="F942" s="154"/>
      <c r="G942" s="154"/>
      <c r="H942" s="154"/>
      <c r="I942" s="154"/>
      <c r="J942" s="154"/>
      <c r="K942" s="116"/>
      <c r="L942" s="116"/>
      <c r="M942" s="116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  <c r="AA942" s="155"/>
      <c r="AB942" s="155"/>
      <c r="AC942" s="155"/>
      <c r="AD942" s="155"/>
      <c r="AE942" s="155"/>
      <c r="AF942" s="155"/>
      <c r="AG942" s="155"/>
      <c r="AH942" s="156"/>
    </row>
    <row r="943" spans="1:40" ht="12.75" hidden="1" customHeight="1" outlineLevel="2" x14ac:dyDescent="0.2">
      <c r="A943" s="35"/>
      <c r="B943" s="151"/>
      <c r="C943" s="152"/>
      <c r="D943" s="245" t="s">
        <v>92</v>
      </c>
      <c r="E943" s="154"/>
      <c r="F943" s="154"/>
      <c r="G943" s="154"/>
      <c r="H943" s="154"/>
      <c r="I943" s="154"/>
      <c r="J943" s="154"/>
      <c r="K943" s="116">
        <f>'[2]Hist&amp;Budget_WC'!DH$175</f>
        <v>0</v>
      </c>
      <c r="L943" s="116">
        <f>'[2]Hist&amp;Budget_WC'!DI$175</f>
        <v>0</v>
      </c>
      <c r="M943" s="116">
        <f>'[2]Hist&amp;Budget_WC'!DJ$175</f>
        <v>0</v>
      </c>
      <c r="N943" s="117">
        <f>SUM([2]Calcs_OthBiz!N$161)</f>
        <v>0</v>
      </c>
      <c r="O943" s="117">
        <f>SUM([2]Calcs_OthBiz!O$161)</f>
        <v>0</v>
      </c>
      <c r="P943" s="117">
        <f>SUM([2]Calcs_OthBiz!P$161)</f>
        <v>0</v>
      </c>
      <c r="Q943" s="117">
        <f>SUM([2]Calcs_OthBiz!Q$161)</f>
        <v>0</v>
      </c>
      <c r="R943" s="117">
        <f>SUM([2]Calcs_OthBiz!R$161)</f>
        <v>0</v>
      </c>
      <c r="S943" s="117">
        <f>SUM([2]Calcs_OthBiz!S$161)</f>
        <v>0</v>
      </c>
      <c r="T943" s="117">
        <f>SUM([2]Calcs_OthBiz!T$161)</f>
        <v>0</v>
      </c>
      <c r="U943" s="117">
        <f>SUM([2]Calcs_OthBiz!U$161)</f>
        <v>0</v>
      </c>
      <c r="V943" s="117">
        <f>SUM([2]Calcs_OthBiz!V$161)</f>
        <v>0</v>
      </c>
      <c r="W943" s="117">
        <f>SUM([2]Calcs_OthBiz!W$161)</f>
        <v>0</v>
      </c>
      <c r="X943" s="117">
        <f>SUM([2]Calcs_OthBiz!X$161)</f>
        <v>0</v>
      </c>
      <c r="Y943" s="117">
        <f>SUM([2]Calcs_OthBiz!Y$161)</f>
        <v>0</v>
      </c>
      <c r="Z943" s="117">
        <f>SUM([2]Calcs_OthBiz!Z$161)</f>
        <v>0</v>
      </c>
      <c r="AA943" s="117">
        <f>SUM([2]Calcs_OthBiz!AA$161)</f>
        <v>0</v>
      </c>
      <c r="AB943" s="117">
        <f>SUM([2]Calcs_OthBiz!AB$161)</f>
        <v>0</v>
      </c>
      <c r="AC943" s="117">
        <f>SUM([2]Calcs_OthBiz!AC$161)</f>
        <v>0</v>
      </c>
      <c r="AD943" s="117">
        <f>SUM([2]Calcs_OthBiz!AD$161)</f>
        <v>0</v>
      </c>
      <c r="AE943" s="117">
        <f>SUM([2]Calcs_OthBiz!AE$161)</f>
        <v>0</v>
      </c>
      <c r="AF943" s="117">
        <f>SUM([2]Calcs_OthBiz!AF$161)</f>
        <v>0</v>
      </c>
      <c r="AG943" s="117">
        <f>SUM([2]Calcs_OthBiz!AG$161)</f>
        <v>0</v>
      </c>
      <c r="AH943" s="118">
        <f>SUM([2]Calcs_OthBiz!AH$161)</f>
        <v>0</v>
      </c>
      <c r="AM943" s="53" cm="1">
        <f t="array" ref="AM943">IF(SUM(ABS(K943:AH943)),1,0)</f>
        <v>0</v>
      </c>
      <c r="AN943" s="53">
        <f>IF(OR(SUBTOTAL(102,AM943)=1,AM943=0),0,1)</f>
        <v>0</v>
      </c>
    </row>
    <row r="944" spans="1:40" ht="12.75" hidden="1" customHeight="1" outlineLevel="2" x14ac:dyDescent="0.2">
      <c r="A944" s="35"/>
      <c r="B944" s="151"/>
      <c r="C944" s="152"/>
      <c r="D944" s="176" t="s">
        <v>93</v>
      </c>
      <c r="E944" s="154"/>
      <c r="F944" s="154"/>
      <c r="G944" s="154"/>
      <c r="H944" s="154"/>
      <c r="I944" s="154"/>
      <c r="J944" s="154"/>
      <c r="K944" s="116">
        <f>'[2]Hist&amp;Budget_WC'!DH$173</f>
        <v>0</v>
      </c>
      <c r="L944" s="116">
        <f>'[2]Hist&amp;Budget_WC'!DI$173</f>
        <v>0</v>
      </c>
      <c r="M944" s="116">
        <f>'[2]Hist&amp;Budget_WC'!DJ$173</f>
        <v>0</v>
      </c>
      <c r="N944" s="117">
        <f>[2]Calcs_OthBiz!N$159</f>
        <v>0</v>
      </c>
      <c r="O944" s="117">
        <f>[2]Calcs_OthBiz!O$159</f>
        <v>0</v>
      </c>
      <c r="P944" s="117">
        <f>[2]Calcs_OthBiz!P$159</f>
        <v>0</v>
      </c>
      <c r="Q944" s="117">
        <f>[2]Calcs_OthBiz!Q$159</f>
        <v>0</v>
      </c>
      <c r="R944" s="117">
        <f>[2]Calcs_OthBiz!R$159</f>
        <v>0</v>
      </c>
      <c r="S944" s="117">
        <f>[2]Calcs_OthBiz!S$159</f>
        <v>0</v>
      </c>
      <c r="T944" s="117">
        <f>[2]Calcs_OthBiz!T$159</f>
        <v>0</v>
      </c>
      <c r="U944" s="117">
        <f>[2]Calcs_OthBiz!U$159</f>
        <v>0</v>
      </c>
      <c r="V944" s="117">
        <f>[2]Calcs_OthBiz!V$159</f>
        <v>0</v>
      </c>
      <c r="W944" s="117">
        <f>[2]Calcs_OthBiz!W$159</f>
        <v>0</v>
      </c>
      <c r="X944" s="117">
        <f>[2]Calcs_OthBiz!X$159</f>
        <v>0</v>
      </c>
      <c r="Y944" s="117">
        <f>[2]Calcs_OthBiz!Y$159</f>
        <v>0</v>
      </c>
      <c r="Z944" s="117">
        <f>[2]Calcs_OthBiz!Z$159</f>
        <v>0</v>
      </c>
      <c r="AA944" s="117">
        <f>[2]Calcs_OthBiz!AA$159</f>
        <v>0</v>
      </c>
      <c r="AB944" s="117">
        <f>[2]Calcs_OthBiz!AB$159</f>
        <v>0</v>
      </c>
      <c r="AC944" s="117">
        <f>[2]Calcs_OthBiz!AC$159</f>
        <v>0</v>
      </c>
      <c r="AD944" s="117">
        <f>[2]Calcs_OthBiz!AD$159</f>
        <v>0</v>
      </c>
      <c r="AE944" s="117">
        <f>[2]Calcs_OthBiz!AE$159</f>
        <v>0</v>
      </c>
      <c r="AF944" s="117">
        <f>[2]Calcs_OthBiz!AF$159</f>
        <v>0</v>
      </c>
      <c r="AG944" s="117">
        <f>[2]Calcs_OthBiz!AG$159</f>
        <v>0</v>
      </c>
      <c r="AH944" s="118">
        <f>[2]Calcs_OthBiz!AH$159</f>
        <v>0</v>
      </c>
      <c r="AM944" s="53" cm="1">
        <f t="array" ref="AM944">IF(SUM(ABS(K944:AH944)),1,0)</f>
        <v>0</v>
      </c>
      <c r="AN944" s="53">
        <f>IF(OR(SUBTOTAL(102,AM944)=1,AM944=0),0,1)</f>
        <v>0</v>
      </c>
    </row>
    <row r="945" spans="1:40" ht="12.75" hidden="1" customHeight="1" outlineLevel="2" x14ac:dyDescent="0.2">
      <c r="A945" s="35"/>
      <c r="B945" s="151"/>
      <c r="C945" s="152"/>
      <c r="D945" s="176" t="s">
        <v>94</v>
      </c>
      <c r="E945" s="154"/>
      <c r="F945" s="154"/>
      <c r="G945" s="154"/>
      <c r="H945" s="154"/>
      <c r="I945" s="154"/>
      <c r="J945" s="154"/>
      <c r="K945" s="116">
        <f>'[2]Hist&amp;Budget_WC'!DH$174</f>
        <v>0</v>
      </c>
      <c r="L945" s="116">
        <f>'[2]Hist&amp;Budget_WC'!DI$174</f>
        <v>0</v>
      </c>
      <c r="M945" s="116">
        <f>'[2]Hist&amp;Budget_WC'!DJ$174</f>
        <v>0</v>
      </c>
      <c r="N945" s="117">
        <f>[2]Calcs_OthBiz!N$160</f>
        <v>0</v>
      </c>
      <c r="O945" s="117">
        <f>[2]Calcs_OthBiz!O$160</f>
        <v>0</v>
      </c>
      <c r="P945" s="117">
        <f>[2]Calcs_OthBiz!P$160</f>
        <v>0</v>
      </c>
      <c r="Q945" s="117">
        <f>[2]Calcs_OthBiz!Q$160</f>
        <v>0</v>
      </c>
      <c r="R945" s="117">
        <f>[2]Calcs_OthBiz!R$160</f>
        <v>0</v>
      </c>
      <c r="S945" s="117">
        <f>[2]Calcs_OthBiz!S$160</f>
        <v>0</v>
      </c>
      <c r="T945" s="117">
        <f>[2]Calcs_OthBiz!T$160</f>
        <v>0</v>
      </c>
      <c r="U945" s="117">
        <f>[2]Calcs_OthBiz!U$160</f>
        <v>0</v>
      </c>
      <c r="V945" s="117">
        <f>[2]Calcs_OthBiz!V$160</f>
        <v>0</v>
      </c>
      <c r="W945" s="117">
        <f>[2]Calcs_OthBiz!W$160</f>
        <v>0</v>
      </c>
      <c r="X945" s="117">
        <f>[2]Calcs_OthBiz!X$160</f>
        <v>0</v>
      </c>
      <c r="Y945" s="117">
        <f>[2]Calcs_OthBiz!Y$160</f>
        <v>0</v>
      </c>
      <c r="Z945" s="117">
        <f>[2]Calcs_OthBiz!Z$160</f>
        <v>0</v>
      </c>
      <c r="AA945" s="117">
        <f>[2]Calcs_OthBiz!AA$160</f>
        <v>0</v>
      </c>
      <c r="AB945" s="117">
        <f>[2]Calcs_OthBiz!AB$160</f>
        <v>0</v>
      </c>
      <c r="AC945" s="117">
        <f>[2]Calcs_OthBiz!AC$160</f>
        <v>0</v>
      </c>
      <c r="AD945" s="117">
        <f>[2]Calcs_OthBiz!AD$160</f>
        <v>0</v>
      </c>
      <c r="AE945" s="117">
        <f>[2]Calcs_OthBiz!AE$160</f>
        <v>0</v>
      </c>
      <c r="AF945" s="117">
        <f>[2]Calcs_OthBiz!AF$160</f>
        <v>0</v>
      </c>
      <c r="AG945" s="117">
        <f>[2]Calcs_OthBiz!AG$160</f>
        <v>0</v>
      </c>
      <c r="AH945" s="118">
        <f>[2]Calcs_OthBiz!AH$160</f>
        <v>0</v>
      </c>
      <c r="AM945" s="53" cm="1">
        <f t="array" ref="AM945">IF(SUM(ABS(K945:AH945)),1,0)</f>
        <v>0</v>
      </c>
      <c r="AN945" s="53">
        <f>IF(OR(SUBTOTAL(102,AM945)=1,AM945=0),0,1)</f>
        <v>0</v>
      </c>
    </row>
    <row r="946" spans="1:40" ht="12.75" hidden="1" customHeight="1" outlineLevel="2" x14ac:dyDescent="0.2">
      <c r="A946" s="35"/>
      <c r="B946" s="151"/>
      <c r="C946" s="152"/>
      <c r="D946" s="245" t="s">
        <v>98</v>
      </c>
      <c r="E946" s="154"/>
      <c r="F946" s="154"/>
      <c r="G946" s="154"/>
      <c r="H946" s="154"/>
      <c r="I946" s="154"/>
      <c r="J946" s="154"/>
      <c r="K946" s="116">
        <f>'[2]Hist&amp;Budget_WC'!DH$172</f>
        <v>0</v>
      </c>
      <c r="L946" s="116">
        <f>'[2]Hist&amp;Budget_WC'!DI$172</f>
        <v>0</v>
      </c>
      <c r="M946" s="116">
        <f>'[2]Hist&amp;Budget_WC'!DJ$172</f>
        <v>0</v>
      </c>
      <c r="N946" s="117">
        <f>[2]Calcs_OthBiz!N$158</f>
        <v>0</v>
      </c>
      <c r="O946" s="117">
        <f>[2]Calcs_OthBiz!O$158</f>
        <v>0</v>
      </c>
      <c r="P946" s="117">
        <f>[2]Calcs_OthBiz!P$158</f>
        <v>0</v>
      </c>
      <c r="Q946" s="117">
        <f>[2]Calcs_OthBiz!Q$158</f>
        <v>0</v>
      </c>
      <c r="R946" s="117">
        <f>[2]Calcs_OthBiz!R$158</f>
        <v>0</v>
      </c>
      <c r="S946" s="117">
        <f>[2]Calcs_OthBiz!S$158</f>
        <v>0</v>
      </c>
      <c r="T946" s="117">
        <f>[2]Calcs_OthBiz!T$158</f>
        <v>0</v>
      </c>
      <c r="U946" s="117">
        <f>[2]Calcs_OthBiz!U$158</f>
        <v>0</v>
      </c>
      <c r="V946" s="117">
        <f>[2]Calcs_OthBiz!V$158</f>
        <v>0</v>
      </c>
      <c r="W946" s="117">
        <f>[2]Calcs_OthBiz!W$158</f>
        <v>0</v>
      </c>
      <c r="X946" s="117">
        <f>[2]Calcs_OthBiz!X$158</f>
        <v>0</v>
      </c>
      <c r="Y946" s="117">
        <f>[2]Calcs_OthBiz!Y$158</f>
        <v>0</v>
      </c>
      <c r="Z946" s="117">
        <f>[2]Calcs_OthBiz!Z$158</f>
        <v>0</v>
      </c>
      <c r="AA946" s="117">
        <f>[2]Calcs_OthBiz!AA$158</f>
        <v>0</v>
      </c>
      <c r="AB946" s="117">
        <f>[2]Calcs_OthBiz!AB$158</f>
        <v>0</v>
      </c>
      <c r="AC946" s="117">
        <f>[2]Calcs_OthBiz!AC$158</f>
        <v>0</v>
      </c>
      <c r="AD946" s="117">
        <f>[2]Calcs_OthBiz!AD$158</f>
        <v>0</v>
      </c>
      <c r="AE946" s="117">
        <f>[2]Calcs_OthBiz!AE$158</f>
        <v>0</v>
      </c>
      <c r="AF946" s="117">
        <f>[2]Calcs_OthBiz!AF$158</f>
        <v>0</v>
      </c>
      <c r="AG946" s="117">
        <f>[2]Calcs_OthBiz!AG$158</f>
        <v>0</v>
      </c>
      <c r="AH946" s="118">
        <f>[2]Calcs_OthBiz!AH$158</f>
        <v>0</v>
      </c>
      <c r="AM946" s="53" cm="1">
        <f t="array" ref="AM946">IF(SUM(ABS(K946:AH946)),1,0)</f>
        <v>0</v>
      </c>
      <c r="AN946" s="53">
        <f>IF(OR(SUBTOTAL(102,AM946)=1,AM946=0),0,1)</f>
        <v>0</v>
      </c>
    </row>
    <row r="947" spans="1:40" ht="12.75" hidden="1" customHeight="1" outlineLevel="2" collapsed="1" x14ac:dyDescent="0.2">
      <c r="A947" s="35"/>
      <c r="B947" s="151"/>
      <c r="C947" s="152"/>
      <c r="D947" s="246" t="s">
        <v>88</v>
      </c>
      <c r="E947" s="154"/>
      <c r="F947" s="154"/>
      <c r="G947" s="154"/>
      <c r="H947" s="154"/>
      <c r="I947" s="154"/>
      <c r="J947" s="154"/>
      <c r="K947" s="116">
        <f>'[2]Hist&amp;Budget_WC'!DH$171</f>
        <v>0</v>
      </c>
      <c r="L947" s="116">
        <f>'[2]Hist&amp;Budget_WC'!DI$171</f>
        <v>0</v>
      </c>
      <c r="M947" s="116">
        <f>'[2]Hist&amp;Budget_WC'!DJ$171</f>
        <v>0</v>
      </c>
      <c r="N947" s="117">
        <f>[2]Calcs_OthBiz!N$157</f>
        <v>0</v>
      </c>
      <c r="O947" s="117">
        <f>[2]Calcs_OthBiz!O$157</f>
        <v>0</v>
      </c>
      <c r="P947" s="117">
        <f>[2]Calcs_OthBiz!P$157</f>
        <v>0</v>
      </c>
      <c r="Q947" s="117">
        <f>[2]Calcs_OthBiz!Q$157</f>
        <v>0</v>
      </c>
      <c r="R947" s="117">
        <f>[2]Calcs_OthBiz!R$157</f>
        <v>0</v>
      </c>
      <c r="S947" s="117">
        <f>[2]Calcs_OthBiz!S$157</f>
        <v>0</v>
      </c>
      <c r="T947" s="117">
        <f>[2]Calcs_OthBiz!T$157</f>
        <v>0</v>
      </c>
      <c r="U947" s="117">
        <f>[2]Calcs_OthBiz!U$157</f>
        <v>0</v>
      </c>
      <c r="V947" s="117">
        <f>[2]Calcs_OthBiz!V$157</f>
        <v>0</v>
      </c>
      <c r="W947" s="117">
        <f>[2]Calcs_OthBiz!W$157</f>
        <v>0</v>
      </c>
      <c r="X947" s="117">
        <f>[2]Calcs_OthBiz!X$157</f>
        <v>0</v>
      </c>
      <c r="Y947" s="117">
        <f>[2]Calcs_OthBiz!Y$157</f>
        <v>0</v>
      </c>
      <c r="Z947" s="117">
        <f>[2]Calcs_OthBiz!Z$157</f>
        <v>0</v>
      </c>
      <c r="AA947" s="117">
        <f>[2]Calcs_OthBiz!AA$157</f>
        <v>0</v>
      </c>
      <c r="AB947" s="117">
        <f>[2]Calcs_OthBiz!AB$157</f>
        <v>0</v>
      </c>
      <c r="AC947" s="117">
        <f>[2]Calcs_OthBiz!AC$157</f>
        <v>0</v>
      </c>
      <c r="AD947" s="117">
        <f>[2]Calcs_OthBiz!AD$157</f>
        <v>0</v>
      </c>
      <c r="AE947" s="117">
        <f>[2]Calcs_OthBiz!AE$157</f>
        <v>0</v>
      </c>
      <c r="AF947" s="117">
        <f>[2]Calcs_OthBiz!AF$157</f>
        <v>0</v>
      </c>
      <c r="AG947" s="117">
        <f>[2]Calcs_OthBiz!AG$157</f>
        <v>0</v>
      </c>
      <c r="AH947" s="118">
        <f>[2]Calcs_OthBiz!AH$157</f>
        <v>0</v>
      </c>
    </row>
    <row r="948" spans="1:40" ht="12.75" hidden="1" customHeight="1" outlineLevel="2" x14ac:dyDescent="0.2">
      <c r="A948" s="35"/>
      <c r="B948" s="151"/>
      <c r="C948" s="152"/>
      <c r="D948" s="153" t="s">
        <v>99</v>
      </c>
      <c r="E948" s="157"/>
      <c r="F948" s="157"/>
      <c r="G948" s="157"/>
      <c r="H948" s="157"/>
      <c r="I948" s="157"/>
      <c r="J948" s="157"/>
      <c r="K948" s="121">
        <f t="shared" ref="K948:AH948" si="183">SUM(K943:K947)</f>
        <v>0</v>
      </c>
      <c r="L948" s="121">
        <f t="shared" si="183"/>
        <v>0</v>
      </c>
      <c r="M948" s="121">
        <f t="shared" si="183"/>
        <v>0</v>
      </c>
      <c r="N948" s="122">
        <f t="shared" si="183"/>
        <v>0</v>
      </c>
      <c r="O948" s="122">
        <f t="shared" si="183"/>
        <v>0</v>
      </c>
      <c r="P948" s="122">
        <f t="shared" si="183"/>
        <v>0</v>
      </c>
      <c r="Q948" s="122">
        <f t="shared" si="183"/>
        <v>0</v>
      </c>
      <c r="R948" s="122">
        <f t="shared" si="183"/>
        <v>0</v>
      </c>
      <c r="S948" s="122">
        <f t="shared" si="183"/>
        <v>0</v>
      </c>
      <c r="T948" s="122">
        <f t="shared" si="183"/>
        <v>0</v>
      </c>
      <c r="U948" s="122">
        <f t="shared" si="183"/>
        <v>0</v>
      </c>
      <c r="V948" s="122">
        <f t="shared" si="183"/>
        <v>0</v>
      </c>
      <c r="W948" s="122">
        <f t="shared" si="183"/>
        <v>0</v>
      </c>
      <c r="X948" s="122">
        <f t="shared" si="183"/>
        <v>0</v>
      </c>
      <c r="Y948" s="122">
        <f t="shared" si="183"/>
        <v>0</v>
      </c>
      <c r="Z948" s="122">
        <f t="shared" si="183"/>
        <v>0</v>
      </c>
      <c r="AA948" s="122">
        <f t="shared" si="183"/>
        <v>0</v>
      </c>
      <c r="AB948" s="122">
        <f t="shared" si="183"/>
        <v>0</v>
      </c>
      <c r="AC948" s="122">
        <f t="shared" si="183"/>
        <v>0</v>
      </c>
      <c r="AD948" s="122">
        <f t="shared" si="183"/>
        <v>0</v>
      </c>
      <c r="AE948" s="122">
        <f t="shared" si="183"/>
        <v>0</v>
      </c>
      <c r="AF948" s="122">
        <f t="shared" si="183"/>
        <v>0</v>
      </c>
      <c r="AG948" s="122">
        <f t="shared" si="183"/>
        <v>0</v>
      </c>
      <c r="AH948" s="123">
        <f t="shared" si="183"/>
        <v>0</v>
      </c>
    </row>
    <row r="949" spans="1:40" ht="12.75" hidden="1" customHeight="1" outlineLevel="2" thickBot="1" x14ac:dyDescent="0.25">
      <c r="A949" s="35"/>
      <c r="B949" s="151"/>
      <c r="C949" s="152"/>
      <c r="D949" s="158" t="s">
        <v>100</v>
      </c>
      <c r="E949" s="159"/>
      <c r="F949" s="159"/>
      <c r="G949" s="159"/>
      <c r="H949" s="159"/>
      <c r="I949" s="159"/>
      <c r="J949" s="159"/>
      <c r="K949" s="160">
        <f t="shared" ref="K949:AH949" si="184">SUM(K940,K948)</f>
        <v>0</v>
      </c>
      <c r="L949" s="160">
        <f t="shared" si="184"/>
        <v>0</v>
      </c>
      <c r="M949" s="160">
        <f t="shared" si="184"/>
        <v>0</v>
      </c>
      <c r="N949" s="161">
        <f t="shared" si="184"/>
        <v>0</v>
      </c>
      <c r="O949" s="161">
        <f t="shared" si="184"/>
        <v>0</v>
      </c>
      <c r="P949" s="161">
        <f t="shared" si="184"/>
        <v>0</v>
      </c>
      <c r="Q949" s="161">
        <f t="shared" si="184"/>
        <v>0</v>
      </c>
      <c r="R949" s="161">
        <f t="shared" si="184"/>
        <v>0</v>
      </c>
      <c r="S949" s="161">
        <f t="shared" si="184"/>
        <v>0</v>
      </c>
      <c r="T949" s="161">
        <f t="shared" si="184"/>
        <v>0</v>
      </c>
      <c r="U949" s="161">
        <f t="shared" si="184"/>
        <v>0</v>
      </c>
      <c r="V949" s="161">
        <f t="shared" si="184"/>
        <v>0</v>
      </c>
      <c r="W949" s="161">
        <f t="shared" si="184"/>
        <v>0</v>
      </c>
      <c r="X949" s="161">
        <f t="shared" si="184"/>
        <v>0</v>
      </c>
      <c r="Y949" s="161">
        <f t="shared" si="184"/>
        <v>0</v>
      </c>
      <c r="Z949" s="161">
        <f t="shared" si="184"/>
        <v>0</v>
      </c>
      <c r="AA949" s="161">
        <f t="shared" si="184"/>
        <v>0</v>
      </c>
      <c r="AB949" s="161">
        <f t="shared" si="184"/>
        <v>0</v>
      </c>
      <c r="AC949" s="161">
        <f t="shared" si="184"/>
        <v>0</v>
      </c>
      <c r="AD949" s="161">
        <f t="shared" si="184"/>
        <v>0</v>
      </c>
      <c r="AE949" s="161">
        <f t="shared" si="184"/>
        <v>0</v>
      </c>
      <c r="AF949" s="161">
        <f t="shared" si="184"/>
        <v>0</v>
      </c>
      <c r="AG949" s="161">
        <f t="shared" si="184"/>
        <v>0</v>
      </c>
      <c r="AH949" s="162">
        <f t="shared" si="184"/>
        <v>0</v>
      </c>
    </row>
    <row r="950" spans="1:40" ht="12.75" hidden="1" customHeight="1" outlineLevel="2" thickTop="1" x14ac:dyDescent="0.2">
      <c r="A950" s="35"/>
      <c r="B950" s="151"/>
      <c r="C950" s="152"/>
      <c r="D950" s="153"/>
      <c r="E950" s="154"/>
      <c r="F950" s="154"/>
      <c r="G950" s="154"/>
      <c r="H950" s="154"/>
      <c r="I950" s="154"/>
      <c r="J950" s="154"/>
      <c r="K950" s="116"/>
      <c r="L950" s="116"/>
      <c r="M950" s="116"/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  <c r="AA950" s="155"/>
      <c r="AB950" s="155"/>
      <c r="AC950" s="155"/>
      <c r="AD950" s="155"/>
      <c r="AE950" s="155"/>
      <c r="AF950" s="155"/>
      <c r="AG950" s="155"/>
      <c r="AH950" s="156"/>
    </row>
    <row r="951" spans="1:40" ht="12.75" hidden="1" customHeight="1" outlineLevel="2" thickBot="1" x14ac:dyDescent="0.25">
      <c r="A951" s="35"/>
      <c r="B951" s="151"/>
      <c r="C951" s="152"/>
      <c r="D951" s="163" t="s">
        <v>101</v>
      </c>
      <c r="E951" s="164"/>
      <c r="F951" s="164"/>
      <c r="G951" s="164"/>
      <c r="H951" s="164"/>
      <c r="I951" s="164"/>
      <c r="J951" s="164"/>
      <c r="K951" s="165">
        <f>K932-K949</f>
        <v>0</v>
      </c>
      <c r="L951" s="165">
        <f>L932-L949</f>
        <v>0</v>
      </c>
      <c r="M951" s="165">
        <f>M932-M949</f>
        <v>0</v>
      </c>
      <c r="N951" s="166">
        <f>N932-N949</f>
        <v>0</v>
      </c>
      <c r="O951" s="166">
        <f t="shared" ref="O951:AH951" si="185">O932-O949</f>
        <v>0</v>
      </c>
      <c r="P951" s="166">
        <f t="shared" si="185"/>
        <v>0</v>
      </c>
      <c r="Q951" s="166">
        <f t="shared" si="185"/>
        <v>0</v>
      </c>
      <c r="R951" s="166">
        <f t="shared" si="185"/>
        <v>0</v>
      </c>
      <c r="S951" s="166">
        <f t="shared" si="185"/>
        <v>0</v>
      </c>
      <c r="T951" s="166">
        <f t="shared" si="185"/>
        <v>0</v>
      </c>
      <c r="U951" s="166">
        <f t="shared" si="185"/>
        <v>0</v>
      </c>
      <c r="V951" s="166">
        <f t="shared" si="185"/>
        <v>0</v>
      </c>
      <c r="W951" s="166">
        <f t="shared" si="185"/>
        <v>0</v>
      </c>
      <c r="X951" s="166">
        <f t="shared" si="185"/>
        <v>0</v>
      </c>
      <c r="Y951" s="166">
        <f t="shared" si="185"/>
        <v>0</v>
      </c>
      <c r="Z951" s="166">
        <f t="shared" si="185"/>
        <v>0</v>
      </c>
      <c r="AA951" s="166">
        <f t="shared" si="185"/>
        <v>0</v>
      </c>
      <c r="AB951" s="166">
        <f t="shared" si="185"/>
        <v>0</v>
      </c>
      <c r="AC951" s="166">
        <f t="shared" si="185"/>
        <v>0</v>
      </c>
      <c r="AD951" s="166">
        <f t="shared" si="185"/>
        <v>0</v>
      </c>
      <c r="AE951" s="166">
        <f t="shared" si="185"/>
        <v>0</v>
      </c>
      <c r="AF951" s="166">
        <f t="shared" si="185"/>
        <v>0</v>
      </c>
      <c r="AG951" s="166">
        <f t="shared" si="185"/>
        <v>0</v>
      </c>
      <c r="AH951" s="167">
        <f t="shared" si="185"/>
        <v>0</v>
      </c>
    </row>
    <row r="952" spans="1:40" ht="12.75" hidden="1" customHeight="1" outlineLevel="2" x14ac:dyDescent="0.2">
      <c r="A952" s="35"/>
      <c r="B952" s="151"/>
      <c r="C952" s="152"/>
      <c r="D952" s="153"/>
      <c r="E952" s="154"/>
      <c r="F952" s="154"/>
      <c r="G952" s="154"/>
      <c r="H952" s="154"/>
      <c r="I952" s="154"/>
      <c r="J952" s="154"/>
      <c r="K952" s="116"/>
      <c r="L952" s="116"/>
      <c r="M952" s="116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55"/>
      <c r="Z952" s="155"/>
      <c r="AA952" s="155"/>
      <c r="AB952" s="155"/>
      <c r="AC952" s="155"/>
      <c r="AD952" s="155"/>
      <c r="AE952" s="155"/>
      <c r="AF952" s="155"/>
      <c r="AG952" s="155"/>
      <c r="AH952" s="156"/>
    </row>
    <row r="953" spans="1:40" ht="12.75" hidden="1" customHeight="1" outlineLevel="2" x14ac:dyDescent="0.2">
      <c r="A953" s="35"/>
      <c r="B953" s="151"/>
      <c r="C953" s="152"/>
      <c r="D953" s="153" t="s">
        <v>102</v>
      </c>
      <c r="E953" s="154"/>
      <c r="F953" s="154"/>
      <c r="G953" s="154"/>
      <c r="H953" s="154"/>
      <c r="I953" s="154"/>
      <c r="J953" s="154"/>
      <c r="K953" s="116"/>
      <c r="L953" s="116"/>
      <c r="M953" s="116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55"/>
      <c r="Z953" s="155"/>
      <c r="AA953" s="155"/>
      <c r="AB953" s="155"/>
      <c r="AC953" s="155"/>
      <c r="AD953" s="155"/>
      <c r="AE953" s="155"/>
      <c r="AF953" s="155"/>
      <c r="AG953" s="155"/>
      <c r="AH953" s="156"/>
    </row>
    <row r="954" spans="1:40" ht="12.75" hidden="1" customHeight="1" outlineLevel="2" x14ac:dyDescent="0.2">
      <c r="A954" s="35"/>
      <c r="B954" s="151"/>
      <c r="C954" s="152"/>
      <c r="D954" s="176" t="s">
        <v>103</v>
      </c>
      <c r="E954" s="154"/>
      <c r="F954" s="154"/>
      <c r="G954" s="154"/>
      <c r="H954" s="154"/>
      <c r="I954" s="154"/>
      <c r="J954" s="154"/>
      <c r="K954" s="116">
        <f>'[2]Hist&amp;Budget_WC'!DH$184</f>
        <v>0</v>
      </c>
      <c r="L954" s="116">
        <f>'[2]Hist&amp;Budget_WC'!DI$184</f>
        <v>0</v>
      </c>
      <c r="M954" s="116">
        <f>'[2]Hist&amp;Budget_WC'!DJ$184</f>
        <v>0</v>
      </c>
      <c r="N954" s="117">
        <f>[2]Calcs_OthBiz!N$169</f>
        <v>0</v>
      </c>
      <c r="O954" s="117">
        <f>[2]Calcs_OthBiz!O$169</f>
        <v>0</v>
      </c>
      <c r="P954" s="117">
        <f>[2]Calcs_OthBiz!P$169</f>
        <v>0</v>
      </c>
      <c r="Q954" s="117">
        <f>[2]Calcs_OthBiz!Q$169</f>
        <v>0</v>
      </c>
      <c r="R954" s="117">
        <f>[2]Calcs_OthBiz!R$169</f>
        <v>0</v>
      </c>
      <c r="S954" s="117">
        <f>[2]Calcs_OthBiz!S$169</f>
        <v>0</v>
      </c>
      <c r="T954" s="117">
        <f>[2]Calcs_OthBiz!T$169</f>
        <v>0</v>
      </c>
      <c r="U954" s="117">
        <f>[2]Calcs_OthBiz!U$169</f>
        <v>0</v>
      </c>
      <c r="V954" s="117">
        <f>[2]Calcs_OthBiz!V$169</f>
        <v>0</v>
      </c>
      <c r="W954" s="117">
        <f>[2]Calcs_OthBiz!W$169</f>
        <v>0</v>
      </c>
      <c r="X954" s="117">
        <f>[2]Calcs_OthBiz!X$169</f>
        <v>0</v>
      </c>
      <c r="Y954" s="117">
        <f>[2]Calcs_OthBiz!Y$169</f>
        <v>0</v>
      </c>
      <c r="Z954" s="117">
        <f>[2]Calcs_OthBiz!Z$169</f>
        <v>0</v>
      </c>
      <c r="AA954" s="117">
        <f>[2]Calcs_OthBiz!AA$169</f>
        <v>0</v>
      </c>
      <c r="AB954" s="117">
        <f>[2]Calcs_OthBiz!AB$169</f>
        <v>0</v>
      </c>
      <c r="AC954" s="117">
        <f>[2]Calcs_OthBiz!AC$169</f>
        <v>0</v>
      </c>
      <c r="AD954" s="117">
        <f>[2]Calcs_OthBiz!AD$169</f>
        <v>0</v>
      </c>
      <c r="AE954" s="117">
        <f>[2]Calcs_OthBiz!AE$169</f>
        <v>0</v>
      </c>
      <c r="AF954" s="117">
        <f>[2]Calcs_OthBiz!AF$169</f>
        <v>0</v>
      </c>
      <c r="AG954" s="117">
        <f>[2]Calcs_OthBiz!AG$169</f>
        <v>0</v>
      </c>
      <c r="AH954" s="118">
        <f>[2]Calcs_OthBiz!AH$169</f>
        <v>0</v>
      </c>
      <c r="AM954" s="53" cm="1">
        <f t="array" ref="AM954">IF(SUM(ABS(K954:AH954)),1,0)</f>
        <v>0</v>
      </c>
      <c r="AN954" s="53">
        <f>IF(OR(SUBTOTAL(102,AM954)=1,AM954=0),0,1)</f>
        <v>0</v>
      </c>
    </row>
    <row r="955" spans="1:40" ht="12.75" hidden="1" customHeight="1" outlineLevel="2" x14ac:dyDescent="0.2">
      <c r="A955" s="35"/>
      <c r="B955" s="151"/>
      <c r="C955" s="152"/>
      <c r="D955" s="176" t="s">
        <v>104</v>
      </c>
      <c r="E955" s="154"/>
      <c r="F955" s="154"/>
      <c r="G955" s="154"/>
      <c r="H955" s="154"/>
      <c r="I955" s="154"/>
      <c r="J955" s="154"/>
      <c r="K955" s="116">
        <f>'[2]Hist&amp;Budget_WC'!DH$216</f>
        <v>0</v>
      </c>
      <c r="L955" s="116">
        <f>'[2]Hist&amp;Budget_WC'!DI$216</f>
        <v>0</v>
      </c>
      <c r="M955" s="116">
        <f>'[2]Hist&amp;Budget_WC'!DJ$216</f>
        <v>0</v>
      </c>
      <c r="N955" s="117">
        <f>[2]Calcs_OthBiz!N$201</f>
        <v>0</v>
      </c>
      <c r="O955" s="117">
        <f>[2]Calcs_OthBiz!O$201</f>
        <v>0</v>
      </c>
      <c r="P955" s="117">
        <f>[2]Calcs_OthBiz!P$201</f>
        <v>0</v>
      </c>
      <c r="Q955" s="117">
        <f>[2]Calcs_OthBiz!Q$201</f>
        <v>0</v>
      </c>
      <c r="R955" s="117">
        <f>[2]Calcs_OthBiz!R$201</f>
        <v>0</v>
      </c>
      <c r="S955" s="117">
        <f>[2]Calcs_OthBiz!S$201</f>
        <v>0</v>
      </c>
      <c r="T955" s="117">
        <f>[2]Calcs_OthBiz!T$201</f>
        <v>0</v>
      </c>
      <c r="U955" s="117">
        <f>[2]Calcs_OthBiz!U$201</f>
        <v>0</v>
      </c>
      <c r="V955" s="117">
        <f>[2]Calcs_OthBiz!V$201</f>
        <v>0</v>
      </c>
      <c r="W955" s="117">
        <f>[2]Calcs_OthBiz!W$201</f>
        <v>0</v>
      </c>
      <c r="X955" s="117">
        <f>[2]Calcs_OthBiz!X$201</f>
        <v>0</v>
      </c>
      <c r="Y955" s="117">
        <f>[2]Calcs_OthBiz!Y$201</f>
        <v>0</v>
      </c>
      <c r="Z955" s="117">
        <f>[2]Calcs_OthBiz!Z$201</f>
        <v>0</v>
      </c>
      <c r="AA955" s="117">
        <f>[2]Calcs_OthBiz!AA$201</f>
        <v>0</v>
      </c>
      <c r="AB955" s="117">
        <f>[2]Calcs_OthBiz!AB$201</f>
        <v>0</v>
      </c>
      <c r="AC955" s="117">
        <f>[2]Calcs_OthBiz!AC$201</f>
        <v>0</v>
      </c>
      <c r="AD955" s="117">
        <f>[2]Calcs_OthBiz!AD$201</f>
        <v>0</v>
      </c>
      <c r="AE955" s="117">
        <f>[2]Calcs_OthBiz!AE$201</f>
        <v>0</v>
      </c>
      <c r="AF955" s="117">
        <f>[2]Calcs_OthBiz!AF$201</f>
        <v>0</v>
      </c>
      <c r="AG955" s="117">
        <f>[2]Calcs_OthBiz!AG$201</f>
        <v>0</v>
      </c>
      <c r="AH955" s="118">
        <f>[2]Calcs_OthBiz!AH$201</f>
        <v>0</v>
      </c>
      <c r="AM955" s="53" cm="1">
        <f t="array" ref="AM955">IF(SUM(ABS(K955:AH955)),1,0)</f>
        <v>0</v>
      </c>
      <c r="AN955" s="53">
        <f>IF(OR(SUBTOTAL(102,AM955)=1,AM955=0),0,1)</f>
        <v>0</v>
      </c>
    </row>
    <row r="956" spans="1:40" ht="12.75" hidden="1" customHeight="1" outlineLevel="2" x14ac:dyDescent="0.2">
      <c r="A956" s="35"/>
      <c r="B956" s="151"/>
      <c r="C956" s="152"/>
      <c r="D956" s="176" t="s">
        <v>105</v>
      </c>
      <c r="E956" s="154"/>
      <c r="F956" s="154"/>
      <c r="G956" s="154"/>
      <c r="H956" s="154"/>
      <c r="I956" s="154"/>
      <c r="J956" s="154"/>
      <c r="K956" s="116">
        <f>'[2]Hist&amp;Budget_WC'!DH$185</f>
        <v>0</v>
      </c>
      <c r="L956" s="116">
        <f>'[2]Hist&amp;Budget_WC'!DI$185</f>
        <v>0</v>
      </c>
      <c r="M956" s="116">
        <f>'[2]Hist&amp;Budget_WC'!DJ$185</f>
        <v>0</v>
      </c>
      <c r="N956" s="117">
        <f>[2]Calcs_OthBiz!N$170</f>
        <v>0</v>
      </c>
      <c r="O956" s="117">
        <f>[2]Calcs_OthBiz!O$170</f>
        <v>0</v>
      </c>
      <c r="P956" s="117">
        <f>[2]Calcs_OthBiz!P$170</f>
        <v>0</v>
      </c>
      <c r="Q956" s="117">
        <f>[2]Calcs_OthBiz!Q$170</f>
        <v>0</v>
      </c>
      <c r="R956" s="117">
        <f>[2]Calcs_OthBiz!R$170</f>
        <v>0</v>
      </c>
      <c r="S956" s="117">
        <f>[2]Calcs_OthBiz!S$170</f>
        <v>0</v>
      </c>
      <c r="T956" s="117">
        <f>[2]Calcs_OthBiz!T$170</f>
        <v>0</v>
      </c>
      <c r="U956" s="117">
        <f>[2]Calcs_OthBiz!U$170</f>
        <v>0</v>
      </c>
      <c r="V956" s="117">
        <f>[2]Calcs_OthBiz!V$170</f>
        <v>0</v>
      </c>
      <c r="W956" s="117">
        <f>[2]Calcs_OthBiz!W$170</f>
        <v>0</v>
      </c>
      <c r="X956" s="117">
        <f>[2]Calcs_OthBiz!X$170</f>
        <v>0</v>
      </c>
      <c r="Y956" s="117">
        <f>[2]Calcs_OthBiz!Y$170</f>
        <v>0</v>
      </c>
      <c r="Z956" s="117">
        <f>[2]Calcs_OthBiz!Z$170</f>
        <v>0</v>
      </c>
      <c r="AA956" s="117">
        <f>[2]Calcs_OthBiz!AA$170</f>
        <v>0</v>
      </c>
      <c r="AB956" s="117">
        <f>[2]Calcs_OthBiz!AB$170</f>
        <v>0</v>
      </c>
      <c r="AC956" s="117">
        <f>[2]Calcs_OthBiz!AC$170</f>
        <v>0</v>
      </c>
      <c r="AD956" s="117">
        <f>[2]Calcs_OthBiz!AD$170</f>
        <v>0</v>
      </c>
      <c r="AE956" s="117">
        <f>[2]Calcs_OthBiz!AE$170</f>
        <v>0</v>
      </c>
      <c r="AF956" s="117">
        <f>[2]Calcs_OthBiz!AF$170</f>
        <v>0</v>
      </c>
      <c r="AG956" s="117">
        <f>[2]Calcs_OthBiz!AG$170</f>
        <v>0</v>
      </c>
      <c r="AH956" s="118">
        <f>[2]Calcs_OthBiz!AH$170</f>
        <v>0</v>
      </c>
      <c r="AM956" s="53" cm="1">
        <f t="array" ref="AM956">IF(SUM(ABS(K956:AH956)),1,0)</f>
        <v>0</v>
      </c>
      <c r="AN956" s="53">
        <f>IF(OR(SUBTOTAL(102,AM956)=1,AM956=0),0,1)</f>
        <v>0</v>
      </c>
    </row>
    <row r="957" spans="1:40" ht="12.75" hidden="1" customHeight="1" outlineLevel="2" x14ac:dyDescent="0.2">
      <c r="A957" s="35"/>
      <c r="B957" s="151"/>
      <c r="C957" s="152"/>
      <c r="D957" s="176" t="s">
        <v>106</v>
      </c>
      <c r="E957" s="154"/>
      <c r="F957" s="154"/>
      <c r="G957" s="154"/>
      <c r="H957" s="154"/>
      <c r="I957" s="154"/>
      <c r="J957" s="154"/>
      <c r="K957" s="116">
        <f>SUM('[2]Hist&amp;Budget_WC'!DH$186:DH$215)</f>
        <v>0</v>
      </c>
      <c r="L957" s="116">
        <f>SUM('[2]Hist&amp;Budget_WC'!DI$186:DI$215)</f>
        <v>0</v>
      </c>
      <c r="M957" s="116">
        <f>SUM('[2]Hist&amp;Budget_WC'!DJ$186:DJ$215)</f>
        <v>0</v>
      </c>
      <c r="N957" s="117">
        <f>SUM([2]Calcs_OthBiz!N$171:N$200)</f>
        <v>0</v>
      </c>
      <c r="O957" s="117">
        <f>SUM([2]Calcs_OthBiz!O$171:O$200)</f>
        <v>0</v>
      </c>
      <c r="P957" s="117">
        <f>SUM([2]Calcs_OthBiz!P$171:P$200)</f>
        <v>0</v>
      </c>
      <c r="Q957" s="117">
        <f>SUM([2]Calcs_OthBiz!Q$171:Q$200)</f>
        <v>0</v>
      </c>
      <c r="R957" s="117">
        <f>SUM([2]Calcs_OthBiz!R$171:R$200)</f>
        <v>0</v>
      </c>
      <c r="S957" s="117">
        <f>SUM([2]Calcs_OthBiz!S$171:S$200)</f>
        <v>0</v>
      </c>
      <c r="T957" s="117">
        <f>SUM([2]Calcs_OthBiz!T$171:T$200)</f>
        <v>0</v>
      </c>
      <c r="U957" s="117">
        <f>SUM([2]Calcs_OthBiz!U$171:U$200)</f>
        <v>0</v>
      </c>
      <c r="V957" s="117">
        <f>SUM([2]Calcs_OthBiz!V$171:V$200)</f>
        <v>0</v>
      </c>
      <c r="W957" s="117">
        <f>SUM([2]Calcs_OthBiz!W$171:W$200)</f>
        <v>0</v>
      </c>
      <c r="X957" s="117">
        <f>SUM([2]Calcs_OthBiz!X$171:X$200)</f>
        <v>0</v>
      </c>
      <c r="Y957" s="117">
        <f>SUM([2]Calcs_OthBiz!Y$171:Y$200)</f>
        <v>0</v>
      </c>
      <c r="Z957" s="117">
        <f>SUM([2]Calcs_OthBiz!Z$171:Z$200)</f>
        <v>0</v>
      </c>
      <c r="AA957" s="117">
        <f>SUM([2]Calcs_OthBiz!AA$171:AA$200)</f>
        <v>0</v>
      </c>
      <c r="AB957" s="117">
        <f>SUM([2]Calcs_OthBiz!AB$171:AB$200)</f>
        <v>0</v>
      </c>
      <c r="AC957" s="117">
        <f>SUM([2]Calcs_OthBiz!AC$171:AC$200)</f>
        <v>0</v>
      </c>
      <c r="AD957" s="117">
        <f>SUM([2]Calcs_OthBiz!AD$171:AD$200)</f>
        <v>0</v>
      </c>
      <c r="AE957" s="117">
        <f>SUM([2]Calcs_OthBiz!AE$171:AE$200)</f>
        <v>0</v>
      </c>
      <c r="AF957" s="117">
        <f>SUM([2]Calcs_OthBiz!AF$171:AF$200)</f>
        <v>0</v>
      </c>
      <c r="AG957" s="117">
        <f>SUM([2]Calcs_OthBiz!AG$171:AG$200)</f>
        <v>0</v>
      </c>
      <c r="AH957" s="118">
        <f>SUM([2]Calcs_OthBiz!AH$171:AH$200)</f>
        <v>0</v>
      </c>
      <c r="AM957" s="53" cm="1">
        <f t="array" ref="AM957">IF(SUM(ABS(K957:AH957)),1,0)</f>
        <v>0</v>
      </c>
      <c r="AN957" s="53">
        <f>IF(OR(SUBTOTAL(102,AM957)=1,AM957=0),0,1)</f>
        <v>0</v>
      </c>
    </row>
    <row r="958" spans="1:40" ht="12.75" hidden="1" customHeight="1" outlineLevel="2" collapsed="1" thickBot="1" x14ac:dyDescent="0.25">
      <c r="A958" s="35"/>
      <c r="B958" s="151"/>
      <c r="C958" s="152"/>
      <c r="D958" s="163" t="s">
        <v>107</v>
      </c>
      <c r="E958" s="169"/>
      <c r="F958" s="169"/>
      <c r="G958" s="169"/>
      <c r="H958" s="169"/>
      <c r="I958" s="169"/>
      <c r="J958" s="169"/>
      <c r="K958" s="165">
        <f t="shared" ref="K958:AH958" si="186">SUM(K954:K957)</f>
        <v>0</v>
      </c>
      <c r="L958" s="165">
        <f t="shared" si="186"/>
        <v>0</v>
      </c>
      <c r="M958" s="165">
        <f t="shared" si="186"/>
        <v>0</v>
      </c>
      <c r="N958" s="166">
        <f t="shared" si="186"/>
        <v>0</v>
      </c>
      <c r="O958" s="166">
        <f t="shared" si="186"/>
        <v>0</v>
      </c>
      <c r="P958" s="166">
        <f t="shared" si="186"/>
        <v>0</v>
      </c>
      <c r="Q958" s="166">
        <f t="shared" si="186"/>
        <v>0</v>
      </c>
      <c r="R958" s="166">
        <f t="shared" si="186"/>
        <v>0</v>
      </c>
      <c r="S958" s="166">
        <f t="shared" si="186"/>
        <v>0</v>
      </c>
      <c r="T958" s="166">
        <f t="shared" si="186"/>
        <v>0</v>
      </c>
      <c r="U958" s="166">
        <f t="shared" si="186"/>
        <v>0</v>
      </c>
      <c r="V958" s="166">
        <f t="shared" si="186"/>
        <v>0</v>
      </c>
      <c r="W958" s="166">
        <f t="shared" si="186"/>
        <v>0</v>
      </c>
      <c r="X958" s="166">
        <f t="shared" si="186"/>
        <v>0</v>
      </c>
      <c r="Y958" s="166">
        <f t="shared" si="186"/>
        <v>0</v>
      </c>
      <c r="Z958" s="166">
        <f t="shared" si="186"/>
        <v>0</v>
      </c>
      <c r="AA958" s="166">
        <f t="shared" si="186"/>
        <v>0</v>
      </c>
      <c r="AB958" s="166">
        <f t="shared" si="186"/>
        <v>0</v>
      </c>
      <c r="AC958" s="166">
        <f t="shared" si="186"/>
        <v>0</v>
      </c>
      <c r="AD958" s="166">
        <f t="shared" si="186"/>
        <v>0</v>
      </c>
      <c r="AE958" s="166">
        <f t="shared" si="186"/>
        <v>0</v>
      </c>
      <c r="AF958" s="166">
        <f t="shared" si="186"/>
        <v>0</v>
      </c>
      <c r="AG958" s="166">
        <f t="shared" si="186"/>
        <v>0</v>
      </c>
      <c r="AH958" s="167">
        <f t="shared" si="186"/>
        <v>0</v>
      </c>
    </row>
    <row r="959" spans="1:40" ht="12.75" hidden="1" customHeight="1" outlineLevel="2" x14ac:dyDescent="0.2">
      <c r="A959" s="35"/>
      <c r="B959" s="151"/>
      <c r="C959" s="152"/>
    </row>
    <row r="960" spans="1:40" ht="12.75" hidden="1" customHeight="1" outlineLevel="3" x14ac:dyDescent="0.2">
      <c r="A960" s="35"/>
      <c r="B960" s="151"/>
      <c r="C960" s="152"/>
      <c r="D960" s="141" t="s">
        <v>76</v>
      </c>
    </row>
    <row r="961" spans="1:40" s="38" customFormat="1" ht="10.199999999999999" hidden="1" outlineLevel="3" x14ac:dyDescent="0.2">
      <c r="A961" s="35"/>
      <c r="B961" s="108"/>
      <c r="C961" s="136"/>
      <c r="D961" s="37" t="s">
        <v>108</v>
      </c>
      <c r="E961" s="142">
        <f>SUM(K961:AH961)</f>
        <v>0</v>
      </c>
      <c r="F961" s="25"/>
      <c r="G961" s="25"/>
      <c r="H961" s="25"/>
      <c r="I961" s="25"/>
      <c r="J961" s="25"/>
      <c r="K961" s="143">
        <f>IF(ROUND(K951-K958,0)&lt;&gt;0,1,0)</f>
        <v>0</v>
      </c>
      <c r="L961" s="143">
        <f>IF(ROUND(L951-L958,0)&lt;&gt;0,1,0)</f>
        <v>0</v>
      </c>
      <c r="M961" s="143">
        <f>IF(ROUND(M951-M958,0)&lt;&gt;0,1,0)</f>
        <v>0</v>
      </c>
      <c r="N961" s="143">
        <f>IF(ROUND(N951-N958,0)&lt;&gt;0,1,0)</f>
        <v>0</v>
      </c>
      <c r="O961" s="143">
        <f t="shared" ref="O961:AH961" si="187">IF(ROUND(O951-O958,0)&lt;&gt;0,1,0)</f>
        <v>0</v>
      </c>
      <c r="P961" s="143">
        <f t="shared" si="187"/>
        <v>0</v>
      </c>
      <c r="Q961" s="143">
        <f t="shared" si="187"/>
        <v>0</v>
      </c>
      <c r="R961" s="143">
        <f t="shared" si="187"/>
        <v>0</v>
      </c>
      <c r="S961" s="143">
        <f t="shared" si="187"/>
        <v>0</v>
      </c>
      <c r="T961" s="143">
        <f t="shared" si="187"/>
        <v>0</v>
      </c>
      <c r="U961" s="143">
        <f t="shared" si="187"/>
        <v>0</v>
      </c>
      <c r="V961" s="143">
        <f t="shared" si="187"/>
        <v>0</v>
      </c>
      <c r="W961" s="143">
        <f t="shared" si="187"/>
        <v>0</v>
      </c>
      <c r="X961" s="143">
        <f t="shared" si="187"/>
        <v>0</v>
      </c>
      <c r="Y961" s="143">
        <f t="shared" si="187"/>
        <v>0</v>
      </c>
      <c r="Z961" s="143">
        <f t="shared" si="187"/>
        <v>0</v>
      </c>
      <c r="AA961" s="143">
        <f t="shared" si="187"/>
        <v>0</v>
      </c>
      <c r="AB961" s="143">
        <f t="shared" si="187"/>
        <v>0</v>
      </c>
      <c r="AC961" s="143">
        <f t="shared" si="187"/>
        <v>0</v>
      </c>
      <c r="AD961" s="143">
        <f t="shared" si="187"/>
        <v>0</v>
      </c>
      <c r="AE961" s="143">
        <f t="shared" si="187"/>
        <v>0</v>
      </c>
      <c r="AF961" s="143">
        <f t="shared" si="187"/>
        <v>0</v>
      </c>
      <c r="AG961" s="143">
        <f t="shared" si="187"/>
        <v>0</v>
      </c>
      <c r="AH961" s="143">
        <f t="shared" si="187"/>
        <v>0</v>
      </c>
      <c r="AM961" s="26"/>
      <c r="AN961" s="26"/>
    </row>
    <row r="962" spans="1:40" ht="12.75" hidden="1" customHeight="1" outlineLevel="3" x14ac:dyDescent="0.2">
      <c r="A962" s="35"/>
      <c r="B962" s="151"/>
      <c r="C962" s="152"/>
      <c r="D962" s="37" t="s">
        <v>155</v>
      </c>
      <c r="E962" s="142">
        <f>SUM(K962:AH962)</f>
        <v>0</v>
      </c>
      <c r="K962" s="143">
        <f>IF(ROUND(K951-'[2]Hist&amp;Budget_WC'!DH$181,0)&lt;&gt;0,1,0)</f>
        <v>0</v>
      </c>
      <c r="L962" s="143">
        <f>IF(ROUND(L951-'[2]Hist&amp;Budget_WC'!DI$181,0)&lt;&gt;0,1,0)</f>
        <v>0</v>
      </c>
      <c r="M962" s="143">
        <f>IF(ROUND(M951-'[2]Hist&amp;Budget_WC'!DJ$181,0)&lt;&gt;0,1,0)</f>
        <v>0</v>
      </c>
      <c r="N962" s="143">
        <f>IF(ROUND(N951-[2]Calcs_OthBiz!N$166,0)&lt;&gt;0,1,0)</f>
        <v>0</v>
      </c>
      <c r="O962" s="143">
        <f>IF(ROUND(O951-[2]Calcs_OthBiz!O$166,0)&lt;&gt;0,1,0)</f>
        <v>0</v>
      </c>
      <c r="P962" s="143">
        <f>IF(ROUND(P951-[2]Calcs_OthBiz!P$166,0)&lt;&gt;0,1,0)</f>
        <v>0</v>
      </c>
      <c r="Q962" s="143">
        <f>IF(ROUND(Q951-[2]Calcs_OthBiz!Q$166,0)&lt;&gt;0,1,0)</f>
        <v>0</v>
      </c>
      <c r="R962" s="143">
        <f>IF(ROUND(R951-[2]Calcs_OthBiz!R$166,0)&lt;&gt;0,1,0)</f>
        <v>0</v>
      </c>
      <c r="S962" s="143">
        <f>IF(ROUND(S951-[2]Calcs_OthBiz!S$166,0)&lt;&gt;0,1,0)</f>
        <v>0</v>
      </c>
      <c r="T962" s="143">
        <f>IF(ROUND(T951-[2]Calcs_OthBiz!T$166,0)&lt;&gt;0,1,0)</f>
        <v>0</v>
      </c>
      <c r="U962" s="143">
        <f>IF(ROUND(U951-[2]Calcs_OthBiz!U$166,0)&lt;&gt;0,1,0)</f>
        <v>0</v>
      </c>
      <c r="V962" s="143">
        <f>IF(ROUND(V951-[2]Calcs_OthBiz!V$166,0)&lt;&gt;0,1,0)</f>
        <v>0</v>
      </c>
      <c r="W962" s="143">
        <f>IF(ROUND(W951-[2]Calcs_OthBiz!W$166,0)&lt;&gt;0,1,0)</f>
        <v>0</v>
      </c>
      <c r="X962" s="143">
        <f>IF(ROUND(X951-[2]Calcs_OthBiz!X$166,0)&lt;&gt;0,1,0)</f>
        <v>0</v>
      </c>
      <c r="Y962" s="143">
        <f>IF(ROUND(Y951-[2]Calcs_OthBiz!Y$166,0)&lt;&gt;0,1,0)</f>
        <v>0</v>
      </c>
      <c r="Z962" s="143">
        <f>IF(ROUND(Z951-[2]Calcs_OthBiz!Z$166,0)&lt;&gt;0,1,0)</f>
        <v>0</v>
      </c>
      <c r="AA962" s="143">
        <f>IF(ROUND(AA951-[2]Calcs_OthBiz!AA$166,0)&lt;&gt;0,1,0)</f>
        <v>0</v>
      </c>
      <c r="AB962" s="143">
        <f>IF(ROUND(AB951-[2]Calcs_OthBiz!AB$166,0)&lt;&gt;0,1,0)</f>
        <v>0</v>
      </c>
      <c r="AC962" s="143">
        <f>IF(ROUND(AC951-[2]Calcs_OthBiz!AC$166,0)&lt;&gt;0,1,0)</f>
        <v>0</v>
      </c>
      <c r="AD962" s="143">
        <f>IF(ROUND(AD951-[2]Calcs_OthBiz!AD$166,0)&lt;&gt;0,1,0)</f>
        <v>0</v>
      </c>
      <c r="AE962" s="143">
        <f>IF(ROUND(AE951-[2]Calcs_OthBiz!AE$166,0)&lt;&gt;0,1,0)</f>
        <v>0</v>
      </c>
      <c r="AF962" s="143">
        <f>IF(ROUND(AF951-[2]Calcs_OthBiz!AF$166,0)&lt;&gt;0,1,0)</f>
        <v>0</v>
      </c>
      <c r="AG962" s="143">
        <f>IF(ROUND(AG951-[2]Calcs_OthBiz!AG$166,0)&lt;&gt;0,1,0)</f>
        <v>0</v>
      </c>
      <c r="AH962" s="143">
        <f>IF(ROUND(AH951-[2]Calcs_OthBiz!AH$166,0)&lt;&gt;0,1,0)</f>
        <v>0</v>
      </c>
    </row>
    <row r="963" spans="1:40" ht="12.75" hidden="1" customHeight="1" outlineLevel="2" collapsed="1" x14ac:dyDescent="0.2">
      <c r="A963" s="35"/>
      <c r="AM963" s="38"/>
      <c r="AN963" s="38"/>
    </row>
    <row r="964" spans="1:40" ht="12.75" hidden="1" customHeight="1" outlineLevel="1" x14ac:dyDescent="0.2">
      <c r="A964" s="35"/>
    </row>
    <row r="965" spans="1:40" s="38" customFormat="1" ht="12" hidden="1" outlineLevel="2" x14ac:dyDescent="0.2">
      <c r="A965" s="35"/>
      <c r="B965" s="40">
        <f ca="1">MAX($A$7:B964)+Sbsxn</f>
        <v>2308.0300000000007</v>
      </c>
      <c r="C965" s="41" t="str">
        <f>CFC</f>
        <v>Cash Flow Statement</v>
      </c>
      <c r="D965" s="56"/>
      <c r="E965" s="25"/>
      <c r="F965" s="25"/>
      <c r="G965" s="25"/>
      <c r="H965" s="25"/>
      <c r="I965" s="25"/>
      <c r="J965" s="25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M965" s="26"/>
      <c r="AN965" s="26"/>
    </row>
    <row r="966" spans="1:40" s="38" customFormat="1" ht="12.6" hidden="1" outlineLevel="2" thickBot="1" x14ac:dyDescent="0.3">
      <c r="A966" s="35"/>
      <c r="B966" s="40"/>
      <c r="C966" s="54"/>
      <c r="D966" s="56"/>
      <c r="E966" s="25"/>
      <c r="F966" s="25"/>
      <c r="G966" s="25"/>
      <c r="H966" s="25"/>
      <c r="I966" s="25"/>
      <c r="J966" s="25"/>
      <c r="L966" s="57"/>
      <c r="M966" s="57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  <c r="AD966" s="140"/>
      <c r="AE966" s="140"/>
      <c r="AF966" s="140"/>
      <c r="AG966" s="140"/>
      <c r="AH966" s="140"/>
      <c r="AM966" s="26"/>
      <c r="AN966" s="26"/>
    </row>
    <row r="967" spans="1:40" s="80" customFormat="1" ht="13.35" hidden="1" customHeight="1" outlineLevel="2" x14ac:dyDescent="0.25">
      <c r="A967" s="76"/>
      <c r="B967" s="40"/>
      <c r="C967" s="54"/>
      <c r="D967" s="264" t="str">
        <f>MdlClient&amp;" Long Term Financial Plan "&amp;$E$39</f>
        <v>Federation Council Long Term Financial Plan 2023/24 - 2033/34</v>
      </c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265"/>
      <c r="AM967" s="38"/>
      <c r="AN967" s="38"/>
    </row>
    <row r="968" spans="1:40" s="80" customFormat="1" ht="13.35" hidden="1" customHeight="1" outlineLevel="2" thickBot="1" x14ac:dyDescent="0.3">
      <c r="A968" s="76"/>
      <c r="B968" s="40"/>
      <c r="C968" s="54"/>
      <c r="D968" s="81" t="str">
        <f>B866&amp;" - Cash Flow Statement Projections"</f>
        <v>Other Business - Cash Flow Statement Projections</v>
      </c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3"/>
      <c r="AM968" s="38"/>
      <c r="AN968" s="38"/>
    </row>
    <row r="969" spans="1:40" s="80" customFormat="1" ht="12.6" hidden="1" outlineLevel="2" thickBot="1" x14ac:dyDescent="0.3">
      <c r="A969" s="76"/>
      <c r="B969" s="40"/>
      <c r="C969" s="54"/>
      <c r="D969" s="84"/>
      <c r="E969" s="85"/>
      <c r="F969" s="85"/>
      <c r="G969" s="85"/>
      <c r="H969" s="85"/>
      <c r="I969" s="85"/>
      <c r="J969" s="85"/>
      <c r="K969" s="86" t="s">
        <v>45</v>
      </c>
      <c r="L969" s="86" t="s">
        <v>45</v>
      </c>
      <c r="M969" s="86" t="s">
        <v>45</v>
      </c>
      <c r="N969" s="87" t="s">
        <v>46</v>
      </c>
      <c r="O969" s="88" t="s">
        <v>47</v>
      </c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89"/>
      <c r="AD969" s="89"/>
      <c r="AE969" s="89"/>
      <c r="AF969" s="89"/>
      <c r="AG969" s="89"/>
      <c r="AH969" s="90"/>
    </row>
    <row r="970" spans="1:40" s="80" customFormat="1" ht="12" hidden="1" outlineLevel="2" x14ac:dyDescent="0.25">
      <c r="A970" s="76"/>
      <c r="B970" s="40"/>
      <c r="C970" s="54"/>
      <c r="D970" s="266" t="s">
        <v>48</v>
      </c>
      <c r="E970" s="92"/>
      <c r="F970" s="92"/>
      <c r="G970" s="92"/>
      <c r="H970" s="92"/>
      <c r="I970" s="92"/>
      <c r="J970" s="267"/>
      <c r="K970" s="269">
        <f>YEAR(K$29)</f>
        <v>2021</v>
      </c>
      <c r="L970" s="269">
        <f t="shared" ref="L970:AH970" si="188">YEAR(L$29)</f>
        <v>2022</v>
      </c>
      <c r="M970" s="269">
        <f t="shared" si="188"/>
        <v>2023</v>
      </c>
      <c r="N970" s="270">
        <f t="shared" si="188"/>
        <v>2024</v>
      </c>
      <c r="O970" s="271">
        <f t="shared" si="188"/>
        <v>2025</v>
      </c>
      <c r="P970" s="272">
        <f t="shared" si="188"/>
        <v>2026</v>
      </c>
      <c r="Q970" s="272">
        <f t="shared" si="188"/>
        <v>2027</v>
      </c>
      <c r="R970" s="272">
        <f t="shared" si="188"/>
        <v>2028</v>
      </c>
      <c r="S970" s="272">
        <f t="shared" si="188"/>
        <v>2029</v>
      </c>
      <c r="T970" s="272">
        <f t="shared" si="188"/>
        <v>2030</v>
      </c>
      <c r="U970" s="272">
        <f t="shared" si="188"/>
        <v>2031</v>
      </c>
      <c r="V970" s="272">
        <f t="shared" si="188"/>
        <v>2032</v>
      </c>
      <c r="W970" s="272">
        <f t="shared" si="188"/>
        <v>2033</v>
      </c>
      <c r="X970" s="272">
        <f t="shared" si="188"/>
        <v>2034</v>
      </c>
      <c r="Y970" s="272">
        <f t="shared" si="188"/>
        <v>2035</v>
      </c>
      <c r="Z970" s="272">
        <f t="shared" si="188"/>
        <v>2036</v>
      </c>
      <c r="AA970" s="272">
        <f t="shared" si="188"/>
        <v>2037</v>
      </c>
      <c r="AB970" s="272">
        <f t="shared" si="188"/>
        <v>2038</v>
      </c>
      <c r="AC970" s="272">
        <f t="shared" si="188"/>
        <v>2039</v>
      </c>
      <c r="AD970" s="272">
        <f t="shared" si="188"/>
        <v>2040</v>
      </c>
      <c r="AE970" s="272">
        <f t="shared" si="188"/>
        <v>2041</v>
      </c>
      <c r="AF970" s="272">
        <f t="shared" si="188"/>
        <v>2042</v>
      </c>
      <c r="AG970" s="272">
        <f t="shared" si="188"/>
        <v>2043</v>
      </c>
      <c r="AH970" s="273">
        <f t="shared" si="188"/>
        <v>2044</v>
      </c>
    </row>
    <row r="971" spans="1:40" s="80" customFormat="1" ht="12.6" hidden="1" outlineLevel="2" thickBot="1" x14ac:dyDescent="0.3">
      <c r="A971" s="76"/>
      <c r="B971" s="40"/>
      <c r="C971" s="54"/>
      <c r="D971" s="145"/>
      <c r="E971" s="101"/>
      <c r="F971" s="101"/>
      <c r="G971" s="101"/>
      <c r="H971" s="101"/>
      <c r="I971" s="101"/>
      <c r="J971" s="102"/>
      <c r="K971" s="103" t="s">
        <v>49</v>
      </c>
      <c r="L971" s="103" t="str">
        <f>$K$62</f>
        <v>$000s</v>
      </c>
      <c r="M971" s="103" t="str">
        <f t="shared" ref="M971:AH971" si="189">$K$62</f>
        <v>$000s</v>
      </c>
      <c r="N971" s="104" t="str">
        <f t="shared" si="189"/>
        <v>$000s</v>
      </c>
      <c r="O971" s="105" t="str">
        <f t="shared" si="189"/>
        <v>$000s</v>
      </c>
      <c r="P971" s="106" t="str">
        <f t="shared" si="189"/>
        <v>$000s</v>
      </c>
      <c r="Q971" s="106" t="str">
        <f t="shared" si="189"/>
        <v>$000s</v>
      </c>
      <c r="R971" s="106" t="str">
        <f t="shared" si="189"/>
        <v>$000s</v>
      </c>
      <c r="S971" s="106" t="str">
        <f t="shared" si="189"/>
        <v>$000s</v>
      </c>
      <c r="T971" s="106" t="str">
        <f t="shared" si="189"/>
        <v>$000s</v>
      </c>
      <c r="U971" s="106" t="str">
        <f t="shared" si="189"/>
        <v>$000s</v>
      </c>
      <c r="V971" s="106" t="str">
        <f t="shared" si="189"/>
        <v>$000s</v>
      </c>
      <c r="W971" s="106" t="str">
        <f t="shared" si="189"/>
        <v>$000s</v>
      </c>
      <c r="X971" s="106" t="str">
        <f t="shared" si="189"/>
        <v>$000s</v>
      </c>
      <c r="Y971" s="106" t="str">
        <f t="shared" si="189"/>
        <v>$000s</v>
      </c>
      <c r="Z971" s="106" t="str">
        <f t="shared" si="189"/>
        <v>$000s</v>
      </c>
      <c r="AA971" s="106" t="str">
        <f t="shared" si="189"/>
        <v>$000s</v>
      </c>
      <c r="AB971" s="106" t="str">
        <f t="shared" si="189"/>
        <v>$000s</v>
      </c>
      <c r="AC971" s="106" t="str">
        <f t="shared" si="189"/>
        <v>$000s</v>
      </c>
      <c r="AD971" s="106" t="str">
        <f t="shared" si="189"/>
        <v>$000s</v>
      </c>
      <c r="AE971" s="106" t="str">
        <f t="shared" si="189"/>
        <v>$000s</v>
      </c>
      <c r="AF971" s="106" t="str">
        <f t="shared" si="189"/>
        <v>$000s</v>
      </c>
      <c r="AG971" s="106" t="str">
        <f t="shared" si="189"/>
        <v>$000s</v>
      </c>
      <c r="AH971" s="107" t="str">
        <f t="shared" si="189"/>
        <v>$000s</v>
      </c>
    </row>
    <row r="972" spans="1:40" s="38" customFormat="1" ht="12" hidden="1" outlineLevel="2" x14ac:dyDescent="0.25">
      <c r="A972" s="35"/>
      <c r="B972" s="108"/>
      <c r="C972" s="109"/>
      <c r="D972" s="110"/>
      <c r="E972" s="25"/>
      <c r="F972" s="25"/>
      <c r="G972" s="25"/>
      <c r="H972" s="25"/>
      <c r="I972" s="25"/>
      <c r="J972" s="25"/>
      <c r="K972" s="111"/>
      <c r="L972" s="112"/>
      <c r="M972" s="112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113"/>
      <c r="AM972" s="80"/>
      <c r="AN972" s="80"/>
    </row>
    <row r="973" spans="1:40" s="38" customFormat="1" ht="12" hidden="1" outlineLevel="2" x14ac:dyDescent="0.25">
      <c r="A973" s="35"/>
      <c r="B973" s="108"/>
      <c r="C973" s="109"/>
      <c r="D973" s="153" t="s">
        <v>111</v>
      </c>
      <c r="E973" s="25"/>
      <c r="F973" s="25"/>
      <c r="G973" s="25"/>
      <c r="H973" s="25"/>
      <c r="I973" s="25"/>
      <c r="J973" s="25"/>
      <c r="K973" s="111"/>
      <c r="L973" s="112"/>
      <c r="M973" s="112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113"/>
      <c r="AM973" s="80"/>
      <c r="AN973" s="80"/>
    </row>
    <row r="974" spans="1:40" s="38" customFormat="1" ht="10.199999999999999" hidden="1" outlineLevel="2" x14ac:dyDescent="0.2">
      <c r="A974" s="35"/>
      <c r="B974" s="108"/>
      <c r="C974" s="109"/>
      <c r="D974" s="176" t="s">
        <v>112</v>
      </c>
      <c r="E974" s="25"/>
      <c r="F974" s="25"/>
      <c r="G974" s="25"/>
      <c r="H974" s="25"/>
      <c r="I974" s="25"/>
      <c r="J974" s="25"/>
      <c r="K974" s="177">
        <f>SUM('[2]Hist&amp;Budget_WC'!DH$232:DH$238)</f>
        <v>0</v>
      </c>
      <c r="L974" s="177">
        <f>SUM('[2]Hist&amp;Budget_WC'!DI$232:DI$238)</f>
        <v>0</v>
      </c>
      <c r="M974" s="177">
        <f>SUM('[2]Hist&amp;Budget_WC'!DJ$232:DJ$238)</f>
        <v>0</v>
      </c>
      <c r="N974" s="178">
        <f>SUM('[2]Hist&amp;Budget_WC'!DK$232:DK$238)</f>
        <v>0</v>
      </c>
      <c r="O974" s="178">
        <f>SUM([2]Calcs_OthBiz!O$210:O$216)</f>
        <v>0</v>
      </c>
      <c r="P974" s="178">
        <f>SUM([2]Calcs_OthBiz!P$210:P$216)</f>
        <v>0</v>
      </c>
      <c r="Q974" s="178">
        <f>SUM([2]Calcs_OthBiz!Q$210:Q$216)</f>
        <v>0</v>
      </c>
      <c r="R974" s="178">
        <f>SUM([2]Calcs_OthBiz!R$210:R$216)</f>
        <v>0</v>
      </c>
      <c r="S974" s="178">
        <f>SUM([2]Calcs_OthBiz!S$210:S$216)</f>
        <v>0</v>
      </c>
      <c r="T974" s="178">
        <f>SUM([2]Calcs_OthBiz!T$210:T$216)</f>
        <v>0</v>
      </c>
      <c r="U974" s="178">
        <f>SUM([2]Calcs_OthBiz!U$210:U$216)</f>
        <v>0</v>
      </c>
      <c r="V974" s="178">
        <f>SUM([2]Calcs_OthBiz!V$210:V$216)</f>
        <v>0</v>
      </c>
      <c r="W974" s="178">
        <f>SUM([2]Calcs_OthBiz!W$210:W$216)</f>
        <v>0</v>
      </c>
      <c r="X974" s="178">
        <f>SUM([2]Calcs_OthBiz!X$210:X$216)</f>
        <v>0</v>
      </c>
      <c r="Y974" s="178">
        <f>SUM([2]Calcs_OthBiz!Y$210:Y$216)</f>
        <v>0</v>
      </c>
      <c r="Z974" s="178">
        <f>SUM([2]Calcs_OthBiz!Z$210:Z$216)</f>
        <v>0</v>
      </c>
      <c r="AA974" s="178">
        <f>SUM([2]Calcs_OthBiz!AA$210:AA$216)</f>
        <v>0</v>
      </c>
      <c r="AB974" s="178">
        <f>SUM([2]Calcs_OthBiz!AB$210:AB$216)</f>
        <v>0</v>
      </c>
      <c r="AC974" s="178">
        <f>SUM([2]Calcs_OthBiz!AC$210:AC$216)</f>
        <v>0</v>
      </c>
      <c r="AD974" s="178">
        <f>SUM([2]Calcs_OthBiz!AD$210:AD$216)</f>
        <v>0</v>
      </c>
      <c r="AE974" s="178">
        <f>SUM([2]Calcs_OthBiz!AE$210:AE$216)</f>
        <v>0</v>
      </c>
      <c r="AF974" s="178">
        <f>SUM([2]Calcs_OthBiz!AF$210:AF$216)</f>
        <v>0</v>
      </c>
      <c r="AG974" s="178">
        <f>SUM([2]Calcs_OthBiz!AG$210:AG$216)</f>
        <v>0</v>
      </c>
      <c r="AH974" s="179">
        <f>SUM([2]Calcs_OthBiz!AH$210:AH$216)</f>
        <v>0</v>
      </c>
      <c r="AM974" s="53" cm="1">
        <f t="array" ref="AM974">IF(SUM(ABS(K974:AH974)),1,0)</f>
        <v>0</v>
      </c>
      <c r="AN974" s="53">
        <f>IF(OR(SUBTOTAL(102,AM974)=1,AM974=0),0,1)</f>
        <v>0</v>
      </c>
    </row>
    <row r="975" spans="1:40" ht="12.75" hidden="1" customHeight="1" outlineLevel="2" x14ac:dyDescent="0.2">
      <c r="A975" s="35"/>
      <c r="B975" s="151"/>
      <c r="C975" s="152"/>
      <c r="D975" s="176" t="s">
        <v>113</v>
      </c>
      <c r="E975" s="154"/>
      <c r="F975" s="154"/>
      <c r="G975" s="154"/>
      <c r="H975" s="154"/>
      <c r="I975" s="154"/>
      <c r="J975" s="154"/>
      <c r="K975" s="177">
        <f>SUM('[2]Hist&amp;Budget_WC'!DH$239:DH$243)+SUM('[2]Hist&amp;Budget_WC'!DH$262:DH$265)*$I$43</f>
        <v>0</v>
      </c>
      <c r="L975" s="177">
        <f>SUM('[2]Hist&amp;Budget_WC'!DI$239:DI$243)+SUM('[2]Hist&amp;Budget_WC'!DI$262:DI$265)*$I$43</f>
        <v>0</v>
      </c>
      <c r="M975" s="177">
        <f>SUM('[2]Hist&amp;Budget_WC'!DJ$239:DJ$243)+SUM('[2]Hist&amp;Budget_WC'!DJ$262:DJ$265)*$I$43</f>
        <v>0</v>
      </c>
      <c r="N975" s="178">
        <f>SUM('[2]Hist&amp;Budget_WC'!DK$239:DK$243)+SUM('[2]Hist&amp;Budget_WC'!DK$262:DK$265)*$I$43</f>
        <v>0</v>
      </c>
      <c r="O975" s="178">
        <f>SUM([2]Calcs_OthBiz!O$217:O$222)+SUM([2]Calcs_OthBiz!O$239:O$242)*$I$43</f>
        <v>0</v>
      </c>
      <c r="P975" s="178">
        <f>SUM([2]Calcs_OthBiz!P$217:P$222)+SUM([2]Calcs_OthBiz!P$239:P$242)*$I$43</f>
        <v>0</v>
      </c>
      <c r="Q975" s="178">
        <f>SUM([2]Calcs_OthBiz!Q$217:Q$222)+SUM([2]Calcs_OthBiz!Q$239:Q$242)*$I$43</f>
        <v>0</v>
      </c>
      <c r="R975" s="178">
        <f>SUM([2]Calcs_OthBiz!R$217:R$222)+SUM([2]Calcs_OthBiz!R$239:R$242)*$I$43</f>
        <v>0</v>
      </c>
      <c r="S975" s="178">
        <f>SUM([2]Calcs_OthBiz!S$217:S$222)+SUM([2]Calcs_OthBiz!S$239:S$242)*$I$43</f>
        <v>0</v>
      </c>
      <c r="T975" s="178">
        <f>SUM([2]Calcs_OthBiz!T$217:T$222)+SUM([2]Calcs_OthBiz!T$239:T$242)*$I$43</f>
        <v>0</v>
      </c>
      <c r="U975" s="178">
        <f>SUM([2]Calcs_OthBiz!U$217:U$222)+SUM([2]Calcs_OthBiz!U$239:U$242)*$I$43</f>
        <v>0</v>
      </c>
      <c r="V975" s="178">
        <f>SUM([2]Calcs_OthBiz!V$217:V$222)+SUM([2]Calcs_OthBiz!V$239:V$242)*$I$43</f>
        <v>0</v>
      </c>
      <c r="W975" s="178">
        <f>SUM([2]Calcs_OthBiz!W$217:W$222)+SUM([2]Calcs_OthBiz!W$239:W$242)*$I$43</f>
        <v>0</v>
      </c>
      <c r="X975" s="178">
        <f>SUM([2]Calcs_OthBiz!X$217:X$222)+SUM([2]Calcs_OthBiz!X$239:X$242)*$I$43</f>
        <v>0</v>
      </c>
      <c r="Y975" s="178">
        <f>SUM([2]Calcs_OthBiz!Y$217:Y$222)+SUM([2]Calcs_OthBiz!Y$239:Y$242)*$I$43</f>
        <v>0</v>
      </c>
      <c r="Z975" s="178">
        <f>SUM([2]Calcs_OthBiz!Z$217:Z$222)+SUM([2]Calcs_OthBiz!Z$239:Z$242)*$I$43</f>
        <v>0</v>
      </c>
      <c r="AA975" s="178">
        <f>SUM([2]Calcs_OthBiz!AA$217:AA$222)+SUM([2]Calcs_OthBiz!AA$239:AA$242)*$I$43</f>
        <v>0</v>
      </c>
      <c r="AB975" s="178">
        <f>SUM([2]Calcs_OthBiz!AB$217:AB$222)+SUM([2]Calcs_OthBiz!AB$239:AB$242)*$I$43</f>
        <v>0</v>
      </c>
      <c r="AC975" s="178">
        <f>SUM([2]Calcs_OthBiz!AC$217:AC$222)+SUM([2]Calcs_OthBiz!AC$239:AC$242)*$I$43</f>
        <v>0</v>
      </c>
      <c r="AD975" s="178">
        <f>SUM([2]Calcs_OthBiz!AD$217:AD$222)+SUM([2]Calcs_OthBiz!AD$239:AD$242)*$I$43</f>
        <v>0</v>
      </c>
      <c r="AE975" s="178">
        <f>SUM([2]Calcs_OthBiz!AE$217:AE$222)+SUM([2]Calcs_OthBiz!AE$239:AE$242)*$I$43</f>
        <v>0</v>
      </c>
      <c r="AF975" s="178">
        <f>SUM([2]Calcs_OthBiz!AF$217:AF$222)+SUM([2]Calcs_OthBiz!AF$239:AF$242)*$I$43</f>
        <v>0</v>
      </c>
      <c r="AG975" s="178">
        <f>SUM([2]Calcs_OthBiz!AG$217:AG$222)+SUM([2]Calcs_OthBiz!AG$239:AG$242)*$I$43</f>
        <v>0</v>
      </c>
      <c r="AH975" s="179">
        <f>SUM([2]Calcs_OthBiz!AH$217:AH$222)+SUM([2]Calcs_OthBiz!AH$239:AH$242)*$I$43</f>
        <v>0</v>
      </c>
      <c r="AM975" s="53" cm="1">
        <f t="array" ref="AM975">IF(SUM(ABS(K975:AH975)),1,0)</f>
        <v>0</v>
      </c>
      <c r="AN975" s="53">
        <f>IF(OR(SUBTOTAL(102,AM975)=1,AM975=0),0,1)</f>
        <v>0</v>
      </c>
    </row>
    <row r="976" spans="1:40" ht="12.75" hidden="1" customHeight="1" outlineLevel="2" collapsed="1" x14ac:dyDescent="0.2">
      <c r="A976" s="35"/>
      <c r="B976" s="151"/>
      <c r="C976" s="152"/>
      <c r="D976" s="180" t="s">
        <v>114</v>
      </c>
      <c r="E976" s="181"/>
      <c r="F976" s="181"/>
      <c r="G976" s="181"/>
      <c r="H976" s="181"/>
      <c r="I976" s="181"/>
      <c r="J976" s="181"/>
      <c r="K976" s="182">
        <f t="shared" ref="K976:AH976" si="190">SUM(K974:K975)</f>
        <v>0</v>
      </c>
      <c r="L976" s="182">
        <f t="shared" si="190"/>
        <v>0</v>
      </c>
      <c r="M976" s="182">
        <f t="shared" si="190"/>
        <v>0</v>
      </c>
      <c r="N976" s="183">
        <f t="shared" si="190"/>
        <v>0</v>
      </c>
      <c r="O976" s="183">
        <f t="shared" si="190"/>
        <v>0</v>
      </c>
      <c r="P976" s="183">
        <f t="shared" si="190"/>
        <v>0</v>
      </c>
      <c r="Q976" s="183">
        <f t="shared" si="190"/>
        <v>0</v>
      </c>
      <c r="R976" s="183">
        <f t="shared" si="190"/>
        <v>0</v>
      </c>
      <c r="S976" s="183">
        <f t="shared" si="190"/>
        <v>0</v>
      </c>
      <c r="T976" s="183">
        <f t="shared" si="190"/>
        <v>0</v>
      </c>
      <c r="U976" s="183">
        <f t="shared" si="190"/>
        <v>0</v>
      </c>
      <c r="V976" s="183">
        <f t="shared" si="190"/>
        <v>0</v>
      </c>
      <c r="W976" s="183">
        <f t="shared" si="190"/>
        <v>0</v>
      </c>
      <c r="X976" s="183">
        <f t="shared" si="190"/>
        <v>0</v>
      </c>
      <c r="Y976" s="183">
        <f t="shared" si="190"/>
        <v>0</v>
      </c>
      <c r="Z976" s="183">
        <f t="shared" si="190"/>
        <v>0</v>
      </c>
      <c r="AA976" s="183">
        <f t="shared" si="190"/>
        <v>0</v>
      </c>
      <c r="AB976" s="183">
        <f t="shared" si="190"/>
        <v>0</v>
      </c>
      <c r="AC976" s="183">
        <f t="shared" si="190"/>
        <v>0</v>
      </c>
      <c r="AD976" s="183">
        <f t="shared" si="190"/>
        <v>0</v>
      </c>
      <c r="AE976" s="183">
        <f t="shared" si="190"/>
        <v>0</v>
      </c>
      <c r="AF976" s="183">
        <f t="shared" si="190"/>
        <v>0</v>
      </c>
      <c r="AG976" s="183">
        <f t="shared" si="190"/>
        <v>0</v>
      </c>
      <c r="AH976" s="184">
        <f t="shared" si="190"/>
        <v>0</v>
      </c>
    </row>
    <row r="977" spans="1:40" ht="12.75" hidden="1" customHeight="1" outlineLevel="2" x14ac:dyDescent="0.2">
      <c r="A977" s="35"/>
      <c r="B977" s="151"/>
      <c r="C977" s="152"/>
      <c r="D977" s="153"/>
      <c r="E977" s="154"/>
      <c r="F977" s="154"/>
      <c r="G977" s="154"/>
      <c r="H977" s="154"/>
      <c r="I977" s="154"/>
      <c r="J977" s="154"/>
      <c r="K977" s="185"/>
      <c r="L977" s="185"/>
      <c r="M977" s="185"/>
      <c r="N977" s="186"/>
      <c r="O977" s="186"/>
      <c r="P977" s="186"/>
      <c r="Q977" s="186"/>
      <c r="R977" s="186"/>
      <c r="S977" s="186"/>
      <c r="T977" s="186"/>
      <c r="U977" s="186"/>
      <c r="V977" s="186"/>
      <c r="W977" s="186"/>
      <c r="X977" s="186"/>
      <c r="Y977" s="186"/>
      <c r="Z977" s="186"/>
      <c r="AA977" s="186"/>
      <c r="AB977" s="186"/>
      <c r="AC977" s="186"/>
      <c r="AD977" s="186"/>
      <c r="AE977" s="186"/>
      <c r="AF977" s="186"/>
      <c r="AG977" s="186"/>
      <c r="AH977" s="187"/>
    </row>
    <row r="978" spans="1:40" ht="12.75" hidden="1" customHeight="1" outlineLevel="2" x14ac:dyDescent="0.2">
      <c r="A978" s="35"/>
      <c r="B978" s="151"/>
      <c r="C978" s="152"/>
      <c r="D978" s="153" t="s">
        <v>115</v>
      </c>
      <c r="E978" s="154"/>
      <c r="F978" s="154"/>
      <c r="G978" s="154"/>
      <c r="H978" s="154"/>
      <c r="I978" s="154"/>
      <c r="J978" s="154"/>
      <c r="K978" s="185"/>
      <c r="L978" s="185"/>
      <c r="M978" s="185"/>
      <c r="N978" s="186"/>
      <c r="O978" s="186"/>
      <c r="P978" s="186"/>
      <c r="Q978" s="186"/>
      <c r="R978" s="186"/>
      <c r="S978" s="186"/>
      <c r="T978" s="186"/>
      <c r="U978" s="186"/>
      <c r="V978" s="186"/>
      <c r="W978" s="186"/>
      <c r="X978" s="186"/>
      <c r="Y978" s="186"/>
      <c r="Z978" s="186"/>
      <c r="AA978" s="186"/>
      <c r="AB978" s="186"/>
      <c r="AC978" s="186"/>
      <c r="AD978" s="186"/>
      <c r="AE978" s="186"/>
      <c r="AF978" s="186"/>
      <c r="AG978" s="186"/>
      <c r="AH978" s="187"/>
    </row>
    <row r="979" spans="1:40" ht="12.75" hidden="1" customHeight="1" outlineLevel="2" x14ac:dyDescent="0.2">
      <c r="A979" s="35"/>
      <c r="B979" s="151"/>
      <c r="C979" s="152"/>
      <c r="D979" s="176" t="s">
        <v>116</v>
      </c>
      <c r="E979" s="154"/>
      <c r="F979" s="154"/>
      <c r="G979" s="154"/>
      <c r="H979" s="154"/>
      <c r="I979" s="154"/>
      <c r="J979" s="154"/>
      <c r="K979" s="177">
        <f>'[2]Hist&amp;Budget_WC'!DH$251</f>
        <v>0</v>
      </c>
      <c r="L979" s="177">
        <f>'[2]Hist&amp;Budget_WC'!DI$251</f>
        <v>0</v>
      </c>
      <c r="M979" s="177">
        <f>'[2]Hist&amp;Budget_WC'!DJ$251</f>
        <v>0</v>
      </c>
      <c r="N979" s="186">
        <f>'[2]Hist&amp;Budget_WC'!DK$251</f>
        <v>0</v>
      </c>
      <c r="O979" s="178">
        <f>[2]Calcs_OthBiz!O$228</f>
        <v>0</v>
      </c>
      <c r="P979" s="178">
        <f>[2]Calcs_OthBiz!P$228</f>
        <v>0</v>
      </c>
      <c r="Q979" s="178">
        <f>[2]Calcs_OthBiz!Q$228</f>
        <v>0</v>
      </c>
      <c r="R979" s="178">
        <f>[2]Calcs_OthBiz!R$228</f>
        <v>0</v>
      </c>
      <c r="S979" s="178">
        <f>[2]Calcs_OthBiz!S$228</f>
        <v>0</v>
      </c>
      <c r="T979" s="178">
        <f>[2]Calcs_OthBiz!T$228</f>
        <v>0</v>
      </c>
      <c r="U979" s="178">
        <f>[2]Calcs_OthBiz!U$228</f>
        <v>0</v>
      </c>
      <c r="V979" s="178">
        <f>[2]Calcs_OthBiz!V$228</f>
        <v>0</v>
      </c>
      <c r="W979" s="178">
        <f>[2]Calcs_OthBiz!W$228</f>
        <v>0</v>
      </c>
      <c r="X979" s="178">
        <f>[2]Calcs_OthBiz!X$228</f>
        <v>0</v>
      </c>
      <c r="Y979" s="178">
        <f>[2]Calcs_OthBiz!Y$228</f>
        <v>0</v>
      </c>
      <c r="Z979" s="178">
        <f>[2]Calcs_OthBiz!Z$228</f>
        <v>0</v>
      </c>
      <c r="AA979" s="178">
        <f>[2]Calcs_OthBiz!AA$228</f>
        <v>0</v>
      </c>
      <c r="AB979" s="178">
        <f>[2]Calcs_OthBiz!AB$228</f>
        <v>0</v>
      </c>
      <c r="AC979" s="178">
        <f>[2]Calcs_OthBiz!AC$228</f>
        <v>0</v>
      </c>
      <c r="AD979" s="178">
        <f>[2]Calcs_OthBiz!AD$228</f>
        <v>0</v>
      </c>
      <c r="AE979" s="178">
        <f>[2]Calcs_OthBiz!AE$228</f>
        <v>0</v>
      </c>
      <c r="AF979" s="178">
        <f>[2]Calcs_OthBiz!AF$228</f>
        <v>0</v>
      </c>
      <c r="AG979" s="178">
        <f>[2]Calcs_OthBiz!AG$228</f>
        <v>0</v>
      </c>
      <c r="AH979" s="179">
        <f>[2]Calcs_OthBiz!AH$228</f>
        <v>0</v>
      </c>
      <c r="AM979" s="53" cm="1">
        <f t="array" ref="AM979">IF(SUM(ABS(K979:AH979)),1,0)</f>
        <v>0</v>
      </c>
      <c r="AN979" s="53">
        <f>IF(OR(SUBTOTAL(102,AM979)=1,AM979=0),0,1)</f>
        <v>0</v>
      </c>
    </row>
    <row r="980" spans="1:40" ht="12.75" hidden="1" customHeight="1" outlineLevel="2" x14ac:dyDescent="0.2">
      <c r="A980" s="35"/>
      <c r="B980" s="151"/>
      <c r="C980" s="152"/>
      <c r="D980" s="176" t="s">
        <v>117</v>
      </c>
      <c r="E980" s="154"/>
      <c r="F980" s="154"/>
      <c r="G980" s="154"/>
      <c r="H980" s="154"/>
      <c r="I980" s="154"/>
      <c r="J980" s="154"/>
      <c r="K980" s="177">
        <f>'[2]Hist&amp;Budget_WC'!DH$250</f>
        <v>0</v>
      </c>
      <c r="L980" s="177">
        <f>'[2]Hist&amp;Budget_WC'!DI$250</f>
        <v>0</v>
      </c>
      <c r="M980" s="177">
        <f>'[2]Hist&amp;Budget_WC'!DJ$250</f>
        <v>0</v>
      </c>
      <c r="N980" s="186">
        <f>'[2]Hist&amp;Budget_WC'!DK$250</f>
        <v>0</v>
      </c>
      <c r="O980" s="178">
        <f>[2]Calcs_OthBiz!O$227</f>
        <v>0</v>
      </c>
      <c r="P980" s="178">
        <f>[2]Calcs_OthBiz!P$227</f>
        <v>0</v>
      </c>
      <c r="Q980" s="178">
        <f>[2]Calcs_OthBiz!Q$227</f>
        <v>0</v>
      </c>
      <c r="R980" s="178">
        <f>[2]Calcs_OthBiz!R$227</f>
        <v>0</v>
      </c>
      <c r="S980" s="178">
        <f>[2]Calcs_OthBiz!S$227</f>
        <v>0</v>
      </c>
      <c r="T980" s="178">
        <f>[2]Calcs_OthBiz!T$227</f>
        <v>0</v>
      </c>
      <c r="U980" s="178">
        <f>[2]Calcs_OthBiz!U$227</f>
        <v>0</v>
      </c>
      <c r="V980" s="178">
        <f>[2]Calcs_OthBiz!V$227</f>
        <v>0</v>
      </c>
      <c r="W980" s="178">
        <f>[2]Calcs_OthBiz!W$227</f>
        <v>0</v>
      </c>
      <c r="X980" s="178">
        <f>[2]Calcs_OthBiz!X$227</f>
        <v>0</v>
      </c>
      <c r="Y980" s="178">
        <f>[2]Calcs_OthBiz!Y$227</f>
        <v>0</v>
      </c>
      <c r="Z980" s="178">
        <f>[2]Calcs_OthBiz!Z$227</f>
        <v>0</v>
      </c>
      <c r="AA980" s="178">
        <f>[2]Calcs_OthBiz!AA$227</f>
        <v>0</v>
      </c>
      <c r="AB980" s="178">
        <f>[2]Calcs_OthBiz!AB$227</f>
        <v>0</v>
      </c>
      <c r="AC980" s="178">
        <f>[2]Calcs_OthBiz!AC$227</f>
        <v>0</v>
      </c>
      <c r="AD980" s="178">
        <f>[2]Calcs_OthBiz!AD$227</f>
        <v>0</v>
      </c>
      <c r="AE980" s="178">
        <f>[2]Calcs_OthBiz!AE$227</f>
        <v>0</v>
      </c>
      <c r="AF980" s="178">
        <f>[2]Calcs_OthBiz!AF$227</f>
        <v>0</v>
      </c>
      <c r="AG980" s="178">
        <f>[2]Calcs_OthBiz!AG$227</f>
        <v>0</v>
      </c>
      <c r="AH980" s="179">
        <f>[2]Calcs_OthBiz!AH$227</f>
        <v>0</v>
      </c>
      <c r="AM980" s="53" cm="1">
        <f t="array" ref="AM980">IF(SUM(ABS(K980:AH980)),1,0)</f>
        <v>0</v>
      </c>
      <c r="AN980" s="53">
        <f>IF(OR(SUBTOTAL(102,AM980)=1,AM980=0),0,1)</f>
        <v>0</v>
      </c>
    </row>
    <row r="981" spans="1:40" ht="12.75" hidden="1" customHeight="1" outlineLevel="2" x14ac:dyDescent="0.2">
      <c r="A981" s="35"/>
      <c r="B981" s="151"/>
      <c r="C981" s="152"/>
      <c r="D981" s="176" t="s">
        <v>118</v>
      </c>
      <c r="E981" s="154"/>
      <c r="F981" s="154"/>
      <c r="G981" s="154"/>
      <c r="H981" s="154"/>
      <c r="I981" s="154"/>
      <c r="J981" s="154"/>
      <c r="K981" s="177">
        <f>SUM('[2]Hist&amp;Budget_WC'!DH$252:DH$255)</f>
        <v>0</v>
      </c>
      <c r="L981" s="177">
        <f>SUM('[2]Hist&amp;Budget_WC'!DI$252:DI$255)</f>
        <v>0</v>
      </c>
      <c r="M981" s="177">
        <f>SUM('[2]Hist&amp;Budget_WC'!DJ$252:DJ$255)</f>
        <v>0</v>
      </c>
      <c r="N981" s="186">
        <f>SUM('[2]Hist&amp;Budget_WC'!DK$252:DK$255)</f>
        <v>0</v>
      </c>
      <c r="O981" s="178">
        <f>SUM([2]Calcs_OthBiz!O$229:O$232)</f>
        <v>0</v>
      </c>
      <c r="P981" s="178">
        <f>SUM([2]Calcs_OthBiz!P$229:P$232)</f>
        <v>0</v>
      </c>
      <c r="Q981" s="178">
        <f>SUM([2]Calcs_OthBiz!Q$229:Q$232)</f>
        <v>0</v>
      </c>
      <c r="R981" s="178">
        <f>SUM([2]Calcs_OthBiz!R$229:R$232)</f>
        <v>0</v>
      </c>
      <c r="S981" s="178">
        <f>SUM([2]Calcs_OthBiz!S$229:S$232)</f>
        <v>0</v>
      </c>
      <c r="T981" s="178">
        <f>SUM([2]Calcs_OthBiz!T$229:T$232)</f>
        <v>0</v>
      </c>
      <c r="U981" s="178">
        <f>SUM([2]Calcs_OthBiz!U$229:U$232)</f>
        <v>0</v>
      </c>
      <c r="V981" s="178">
        <f>SUM([2]Calcs_OthBiz!V$229:V$232)</f>
        <v>0</v>
      </c>
      <c r="W981" s="178">
        <f>SUM([2]Calcs_OthBiz!W$229:W$232)</f>
        <v>0</v>
      </c>
      <c r="X981" s="178">
        <f>SUM([2]Calcs_OthBiz!X$229:X$232)</f>
        <v>0</v>
      </c>
      <c r="Y981" s="178">
        <f>SUM([2]Calcs_OthBiz!Y$229:Y$232)</f>
        <v>0</v>
      </c>
      <c r="Z981" s="178">
        <f>SUM([2]Calcs_OthBiz!Z$229:Z$232)</f>
        <v>0</v>
      </c>
      <c r="AA981" s="178">
        <f>SUM([2]Calcs_OthBiz!AA$229:AA$232)</f>
        <v>0</v>
      </c>
      <c r="AB981" s="178">
        <f>SUM([2]Calcs_OthBiz!AB$229:AB$232)</f>
        <v>0</v>
      </c>
      <c r="AC981" s="178">
        <f>SUM([2]Calcs_OthBiz!AC$229:AC$232)</f>
        <v>0</v>
      </c>
      <c r="AD981" s="178">
        <f>SUM([2]Calcs_OthBiz!AD$229:AD$232)</f>
        <v>0</v>
      </c>
      <c r="AE981" s="178">
        <f>SUM([2]Calcs_OthBiz!AE$229:AE$232)</f>
        <v>0</v>
      </c>
      <c r="AF981" s="178">
        <f>SUM([2]Calcs_OthBiz!AF$229:AF$232)</f>
        <v>0</v>
      </c>
      <c r="AG981" s="178">
        <f>SUM([2]Calcs_OthBiz!AG$229:AG$232)</f>
        <v>0</v>
      </c>
      <c r="AH981" s="179">
        <f>SUM([2]Calcs_OthBiz!AH$229:AH$232)</f>
        <v>0</v>
      </c>
      <c r="AM981" s="53" cm="1">
        <f t="array" ref="AM981">IF(SUM(ABS(K981:AH981)),1,0)</f>
        <v>0</v>
      </c>
      <c r="AN981" s="53">
        <f>IF(OR(SUBTOTAL(102,AM981)=1,AM981=0),0,1)</f>
        <v>0</v>
      </c>
    </row>
    <row r="982" spans="1:40" ht="12.75" hidden="1" customHeight="1" outlineLevel="2" collapsed="1" x14ac:dyDescent="0.2">
      <c r="A982" s="35"/>
      <c r="B982" s="151"/>
      <c r="C982" s="152"/>
      <c r="D982" s="180" t="s">
        <v>119</v>
      </c>
      <c r="E982" s="181"/>
      <c r="F982" s="181"/>
      <c r="G982" s="181"/>
      <c r="H982" s="181"/>
      <c r="I982" s="181"/>
      <c r="J982" s="181"/>
      <c r="K982" s="182">
        <f t="shared" ref="K982:AH982" si="191">SUM(K979:K981)</f>
        <v>0</v>
      </c>
      <c r="L982" s="182">
        <f t="shared" si="191"/>
        <v>0</v>
      </c>
      <c r="M982" s="182">
        <f t="shared" si="191"/>
        <v>0</v>
      </c>
      <c r="N982" s="183">
        <f t="shared" si="191"/>
        <v>0</v>
      </c>
      <c r="O982" s="183">
        <f t="shared" si="191"/>
        <v>0</v>
      </c>
      <c r="P982" s="183">
        <f t="shared" si="191"/>
        <v>0</v>
      </c>
      <c r="Q982" s="183">
        <f t="shared" si="191"/>
        <v>0</v>
      </c>
      <c r="R982" s="183">
        <f t="shared" si="191"/>
        <v>0</v>
      </c>
      <c r="S982" s="183">
        <f t="shared" si="191"/>
        <v>0</v>
      </c>
      <c r="T982" s="183">
        <f t="shared" si="191"/>
        <v>0</v>
      </c>
      <c r="U982" s="183">
        <f t="shared" si="191"/>
        <v>0</v>
      </c>
      <c r="V982" s="183">
        <f t="shared" si="191"/>
        <v>0</v>
      </c>
      <c r="W982" s="183">
        <f t="shared" si="191"/>
        <v>0</v>
      </c>
      <c r="X982" s="183">
        <f t="shared" si="191"/>
        <v>0</v>
      </c>
      <c r="Y982" s="183">
        <f t="shared" si="191"/>
        <v>0</v>
      </c>
      <c r="Z982" s="183">
        <f t="shared" si="191"/>
        <v>0</v>
      </c>
      <c r="AA982" s="183">
        <f t="shared" si="191"/>
        <v>0</v>
      </c>
      <c r="AB982" s="183">
        <f t="shared" si="191"/>
        <v>0</v>
      </c>
      <c r="AC982" s="183">
        <f t="shared" si="191"/>
        <v>0</v>
      </c>
      <c r="AD982" s="183">
        <f t="shared" si="191"/>
        <v>0</v>
      </c>
      <c r="AE982" s="183">
        <f t="shared" si="191"/>
        <v>0</v>
      </c>
      <c r="AF982" s="183">
        <f t="shared" si="191"/>
        <v>0</v>
      </c>
      <c r="AG982" s="183">
        <f t="shared" si="191"/>
        <v>0</v>
      </c>
      <c r="AH982" s="184">
        <f t="shared" si="191"/>
        <v>0</v>
      </c>
    </row>
    <row r="983" spans="1:40" ht="12.75" hidden="1" customHeight="1" outlineLevel="2" x14ac:dyDescent="0.2">
      <c r="A983" s="35"/>
      <c r="B983" s="151"/>
      <c r="C983" s="152"/>
      <c r="D983" s="153"/>
      <c r="E983" s="154"/>
      <c r="F983" s="154"/>
      <c r="G983" s="154"/>
      <c r="H983" s="154"/>
      <c r="I983" s="154"/>
      <c r="J983" s="154"/>
      <c r="K983" s="185"/>
      <c r="L983" s="185"/>
      <c r="M983" s="185"/>
      <c r="N983" s="186"/>
      <c r="O983" s="186"/>
      <c r="P983" s="186"/>
      <c r="Q983" s="186"/>
      <c r="R983" s="186"/>
      <c r="S983" s="186"/>
      <c r="T983" s="186"/>
      <c r="U983" s="186"/>
      <c r="V983" s="186"/>
      <c r="W983" s="186"/>
      <c r="X983" s="186"/>
      <c r="Y983" s="186"/>
      <c r="Z983" s="186"/>
      <c r="AA983" s="186"/>
      <c r="AB983" s="186"/>
      <c r="AC983" s="186"/>
      <c r="AD983" s="186"/>
      <c r="AE983" s="186"/>
      <c r="AF983" s="186"/>
      <c r="AG983" s="186"/>
      <c r="AH983" s="187"/>
    </row>
    <row r="984" spans="1:40" ht="12.75" hidden="1" customHeight="1" outlineLevel="2" x14ac:dyDescent="0.2">
      <c r="A984" s="35"/>
      <c r="B984" s="151"/>
      <c r="C984" s="152"/>
      <c r="D984" s="153" t="s">
        <v>120</v>
      </c>
      <c r="E984" s="154"/>
      <c r="F984" s="154"/>
      <c r="G984" s="154"/>
      <c r="H984" s="154"/>
      <c r="I984" s="154"/>
      <c r="J984" s="154"/>
      <c r="K984" s="185"/>
      <c r="L984" s="185"/>
      <c r="M984" s="185"/>
      <c r="N984" s="186"/>
      <c r="O984" s="186"/>
      <c r="P984" s="186"/>
      <c r="Q984" s="186"/>
      <c r="R984" s="186"/>
      <c r="S984" s="186"/>
      <c r="T984" s="186"/>
      <c r="U984" s="186"/>
      <c r="V984" s="186"/>
      <c r="W984" s="186"/>
      <c r="X984" s="186"/>
      <c r="Y984" s="186"/>
      <c r="Z984" s="186"/>
      <c r="AA984" s="186"/>
      <c r="AB984" s="186"/>
      <c r="AC984" s="186"/>
      <c r="AD984" s="186"/>
      <c r="AE984" s="186"/>
      <c r="AF984" s="186"/>
      <c r="AG984" s="186"/>
      <c r="AH984" s="187"/>
    </row>
    <row r="985" spans="1:40" ht="12.75" hidden="1" customHeight="1" outlineLevel="2" x14ac:dyDescent="0.2">
      <c r="A985" s="35"/>
      <c r="B985" s="151"/>
      <c r="C985" s="152"/>
      <c r="D985" s="176" t="s">
        <v>121</v>
      </c>
      <c r="E985" s="154"/>
      <c r="F985" s="154"/>
      <c r="G985" s="154"/>
      <c r="H985" s="154"/>
      <c r="I985" s="154"/>
      <c r="J985" s="154"/>
      <c r="K985" s="177">
        <f>'[2]Hist&amp;Budget_WC'!DH$260</f>
        <v>0</v>
      </c>
      <c r="L985" s="185">
        <f>'[2]Hist&amp;Budget_WC'!DI$260</f>
        <v>0</v>
      </c>
      <c r="M985" s="185">
        <f>'[2]Hist&amp;Budget_WC'!DJ$260</f>
        <v>0</v>
      </c>
      <c r="N985" s="186">
        <f>'[2]Hist&amp;Budget_WC'!DK$260</f>
        <v>0</v>
      </c>
      <c r="O985" s="178">
        <f>[2]Calcs_OthBiz!O$237</f>
        <v>0</v>
      </c>
      <c r="P985" s="186">
        <f>[2]Calcs_OthBiz!P$237</f>
        <v>0</v>
      </c>
      <c r="Q985" s="186">
        <f>[2]Calcs_OthBiz!Q$237</f>
        <v>0</v>
      </c>
      <c r="R985" s="186">
        <f>[2]Calcs_OthBiz!R$237</f>
        <v>0</v>
      </c>
      <c r="S985" s="186">
        <f>[2]Calcs_OthBiz!S$237</f>
        <v>0</v>
      </c>
      <c r="T985" s="186">
        <f>[2]Calcs_OthBiz!T$237</f>
        <v>0</v>
      </c>
      <c r="U985" s="186">
        <f>[2]Calcs_OthBiz!U$237</f>
        <v>0</v>
      </c>
      <c r="V985" s="186">
        <f>[2]Calcs_OthBiz!V$237</f>
        <v>0</v>
      </c>
      <c r="W985" s="186">
        <f>[2]Calcs_OthBiz!W$237</f>
        <v>0</v>
      </c>
      <c r="X985" s="186">
        <f>[2]Calcs_OthBiz!X$237</f>
        <v>0</v>
      </c>
      <c r="Y985" s="186">
        <f>[2]Calcs_OthBiz!Y$237</f>
        <v>0</v>
      </c>
      <c r="Z985" s="186">
        <f>[2]Calcs_OthBiz!Z$237</f>
        <v>0</v>
      </c>
      <c r="AA985" s="186">
        <f>[2]Calcs_OthBiz!AA$237</f>
        <v>0</v>
      </c>
      <c r="AB985" s="186">
        <f>[2]Calcs_OthBiz!AB$237</f>
        <v>0</v>
      </c>
      <c r="AC985" s="186">
        <f>[2]Calcs_OthBiz!AC$237</f>
        <v>0</v>
      </c>
      <c r="AD985" s="186">
        <f>[2]Calcs_OthBiz!AD$237</f>
        <v>0</v>
      </c>
      <c r="AE985" s="186">
        <f>[2]Calcs_OthBiz!AE$237</f>
        <v>0</v>
      </c>
      <c r="AF985" s="186">
        <f>[2]Calcs_OthBiz!AF$237</f>
        <v>0</v>
      </c>
      <c r="AG985" s="186">
        <f>[2]Calcs_OthBiz!AG$237</f>
        <v>0</v>
      </c>
      <c r="AH985" s="187">
        <f>[2]Calcs_OthBiz!AH$237</f>
        <v>0</v>
      </c>
      <c r="AM985" s="53" cm="1">
        <f t="array" ref="AM985">IF(SUM(ABS(K985:AH985)),1,0)</f>
        <v>0</v>
      </c>
      <c r="AN985" s="53">
        <f>IF(OR(SUBTOTAL(102,AM985)=1,AM985=0),0,1)</f>
        <v>0</v>
      </c>
    </row>
    <row r="986" spans="1:40" ht="12.75" hidden="1" customHeight="1" outlineLevel="2" x14ac:dyDescent="0.2">
      <c r="A986" s="35"/>
      <c r="B986" s="151"/>
      <c r="C986" s="152"/>
      <c r="D986" s="176" t="s">
        <v>122</v>
      </c>
      <c r="E986" s="154"/>
      <c r="F986" s="154"/>
      <c r="G986" s="154"/>
      <c r="H986" s="154"/>
      <c r="I986" s="154"/>
      <c r="J986" s="154"/>
      <c r="K986" s="177">
        <f>'[2]Hist&amp;Budget_WC'!DH$261</f>
        <v>0</v>
      </c>
      <c r="L986" s="185">
        <f>'[2]Hist&amp;Budget_WC'!DI$261</f>
        <v>0</v>
      </c>
      <c r="M986" s="185">
        <f>'[2]Hist&amp;Budget_WC'!DJ$261</f>
        <v>0</v>
      </c>
      <c r="N986" s="186">
        <f>'[2]Hist&amp;Budget_WC'!DK$261</f>
        <v>0</v>
      </c>
      <c r="O986" s="186">
        <f>[2]Calcs_OthBiz!O$238</f>
        <v>0</v>
      </c>
      <c r="P986" s="186">
        <f>[2]Calcs_OthBiz!P$238</f>
        <v>0</v>
      </c>
      <c r="Q986" s="186">
        <f>[2]Calcs_OthBiz!Q$238</f>
        <v>0</v>
      </c>
      <c r="R986" s="186">
        <f>[2]Calcs_OthBiz!R$238</f>
        <v>0</v>
      </c>
      <c r="S986" s="186">
        <f>[2]Calcs_OthBiz!S$238</f>
        <v>0</v>
      </c>
      <c r="T986" s="186">
        <f>[2]Calcs_OthBiz!T$238</f>
        <v>0</v>
      </c>
      <c r="U986" s="186">
        <f>[2]Calcs_OthBiz!U$238</f>
        <v>0</v>
      </c>
      <c r="V986" s="186">
        <f>[2]Calcs_OthBiz!V$238</f>
        <v>0</v>
      </c>
      <c r="W986" s="186">
        <f>[2]Calcs_OthBiz!W$238</f>
        <v>0</v>
      </c>
      <c r="X986" s="186">
        <f>[2]Calcs_OthBiz!X$238</f>
        <v>0</v>
      </c>
      <c r="Y986" s="186">
        <f>[2]Calcs_OthBiz!Y$238</f>
        <v>0</v>
      </c>
      <c r="Z986" s="186">
        <f>[2]Calcs_OthBiz!Z$238</f>
        <v>0</v>
      </c>
      <c r="AA986" s="186">
        <f>[2]Calcs_OthBiz!AA$238</f>
        <v>0</v>
      </c>
      <c r="AB986" s="186">
        <f>[2]Calcs_OthBiz!AB$238</f>
        <v>0</v>
      </c>
      <c r="AC986" s="186">
        <f>[2]Calcs_OthBiz!AC$238</f>
        <v>0</v>
      </c>
      <c r="AD986" s="186">
        <f>[2]Calcs_OthBiz!AD$238</f>
        <v>0</v>
      </c>
      <c r="AE986" s="186">
        <f>[2]Calcs_OthBiz!AE$238</f>
        <v>0</v>
      </c>
      <c r="AF986" s="186">
        <f>[2]Calcs_OthBiz!AF$238</f>
        <v>0</v>
      </c>
      <c r="AG986" s="186">
        <f>[2]Calcs_OthBiz!AG$238</f>
        <v>0</v>
      </c>
      <c r="AH986" s="187">
        <f>[2]Calcs_OthBiz!AH$238</f>
        <v>0</v>
      </c>
      <c r="AM986" s="53" cm="1">
        <f t="array" ref="AM986">IF(SUM(ABS(K986:AH986)),1,0)</f>
        <v>0</v>
      </c>
      <c r="AN986" s="53">
        <f>IF(OR(SUBTOTAL(102,AM986)=1,AM986=0),0,1)</f>
        <v>0</v>
      </c>
    </row>
    <row r="987" spans="1:40" ht="12.75" hidden="1" customHeight="1" outlineLevel="2" collapsed="1" x14ac:dyDescent="0.2">
      <c r="A987" s="35"/>
      <c r="B987" s="151"/>
      <c r="C987" s="152"/>
      <c r="D987" s="176" t="s">
        <v>123</v>
      </c>
      <c r="E987" s="154"/>
      <c r="F987" s="154"/>
      <c r="G987" s="154"/>
      <c r="H987" s="154"/>
      <c r="I987" s="154"/>
      <c r="J987" s="154"/>
      <c r="K987" s="177">
        <f>SUM('[2]Hist&amp;Budget_WC'!DH$262:DH$265)*(1-$I$43)</f>
        <v>0</v>
      </c>
      <c r="L987" s="185">
        <f>SUM('[2]Hist&amp;Budget_WC'!DI$262:DI$265)*(1-$I$43)</f>
        <v>0</v>
      </c>
      <c r="M987" s="185">
        <f>SUM('[2]Hist&amp;Budget_WC'!DJ$262:DJ$265)*(1-$I$43)</f>
        <v>0</v>
      </c>
      <c r="N987" s="186">
        <f>SUM('[2]Hist&amp;Budget_WC'!DK$262:DK$265)*(1-$I$43)</f>
        <v>0</v>
      </c>
      <c r="O987" s="178">
        <f>SUM([2]Calcs_OthBiz!O$239:O$242)*(1-$I$43)</f>
        <v>0</v>
      </c>
      <c r="P987" s="178">
        <f>SUM([2]Calcs_OthBiz!P$239:P$242)*(1-$I$43)</f>
        <v>0</v>
      </c>
      <c r="Q987" s="178">
        <f>SUM([2]Calcs_OthBiz!Q$239:Q$242)*(1-$I$43)</f>
        <v>0</v>
      </c>
      <c r="R987" s="178">
        <f>SUM([2]Calcs_OthBiz!R$239:R$242)*(1-$I$43)</f>
        <v>0</v>
      </c>
      <c r="S987" s="178">
        <f>SUM([2]Calcs_OthBiz!S$239:S$242)*(1-$I$43)</f>
        <v>0</v>
      </c>
      <c r="T987" s="178">
        <f>SUM([2]Calcs_OthBiz!T$239:T$242)*(1-$I$43)</f>
        <v>0</v>
      </c>
      <c r="U987" s="178">
        <f>SUM([2]Calcs_OthBiz!U$239:U$242)*(1-$I$43)</f>
        <v>0</v>
      </c>
      <c r="V987" s="178">
        <f>SUM([2]Calcs_OthBiz!V$239:V$242)*(1-$I$43)</f>
        <v>0</v>
      </c>
      <c r="W987" s="178">
        <f>SUM([2]Calcs_OthBiz!W$239:W$242)*(1-$I$43)</f>
        <v>0</v>
      </c>
      <c r="X987" s="178">
        <f>SUM([2]Calcs_OthBiz!X$239:X$242)*(1-$I$43)</f>
        <v>0</v>
      </c>
      <c r="Y987" s="178">
        <f>SUM([2]Calcs_OthBiz!Y$239:Y$242)*(1-$I$43)</f>
        <v>0</v>
      </c>
      <c r="Z987" s="178">
        <f>SUM([2]Calcs_OthBiz!Z$239:Z$242)*(1-$I$43)</f>
        <v>0</v>
      </c>
      <c r="AA987" s="178">
        <f>SUM([2]Calcs_OthBiz!AA$239:AA$242)*(1-$I$43)</f>
        <v>0</v>
      </c>
      <c r="AB987" s="178">
        <f>SUM([2]Calcs_OthBiz!AB$239:AB$242)*(1-$I$43)</f>
        <v>0</v>
      </c>
      <c r="AC987" s="178">
        <f>SUM([2]Calcs_OthBiz!AC$239:AC$242)*(1-$I$43)</f>
        <v>0</v>
      </c>
      <c r="AD987" s="178">
        <f>SUM([2]Calcs_OthBiz!AD$239:AD$242)*(1-$I$43)</f>
        <v>0</v>
      </c>
      <c r="AE987" s="178">
        <f>SUM([2]Calcs_OthBiz!AE$239:AE$242)*(1-$I$43)</f>
        <v>0</v>
      </c>
      <c r="AF987" s="178">
        <f>SUM([2]Calcs_OthBiz!AF$239:AF$242)*(1-$I$43)</f>
        <v>0</v>
      </c>
      <c r="AG987" s="178">
        <f>SUM([2]Calcs_OthBiz!AG$239:AG$242)*(1-$I$43)</f>
        <v>0</v>
      </c>
      <c r="AH987" s="179">
        <f>SUM([2]Calcs_OthBiz!AH$239:AH$242)*(1-$I$43)</f>
        <v>0</v>
      </c>
    </row>
    <row r="988" spans="1:40" ht="12.75" hidden="1" customHeight="1" outlineLevel="2" x14ac:dyDescent="0.2">
      <c r="A988" s="35"/>
      <c r="B988" s="151"/>
      <c r="C988" s="152"/>
      <c r="D988" s="176" t="s">
        <v>124</v>
      </c>
      <c r="E988" s="154"/>
      <c r="F988" s="154"/>
      <c r="G988" s="154"/>
      <c r="H988" s="154"/>
      <c r="I988" s="154"/>
      <c r="J988" s="154"/>
      <c r="K988" s="177">
        <f>'[2]Hist&amp;Budget_WC'!DH$266</f>
        <v>0</v>
      </c>
      <c r="L988" s="185">
        <f>'[2]Hist&amp;Budget_WC'!DI$266</f>
        <v>0</v>
      </c>
      <c r="M988" s="185">
        <f>'[2]Hist&amp;Budget_WC'!DJ$266</f>
        <v>0</v>
      </c>
      <c r="N988" s="186">
        <f>'[2]Hist&amp;Budget_WC'!DK$266</f>
        <v>0</v>
      </c>
      <c r="O988" s="178">
        <f>[2]Calcs_OthBiz!O$243</f>
        <v>0</v>
      </c>
      <c r="P988" s="186">
        <f>[2]Calcs_OthBiz!P$243</f>
        <v>0</v>
      </c>
      <c r="Q988" s="186">
        <f>[2]Calcs_OthBiz!Q$243</f>
        <v>0</v>
      </c>
      <c r="R988" s="186">
        <f>[2]Calcs_OthBiz!R$243</f>
        <v>0</v>
      </c>
      <c r="S988" s="186">
        <f>[2]Calcs_OthBiz!S$243</f>
        <v>0</v>
      </c>
      <c r="T988" s="186">
        <f>[2]Calcs_OthBiz!T$243</f>
        <v>0</v>
      </c>
      <c r="U988" s="186">
        <f>[2]Calcs_OthBiz!U$243</f>
        <v>0</v>
      </c>
      <c r="V988" s="186">
        <f>[2]Calcs_OthBiz!V$243</f>
        <v>0</v>
      </c>
      <c r="W988" s="186">
        <f>[2]Calcs_OthBiz!W$243</f>
        <v>0</v>
      </c>
      <c r="X988" s="186">
        <f>[2]Calcs_OthBiz!X$243</f>
        <v>0</v>
      </c>
      <c r="Y988" s="186">
        <f>[2]Calcs_OthBiz!Y$243</f>
        <v>0</v>
      </c>
      <c r="Z988" s="186">
        <f>[2]Calcs_OthBiz!Z$243</f>
        <v>0</v>
      </c>
      <c r="AA988" s="186">
        <f>[2]Calcs_OthBiz!AA$243</f>
        <v>0</v>
      </c>
      <c r="AB988" s="186">
        <f>[2]Calcs_OthBiz!AB$243</f>
        <v>0</v>
      </c>
      <c r="AC988" s="186">
        <f>[2]Calcs_OthBiz!AC$243</f>
        <v>0</v>
      </c>
      <c r="AD988" s="186">
        <f>[2]Calcs_OthBiz!AD$243</f>
        <v>0</v>
      </c>
      <c r="AE988" s="186">
        <f>[2]Calcs_OthBiz!AE$243</f>
        <v>0</v>
      </c>
      <c r="AF988" s="186">
        <f>[2]Calcs_OthBiz!AF$243</f>
        <v>0</v>
      </c>
      <c r="AG988" s="186">
        <f>[2]Calcs_OthBiz!AG$243</f>
        <v>0</v>
      </c>
      <c r="AH988" s="187">
        <f>[2]Calcs_OthBiz!AH$243</f>
        <v>0</v>
      </c>
    </row>
    <row r="989" spans="1:40" ht="12.75" hidden="1" customHeight="1" outlineLevel="2" x14ac:dyDescent="0.2">
      <c r="A989" s="35"/>
      <c r="B989" s="151"/>
      <c r="C989" s="152"/>
      <c r="D989" s="180" t="s">
        <v>125</v>
      </c>
      <c r="E989" s="181"/>
      <c r="F989" s="181"/>
      <c r="G989" s="181"/>
      <c r="H989" s="181"/>
      <c r="I989" s="181"/>
      <c r="J989" s="181"/>
      <c r="K989" s="182">
        <f>SUM(K985:K988)</f>
        <v>0</v>
      </c>
      <c r="L989" s="182">
        <f>SUM(L985:L988)</f>
        <v>0</v>
      </c>
      <c r="M989" s="182">
        <f>SUM(M985:M988)</f>
        <v>0</v>
      </c>
      <c r="N989" s="183">
        <f>SUM(N985:N988)</f>
        <v>0</v>
      </c>
      <c r="O989" s="183">
        <f>SUM(O985:O988)</f>
        <v>0</v>
      </c>
      <c r="P989" s="183">
        <f t="shared" ref="P989:AH989" si="192">SUM(P985:P988)</f>
        <v>0</v>
      </c>
      <c r="Q989" s="183">
        <f t="shared" si="192"/>
        <v>0</v>
      </c>
      <c r="R989" s="183">
        <f t="shared" si="192"/>
        <v>0</v>
      </c>
      <c r="S989" s="183">
        <f t="shared" si="192"/>
        <v>0</v>
      </c>
      <c r="T989" s="183">
        <f t="shared" si="192"/>
        <v>0</v>
      </c>
      <c r="U989" s="183">
        <f t="shared" si="192"/>
        <v>0</v>
      </c>
      <c r="V989" s="183">
        <f t="shared" si="192"/>
        <v>0</v>
      </c>
      <c r="W989" s="183">
        <f t="shared" si="192"/>
        <v>0</v>
      </c>
      <c r="X989" s="183">
        <f t="shared" si="192"/>
        <v>0</v>
      </c>
      <c r="Y989" s="183">
        <f t="shared" si="192"/>
        <v>0</v>
      </c>
      <c r="Z989" s="183">
        <f t="shared" si="192"/>
        <v>0</v>
      </c>
      <c r="AA989" s="183">
        <f t="shared" si="192"/>
        <v>0</v>
      </c>
      <c r="AB989" s="183">
        <f t="shared" si="192"/>
        <v>0</v>
      </c>
      <c r="AC989" s="183">
        <f t="shared" si="192"/>
        <v>0</v>
      </c>
      <c r="AD989" s="183">
        <f t="shared" si="192"/>
        <v>0</v>
      </c>
      <c r="AE989" s="183">
        <f t="shared" si="192"/>
        <v>0</v>
      </c>
      <c r="AF989" s="183">
        <f t="shared" si="192"/>
        <v>0</v>
      </c>
      <c r="AG989" s="183">
        <f t="shared" si="192"/>
        <v>0</v>
      </c>
      <c r="AH989" s="184">
        <f t="shared" si="192"/>
        <v>0</v>
      </c>
    </row>
    <row r="990" spans="1:40" ht="12.75" hidden="1" customHeight="1" outlineLevel="2" x14ac:dyDescent="0.2">
      <c r="A990" s="35"/>
      <c r="B990" s="151"/>
      <c r="C990" s="152"/>
      <c r="D990" s="176"/>
      <c r="E990" s="154"/>
      <c r="F990" s="154"/>
      <c r="G990" s="154"/>
      <c r="H990" s="154"/>
      <c r="I990" s="154"/>
      <c r="J990" s="154"/>
      <c r="K990" s="188"/>
      <c r="L990" s="188"/>
      <c r="M990" s="188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  <c r="AA990" s="189"/>
      <c r="AB990" s="189"/>
      <c r="AC990" s="189"/>
      <c r="AD990" s="189"/>
      <c r="AE990" s="189"/>
      <c r="AF990" s="189"/>
      <c r="AG990" s="189"/>
      <c r="AH990" s="190"/>
    </row>
    <row r="991" spans="1:40" ht="12.75" hidden="1" customHeight="1" outlineLevel="2" thickBot="1" x14ac:dyDescent="0.25">
      <c r="A991" s="35"/>
      <c r="B991" s="151"/>
      <c r="C991" s="152"/>
      <c r="D991" s="158" t="s">
        <v>126</v>
      </c>
      <c r="E991" s="159"/>
      <c r="F991" s="159"/>
      <c r="G991" s="159"/>
      <c r="H991" s="159"/>
      <c r="I991" s="159"/>
      <c r="J991" s="159"/>
      <c r="K991" s="191">
        <f>SUM(K976,K982,K989)</f>
        <v>0</v>
      </c>
      <c r="L991" s="191">
        <f>SUM(L976,L982,L989)</f>
        <v>0</v>
      </c>
      <c r="M991" s="191">
        <f>SUM(M976,M982,M989)</f>
        <v>0</v>
      </c>
      <c r="N991" s="192">
        <f>SUM(N976,N982,N989)</f>
        <v>0</v>
      </c>
      <c r="O991" s="193">
        <f>SUM(O976,O982,O989)</f>
        <v>0</v>
      </c>
      <c r="P991" s="192">
        <f t="shared" ref="P991:AH991" si="193">SUM(P976,P982,P989)</f>
        <v>0</v>
      </c>
      <c r="Q991" s="192">
        <f t="shared" si="193"/>
        <v>0</v>
      </c>
      <c r="R991" s="192">
        <f t="shared" si="193"/>
        <v>0</v>
      </c>
      <c r="S991" s="192">
        <f t="shared" si="193"/>
        <v>0</v>
      </c>
      <c r="T991" s="192">
        <f t="shared" si="193"/>
        <v>0</v>
      </c>
      <c r="U991" s="192">
        <f t="shared" si="193"/>
        <v>0</v>
      </c>
      <c r="V991" s="192">
        <f t="shared" si="193"/>
        <v>0</v>
      </c>
      <c r="W991" s="192">
        <f t="shared" si="193"/>
        <v>0</v>
      </c>
      <c r="X991" s="192">
        <f t="shared" si="193"/>
        <v>0</v>
      </c>
      <c r="Y991" s="192">
        <f t="shared" si="193"/>
        <v>0</v>
      </c>
      <c r="Z991" s="192">
        <f t="shared" si="193"/>
        <v>0</v>
      </c>
      <c r="AA991" s="192">
        <f t="shared" si="193"/>
        <v>0</v>
      </c>
      <c r="AB991" s="192">
        <f t="shared" si="193"/>
        <v>0</v>
      </c>
      <c r="AC991" s="192">
        <f t="shared" si="193"/>
        <v>0</v>
      </c>
      <c r="AD991" s="192">
        <f t="shared" si="193"/>
        <v>0</v>
      </c>
      <c r="AE991" s="192">
        <f t="shared" si="193"/>
        <v>0</v>
      </c>
      <c r="AF991" s="192">
        <f t="shared" si="193"/>
        <v>0</v>
      </c>
      <c r="AG991" s="192">
        <f t="shared" si="193"/>
        <v>0</v>
      </c>
      <c r="AH991" s="194">
        <f t="shared" si="193"/>
        <v>0</v>
      </c>
    </row>
    <row r="992" spans="1:40" ht="12.75" hidden="1" customHeight="1" outlineLevel="2" thickTop="1" x14ac:dyDescent="0.2">
      <c r="A992" s="35"/>
      <c r="B992" s="151"/>
      <c r="C992" s="152"/>
      <c r="D992" s="153"/>
      <c r="E992" s="154"/>
      <c r="F992" s="154"/>
      <c r="G992" s="154"/>
      <c r="H992" s="154"/>
      <c r="I992" s="154"/>
      <c r="J992" s="154"/>
      <c r="K992" s="188"/>
      <c r="L992" s="188"/>
      <c r="M992" s="188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  <c r="AA992" s="189"/>
      <c r="AB992" s="189"/>
      <c r="AC992" s="189"/>
      <c r="AD992" s="189"/>
      <c r="AE992" s="189"/>
      <c r="AF992" s="189"/>
      <c r="AG992" s="189"/>
      <c r="AH992" s="190"/>
    </row>
    <row r="993" spans="1:40" ht="10.199999999999999" hidden="1" outlineLevel="2" x14ac:dyDescent="0.2">
      <c r="B993" s="151"/>
      <c r="C993" s="152"/>
      <c r="D993" s="195" t="s">
        <v>127</v>
      </c>
      <c r="E993" s="154"/>
      <c r="F993" s="154"/>
      <c r="G993" s="154"/>
      <c r="H993" s="154"/>
      <c r="I993" s="154"/>
      <c r="J993" s="154"/>
      <c r="K993" s="196">
        <f>'[2]Hist&amp;Budget_WC'!DH$271</f>
        <v>0</v>
      </c>
      <c r="L993" s="185">
        <f>K995</f>
        <v>0</v>
      </c>
      <c r="M993" s="185">
        <f>L995</f>
        <v>0</v>
      </c>
      <c r="N993" s="186">
        <f>'[2]Hist&amp;Budget_WC'!DK271</f>
        <v>0</v>
      </c>
      <c r="O993" s="186">
        <f>N995</f>
        <v>0</v>
      </c>
      <c r="P993" s="186">
        <f t="shared" ref="P993:AH993" si="194">O995</f>
        <v>0</v>
      </c>
      <c r="Q993" s="186">
        <f t="shared" si="194"/>
        <v>0</v>
      </c>
      <c r="R993" s="186">
        <f t="shared" si="194"/>
        <v>0</v>
      </c>
      <c r="S993" s="186">
        <f t="shared" si="194"/>
        <v>0</v>
      </c>
      <c r="T993" s="186">
        <f t="shared" si="194"/>
        <v>0</v>
      </c>
      <c r="U993" s="186">
        <f t="shared" si="194"/>
        <v>0</v>
      </c>
      <c r="V993" s="186">
        <f t="shared" si="194"/>
        <v>0</v>
      </c>
      <c r="W993" s="186">
        <f t="shared" si="194"/>
        <v>0</v>
      </c>
      <c r="X993" s="186">
        <f t="shared" si="194"/>
        <v>0</v>
      </c>
      <c r="Y993" s="186">
        <f t="shared" si="194"/>
        <v>0</v>
      </c>
      <c r="Z993" s="186">
        <f t="shared" si="194"/>
        <v>0</v>
      </c>
      <c r="AA993" s="186">
        <f t="shared" si="194"/>
        <v>0</v>
      </c>
      <c r="AB993" s="186">
        <f t="shared" si="194"/>
        <v>0</v>
      </c>
      <c r="AC993" s="186">
        <f t="shared" si="194"/>
        <v>0</v>
      </c>
      <c r="AD993" s="186">
        <f t="shared" si="194"/>
        <v>0</v>
      </c>
      <c r="AE993" s="186">
        <f t="shared" si="194"/>
        <v>0</v>
      </c>
      <c r="AF993" s="186">
        <f t="shared" si="194"/>
        <v>0</v>
      </c>
      <c r="AG993" s="186">
        <f t="shared" si="194"/>
        <v>0</v>
      </c>
      <c r="AH993" s="187">
        <f t="shared" si="194"/>
        <v>0</v>
      </c>
    </row>
    <row r="994" spans="1:40" ht="12.75" hidden="1" customHeight="1" outlineLevel="2" x14ac:dyDescent="0.2">
      <c r="B994" s="151"/>
      <c r="C994" s="152"/>
      <c r="D994" s="195"/>
      <c r="E994" s="154"/>
      <c r="F994" s="154"/>
      <c r="G994" s="154"/>
      <c r="H994" s="154"/>
      <c r="I994" s="154"/>
      <c r="J994" s="154"/>
      <c r="K994" s="188"/>
      <c r="L994" s="188"/>
      <c r="M994" s="188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  <c r="AA994" s="189"/>
      <c r="AB994" s="189"/>
      <c r="AC994" s="189"/>
      <c r="AD994" s="189"/>
      <c r="AE994" s="189"/>
      <c r="AF994" s="189"/>
      <c r="AG994" s="189"/>
      <c r="AH994" s="190"/>
    </row>
    <row r="995" spans="1:40" s="206" customFormat="1" ht="25.35" hidden="1" customHeight="1" outlineLevel="2" x14ac:dyDescent="0.2">
      <c r="A995" s="197"/>
      <c r="B995" s="198"/>
      <c r="C995" s="199"/>
      <c r="D995" s="200" t="s">
        <v>128</v>
      </c>
      <c r="E995" s="201"/>
      <c r="F995" s="201"/>
      <c r="G995" s="201"/>
      <c r="H995" s="201"/>
      <c r="I995" s="201"/>
      <c r="J995" s="201"/>
      <c r="K995" s="202">
        <f>SUM(K991,K993)</f>
        <v>0</v>
      </c>
      <c r="L995" s="202">
        <f>SUM(L991,L993)</f>
        <v>0</v>
      </c>
      <c r="M995" s="202">
        <f>SUM(M991,M993)</f>
        <v>0</v>
      </c>
      <c r="N995" s="203">
        <f>SUM(N991,N993)</f>
        <v>0</v>
      </c>
      <c r="O995" s="204">
        <f>SUM(O991,O993)</f>
        <v>0</v>
      </c>
      <c r="P995" s="203">
        <f t="shared" ref="P995:AH995" si="195">SUM(P991,P993)</f>
        <v>0</v>
      </c>
      <c r="Q995" s="203">
        <f t="shared" si="195"/>
        <v>0</v>
      </c>
      <c r="R995" s="203">
        <f t="shared" si="195"/>
        <v>0</v>
      </c>
      <c r="S995" s="203">
        <f t="shared" si="195"/>
        <v>0</v>
      </c>
      <c r="T995" s="203">
        <f t="shared" si="195"/>
        <v>0</v>
      </c>
      <c r="U995" s="203">
        <f t="shared" si="195"/>
        <v>0</v>
      </c>
      <c r="V995" s="203">
        <f t="shared" si="195"/>
        <v>0</v>
      </c>
      <c r="W995" s="203">
        <f t="shared" si="195"/>
        <v>0</v>
      </c>
      <c r="X995" s="203">
        <f t="shared" si="195"/>
        <v>0</v>
      </c>
      <c r="Y995" s="203">
        <f t="shared" si="195"/>
        <v>0</v>
      </c>
      <c r="Z995" s="203">
        <f t="shared" si="195"/>
        <v>0</v>
      </c>
      <c r="AA995" s="203">
        <f t="shared" si="195"/>
        <v>0</v>
      </c>
      <c r="AB995" s="203">
        <f t="shared" si="195"/>
        <v>0</v>
      </c>
      <c r="AC995" s="203">
        <f t="shared" si="195"/>
        <v>0</v>
      </c>
      <c r="AD995" s="203">
        <f t="shared" si="195"/>
        <v>0</v>
      </c>
      <c r="AE995" s="203">
        <f t="shared" si="195"/>
        <v>0</v>
      </c>
      <c r="AF995" s="203">
        <f t="shared" si="195"/>
        <v>0</v>
      </c>
      <c r="AG995" s="203">
        <f t="shared" si="195"/>
        <v>0</v>
      </c>
      <c r="AH995" s="205">
        <f t="shared" si="195"/>
        <v>0</v>
      </c>
    </row>
    <row r="996" spans="1:40" ht="12.75" hidden="1" customHeight="1" outlineLevel="2" x14ac:dyDescent="0.2">
      <c r="B996" s="151"/>
      <c r="C996" s="152"/>
      <c r="D996" s="207" t="s">
        <v>129</v>
      </c>
      <c r="E996" s="154"/>
      <c r="F996" s="154"/>
      <c r="G996" s="154"/>
      <c r="H996" s="154"/>
      <c r="I996" s="154"/>
      <c r="J996" s="154"/>
      <c r="K996" s="196">
        <f t="shared" ref="K996:AH996" si="196">SUM(K918,K926)</f>
        <v>0</v>
      </c>
      <c r="L996" s="185">
        <f t="shared" si="196"/>
        <v>0</v>
      </c>
      <c r="M996" s="185">
        <f t="shared" si="196"/>
        <v>0</v>
      </c>
      <c r="N996" s="186">
        <f t="shared" si="196"/>
        <v>0</v>
      </c>
      <c r="O996" s="186">
        <f t="shared" si="196"/>
        <v>0</v>
      </c>
      <c r="P996" s="186">
        <f t="shared" si="196"/>
        <v>0</v>
      </c>
      <c r="Q996" s="186">
        <f t="shared" si="196"/>
        <v>0</v>
      </c>
      <c r="R996" s="186">
        <f t="shared" si="196"/>
        <v>0</v>
      </c>
      <c r="S996" s="186">
        <f t="shared" si="196"/>
        <v>0</v>
      </c>
      <c r="T996" s="186">
        <f t="shared" si="196"/>
        <v>0</v>
      </c>
      <c r="U996" s="186">
        <f t="shared" si="196"/>
        <v>0</v>
      </c>
      <c r="V996" s="186">
        <f t="shared" si="196"/>
        <v>0</v>
      </c>
      <c r="W996" s="186">
        <f t="shared" si="196"/>
        <v>0</v>
      </c>
      <c r="X996" s="186">
        <f t="shared" si="196"/>
        <v>0</v>
      </c>
      <c r="Y996" s="186">
        <f t="shared" si="196"/>
        <v>0</v>
      </c>
      <c r="Z996" s="186">
        <f t="shared" si="196"/>
        <v>0</v>
      </c>
      <c r="AA996" s="186">
        <f t="shared" si="196"/>
        <v>0</v>
      </c>
      <c r="AB996" s="186">
        <f t="shared" si="196"/>
        <v>0</v>
      </c>
      <c r="AC996" s="186">
        <f t="shared" si="196"/>
        <v>0</v>
      </c>
      <c r="AD996" s="186">
        <f t="shared" si="196"/>
        <v>0</v>
      </c>
      <c r="AE996" s="186">
        <f t="shared" si="196"/>
        <v>0</v>
      </c>
      <c r="AF996" s="186">
        <f t="shared" si="196"/>
        <v>0</v>
      </c>
      <c r="AG996" s="186">
        <f t="shared" si="196"/>
        <v>0</v>
      </c>
      <c r="AH996" s="187">
        <f t="shared" si="196"/>
        <v>0</v>
      </c>
      <c r="AM996" s="53" cm="1">
        <f t="array" ref="AM996">IF(SUM(ABS(K996:AH996)),1,0)</f>
        <v>0</v>
      </c>
      <c r="AN996" s="53">
        <f>IF(OR(SUBTOTAL(102,AM996)=1,AM996=0),0,1)</f>
        <v>0</v>
      </c>
    </row>
    <row r="997" spans="1:40" ht="12.75" hidden="1" customHeight="1" outlineLevel="2" collapsed="1" x14ac:dyDescent="0.2">
      <c r="B997" s="151"/>
      <c r="C997" s="152"/>
      <c r="D997" s="195"/>
      <c r="E997" s="154"/>
      <c r="F997" s="154"/>
      <c r="G997" s="154"/>
      <c r="H997" s="154"/>
      <c r="I997" s="154"/>
      <c r="J997" s="154"/>
      <c r="K997" s="188"/>
      <c r="L997" s="188"/>
      <c r="M997" s="188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90"/>
    </row>
    <row r="998" spans="1:40" ht="29.4" hidden="1" customHeight="1" outlineLevel="2" thickBot="1" x14ac:dyDescent="0.25">
      <c r="B998" s="151"/>
      <c r="C998" s="152"/>
      <c r="D998" s="208" t="s">
        <v>130</v>
      </c>
      <c r="E998" s="209"/>
      <c r="F998" s="209"/>
      <c r="G998" s="209"/>
      <c r="H998" s="209"/>
      <c r="I998" s="209"/>
      <c r="J998" s="209"/>
      <c r="K998" s="210">
        <f>SUM(K995:K997)</f>
        <v>0</v>
      </c>
      <c r="L998" s="210">
        <f t="shared" ref="L998:AH998" si="197">SUM(L995:L997)</f>
        <v>0</v>
      </c>
      <c r="M998" s="210">
        <f t="shared" si="197"/>
        <v>0</v>
      </c>
      <c r="N998" s="211">
        <f t="shared" si="197"/>
        <v>0</v>
      </c>
      <c r="O998" s="212">
        <f t="shared" si="197"/>
        <v>0</v>
      </c>
      <c r="P998" s="211">
        <f t="shared" si="197"/>
        <v>0</v>
      </c>
      <c r="Q998" s="211">
        <f t="shared" si="197"/>
        <v>0</v>
      </c>
      <c r="R998" s="211">
        <f t="shared" si="197"/>
        <v>0</v>
      </c>
      <c r="S998" s="211">
        <f t="shared" si="197"/>
        <v>0</v>
      </c>
      <c r="T998" s="211">
        <f t="shared" si="197"/>
        <v>0</v>
      </c>
      <c r="U998" s="211">
        <f t="shared" si="197"/>
        <v>0</v>
      </c>
      <c r="V998" s="211">
        <f t="shared" si="197"/>
        <v>0</v>
      </c>
      <c r="W998" s="211">
        <f t="shared" si="197"/>
        <v>0</v>
      </c>
      <c r="X998" s="211">
        <f t="shared" si="197"/>
        <v>0</v>
      </c>
      <c r="Y998" s="211">
        <f t="shared" si="197"/>
        <v>0</v>
      </c>
      <c r="Z998" s="211">
        <f t="shared" si="197"/>
        <v>0</v>
      </c>
      <c r="AA998" s="211">
        <f t="shared" si="197"/>
        <v>0</v>
      </c>
      <c r="AB998" s="211">
        <f t="shared" si="197"/>
        <v>0</v>
      </c>
      <c r="AC998" s="211">
        <f t="shared" si="197"/>
        <v>0</v>
      </c>
      <c r="AD998" s="211">
        <f t="shared" si="197"/>
        <v>0</v>
      </c>
      <c r="AE998" s="211">
        <f t="shared" si="197"/>
        <v>0</v>
      </c>
      <c r="AF998" s="211">
        <f t="shared" si="197"/>
        <v>0</v>
      </c>
      <c r="AG998" s="211">
        <f t="shared" si="197"/>
        <v>0</v>
      </c>
      <c r="AH998" s="213">
        <f t="shared" si="197"/>
        <v>0</v>
      </c>
    </row>
    <row r="999" spans="1:40" ht="12.75" hidden="1" customHeight="1" outlineLevel="2" x14ac:dyDescent="0.2">
      <c r="A999" s="35"/>
      <c r="B999" s="151"/>
      <c r="C999" s="152"/>
    </row>
    <row r="1000" spans="1:40" ht="12.75" hidden="1" customHeight="1" outlineLevel="3" x14ac:dyDescent="0.2">
      <c r="A1000" s="35"/>
      <c r="B1000" s="151"/>
      <c r="C1000" s="152"/>
      <c r="D1000" s="141" t="s">
        <v>76</v>
      </c>
    </row>
    <row r="1001" spans="1:40" s="38" customFormat="1" ht="10.199999999999999" hidden="1" outlineLevel="3" x14ac:dyDescent="0.2">
      <c r="A1001" s="35"/>
      <c r="B1001" s="108"/>
      <c r="C1001" s="136"/>
      <c r="D1001" s="37" t="s">
        <v>131</v>
      </c>
      <c r="E1001" s="142">
        <f>SUM(K1001:AH1001)</f>
        <v>0</v>
      </c>
      <c r="F1001" s="214"/>
      <c r="G1001" s="25"/>
      <c r="H1001" s="25"/>
      <c r="I1001" s="25"/>
      <c r="J1001" s="25"/>
      <c r="K1001" s="143">
        <f>IF(ROUND(K995-SUM(K917,K925),0)&lt;&gt;0,1,0)</f>
        <v>0</v>
      </c>
      <c r="L1001" s="143">
        <f>IF(ROUND(L995-SUM(L917,L925),0)&lt;&gt;0,1,0)</f>
        <v>0</v>
      </c>
      <c r="M1001" s="143">
        <f>IF(ROUND(M995-SUM(M917,M925),0)&lt;&gt;0,1,0)</f>
        <v>0</v>
      </c>
      <c r="N1001" s="143">
        <f>IF(ROUND(N995-SUM(N917,N925),0)&lt;&gt;0,1,0)</f>
        <v>0</v>
      </c>
      <c r="O1001" s="143">
        <f>IF(ROUND(O995-SUM(O917,O925),0)&lt;&gt;0,1,0)</f>
        <v>0</v>
      </c>
      <c r="P1001" s="143">
        <f t="shared" ref="P1001:AH1001" si="198">IF(ROUND(P995-SUM(P917,P925),0)&lt;&gt;0,1,0)</f>
        <v>0</v>
      </c>
      <c r="Q1001" s="143">
        <f t="shared" si="198"/>
        <v>0</v>
      </c>
      <c r="R1001" s="143">
        <f t="shared" si="198"/>
        <v>0</v>
      </c>
      <c r="S1001" s="143">
        <f t="shared" si="198"/>
        <v>0</v>
      </c>
      <c r="T1001" s="143">
        <f t="shared" si="198"/>
        <v>0</v>
      </c>
      <c r="U1001" s="143">
        <f t="shared" si="198"/>
        <v>0</v>
      </c>
      <c r="V1001" s="143">
        <f t="shared" si="198"/>
        <v>0</v>
      </c>
      <c r="W1001" s="143">
        <f t="shared" si="198"/>
        <v>0</v>
      </c>
      <c r="X1001" s="143">
        <f t="shared" si="198"/>
        <v>0</v>
      </c>
      <c r="Y1001" s="143">
        <f t="shared" si="198"/>
        <v>0</v>
      </c>
      <c r="Z1001" s="143">
        <f t="shared" si="198"/>
        <v>0</v>
      </c>
      <c r="AA1001" s="143">
        <f t="shared" si="198"/>
        <v>0</v>
      </c>
      <c r="AB1001" s="143">
        <f t="shared" si="198"/>
        <v>0</v>
      </c>
      <c r="AC1001" s="143">
        <f t="shared" si="198"/>
        <v>0</v>
      </c>
      <c r="AD1001" s="143">
        <f t="shared" si="198"/>
        <v>0</v>
      </c>
      <c r="AE1001" s="143">
        <f t="shared" si="198"/>
        <v>0</v>
      </c>
      <c r="AF1001" s="143">
        <f t="shared" si="198"/>
        <v>0</v>
      </c>
      <c r="AG1001" s="143">
        <f t="shared" si="198"/>
        <v>0</v>
      </c>
      <c r="AH1001" s="143">
        <f t="shared" si="198"/>
        <v>0</v>
      </c>
    </row>
    <row r="1002" spans="1:40" ht="12.75" hidden="1" customHeight="1" outlineLevel="3" x14ac:dyDescent="0.2">
      <c r="A1002" s="35"/>
      <c r="B1002" s="151"/>
      <c r="C1002" s="152"/>
      <c r="D1002" s="37" t="s">
        <v>155</v>
      </c>
      <c r="E1002" s="142">
        <f>SUM(K1002:AH1002)</f>
        <v>0</v>
      </c>
      <c r="K1002" s="143">
        <f>IF(ROUND(K991-'[2]Hist&amp;Budget_WC'!DH$269,0)&lt;&gt;0,1,0)</f>
        <v>0</v>
      </c>
      <c r="L1002" s="143">
        <f>IF(ROUND(L991-'[2]Hist&amp;Budget_WC'!DI$269,0)&lt;&gt;0,1,0)</f>
        <v>0</v>
      </c>
      <c r="M1002" s="143">
        <f>IF(ROUND(M991-'[2]Hist&amp;Budget_WC'!DJ$269,0)&lt;&gt;0,1,0)</f>
        <v>0</v>
      </c>
      <c r="N1002" s="143">
        <f>IF(ROUND(N991-'[2]Hist&amp;Budget_WC'!DK$269,0)&lt;&gt;0,1,0)</f>
        <v>0</v>
      </c>
      <c r="O1002" s="143">
        <f>IF(ROUND(O991-[2]Calcs_OthBiz!O$246,0)&lt;&gt;0,1,0)</f>
        <v>0</v>
      </c>
      <c r="P1002" s="143">
        <f>IF(ROUND(P991-[2]Calcs_OthBiz!P$246,0)&lt;&gt;0,1,0)</f>
        <v>0</v>
      </c>
      <c r="Q1002" s="143">
        <f>IF(ROUND(Q991-[2]Calcs_OthBiz!Q$246,0)&lt;&gt;0,1,0)</f>
        <v>0</v>
      </c>
      <c r="R1002" s="143">
        <f>IF(ROUND(R991-[2]Calcs_OthBiz!R$246,0)&lt;&gt;0,1,0)</f>
        <v>0</v>
      </c>
      <c r="S1002" s="143">
        <f>IF(ROUND(S991-[2]Calcs_OthBiz!S$246,0)&lt;&gt;0,1,0)</f>
        <v>0</v>
      </c>
      <c r="T1002" s="143">
        <f>IF(ROUND(T991-[2]Calcs_OthBiz!T$246,0)&lt;&gt;0,1,0)</f>
        <v>0</v>
      </c>
      <c r="U1002" s="143">
        <f>IF(ROUND(U991-[2]Calcs_OthBiz!U$246,0)&lt;&gt;0,1,0)</f>
        <v>0</v>
      </c>
      <c r="V1002" s="143">
        <f>IF(ROUND(V991-[2]Calcs_OthBiz!V$246,0)&lt;&gt;0,1,0)</f>
        <v>0</v>
      </c>
      <c r="W1002" s="143">
        <f>IF(ROUND(W991-[2]Calcs_OthBiz!W$246,0)&lt;&gt;0,1,0)</f>
        <v>0</v>
      </c>
      <c r="X1002" s="143">
        <f>IF(ROUND(X991-[2]Calcs_OthBiz!X$246,0)&lt;&gt;0,1,0)</f>
        <v>0</v>
      </c>
      <c r="Y1002" s="143">
        <f>IF(ROUND(Y991-[2]Calcs_OthBiz!Y$246,0)&lt;&gt;0,1,0)</f>
        <v>0</v>
      </c>
      <c r="Z1002" s="143">
        <f>IF(ROUND(Z991-[2]Calcs_OthBiz!Z$246,0)&lt;&gt;0,1,0)</f>
        <v>0</v>
      </c>
      <c r="AA1002" s="143">
        <f>IF(ROUND(AA991-[2]Calcs_OthBiz!AA$246,0)&lt;&gt;0,1,0)</f>
        <v>0</v>
      </c>
      <c r="AB1002" s="143">
        <f>IF(ROUND(AB991-[2]Calcs_OthBiz!AB$246,0)&lt;&gt;0,1,0)</f>
        <v>0</v>
      </c>
      <c r="AC1002" s="143">
        <f>IF(ROUND(AC991-[2]Calcs_OthBiz!AC$246,0)&lt;&gt;0,1,0)</f>
        <v>0</v>
      </c>
      <c r="AD1002" s="143">
        <f>IF(ROUND(AD991-[2]Calcs_OthBiz!AD$246,0)&lt;&gt;0,1,0)</f>
        <v>0</v>
      </c>
      <c r="AE1002" s="143">
        <f>IF(ROUND(AE991-[2]Calcs_OthBiz!AE$246,0)&lt;&gt;0,1,0)</f>
        <v>0</v>
      </c>
      <c r="AF1002" s="143">
        <f>IF(ROUND(AF991-[2]Calcs_OthBiz!AF$246,0)&lt;&gt;0,1,0)</f>
        <v>0</v>
      </c>
      <c r="AG1002" s="143">
        <f>IF(ROUND(AG991-[2]Calcs_OthBiz!AG$246,0)&lt;&gt;0,1,0)</f>
        <v>0</v>
      </c>
      <c r="AH1002" s="143">
        <f>IF(ROUND(AH991-[2]Calcs_OthBiz!AH$246,0)&lt;&gt;0,1,0)</f>
        <v>0</v>
      </c>
    </row>
    <row r="1003" spans="1:40" ht="12.75" hidden="1" customHeight="1" outlineLevel="1" x14ac:dyDescent="0.2">
      <c r="A1003" s="35"/>
    </row>
    <row r="1004" spans="1:40" s="10" customFormat="1" ht="13.8" collapsed="1" x14ac:dyDescent="0.2">
      <c r="A1004" s="33">
        <f ca="1">MAX(MAX($A$2:A1003),$A$2*[2]Tables_A!$F$52)+Sxn</f>
        <v>2309</v>
      </c>
      <c r="B1004" s="55" t="s">
        <v>156</v>
      </c>
      <c r="C1004" s="7"/>
      <c r="D1004" s="7"/>
      <c r="E1004" s="8"/>
      <c r="F1004" s="8"/>
      <c r="G1004" s="8"/>
      <c r="H1004" s="8"/>
      <c r="I1004" s="8"/>
      <c r="J1004" s="8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</row>
    <row r="1005" spans="1:40" ht="12.75" hidden="1" customHeight="1" outlineLevel="1" x14ac:dyDescent="0.2"/>
    <row r="1006" spans="1:40" ht="12.75" hidden="1" customHeight="1" outlineLevel="1" x14ac:dyDescent="0.2">
      <c r="K1006" s="248" t="s">
        <v>157</v>
      </c>
      <c r="L1006" s="248" t="s">
        <v>158</v>
      </c>
      <c r="M1006" s="248" t="s">
        <v>159</v>
      </c>
      <c r="N1006" s="26" t="s">
        <v>160</v>
      </c>
      <c r="O1006" s="26" t="s">
        <v>160</v>
      </c>
      <c r="P1006" s="248" t="s">
        <v>161</v>
      </c>
    </row>
    <row r="1007" spans="1:40" ht="12.75" hidden="1" customHeight="1" outlineLevel="1" x14ac:dyDescent="0.2">
      <c r="K1007" s="248" t="s">
        <v>162</v>
      </c>
      <c r="L1007" s="248" t="s">
        <v>163</v>
      </c>
      <c r="M1007" s="248" t="s">
        <v>164</v>
      </c>
      <c r="N1007" s="248" t="s">
        <v>108</v>
      </c>
      <c r="O1007" s="248" t="s">
        <v>164</v>
      </c>
      <c r="P1007" s="248" t="s">
        <v>162</v>
      </c>
    </row>
    <row r="1008" spans="1:40" ht="12.75" hidden="1" customHeight="1" outlineLevel="1" x14ac:dyDescent="0.2">
      <c r="D1008" s="37" t="str">
        <f>[2]Gen_WC!D48</f>
        <v>Whole Council</v>
      </c>
      <c r="E1008" s="142">
        <f t="shared" ref="E1008:E1013" si="199">SUM(K1008:P1008)</f>
        <v>0</v>
      </c>
      <c r="K1008" s="142">
        <f>$E$95</f>
        <v>0</v>
      </c>
      <c r="L1008" s="142">
        <f>$E$151</f>
        <v>0</v>
      </c>
      <c r="M1008" s="142">
        <f>$E$152</f>
        <v>0</v>
      </c>
      <c r="N1008" s="142">
        <f>$E$191</f>
        <v>0</v>
      </c>
      <c r="O1008" s="142">
        <f>$E$192</f>
        <v>0</v>
      </c>
      <c r="P1008" s="142">
        <f>$E$243</f>
        <v>0</v>
      </c>
    </row>
    <row r="1009" spans="1:35" ht="12.75" hidden="1" customHeight="1" outlineLevel="1" x14ac:dyDescent="0.2">
      <c r="D1009" s="37" t="str">
        <f>[2]Gen_WC!D49</f>
        <v>General Fund</v>
      </c>
      <c r="E1009" s="142">
        <f t="shared" si="199"/>
        <v>0</v>
      </c>
      <c r="K1009" s="142">
        <f>$E$353</f>
        <v>0</v>
      </c>
      <c r="L1009" s="142">
        <f>$E$409</f>
        <v>0</v>
      </c>
      <c r="M1009" s="142">
        <f>$E$410</f>
        <v>0</v>
      </c>
      <c r="N1009" s="142">
        <f>$E$449</f>
        <v>0</v>
      </c>
      <c r="O1009" s="142">
        <f>$E$450</f>
        <v>0</v>
      </c>
    </row>
    <row r="1010" spans="1:35" ht="12.75" hidden="1" customHeight="1" outlineLevel="1" x14ac:dyDescent="0.2">
      <c r="D1010" s="37" t="str">
        <f>[2]Gen_WC!D50</f>
        <v>Water</v>
      </c>
      <c r="E1010" s="142">
        <f t="shared" si="199"/>
        <v>0</v>
      </c>
      <c r="K1010" s="142">
        <f>$E$491</f>
        <v>0</v>
      </c>
      <c r="L1010" s="142">
        <f>$E$547</f>
        <v>0</v>
      </c>
      <c r="M1010" s="142">
        <f>$E$548</f>
        <v>0</v>
      </c>
      <c r="N1010" s="142">
        <f>$E$587</f>
        <v>0</v>
      </c>
      <c r="O1010" s="142">
        <f>$E$588</f>
        <v>0</v>
      </c>
    </row>
    <row r="1011" spans="1:35" ht="12.75" hidden="1" customHeight="1" outlineLevel="1" x14ac:dyDescent="0.2">
      <c r="D1011" s="37" t="str">
        <f>[2]Gen_WC!D51</f>
        <v>Sewerage</v>
      </c>
      <c r="E1011" s="142">
        <f t="shared" si="199"/>
        <v>0</v>
      </c>
      <c r="K1011" s="142">
        <f>$E$629</f>
        <v>0</v>
      </c>
      <c r="L1011" s="142">
        <f>$E$685</f>
        <v>0</v>
      </c>
      <c r="M1011" s="142">
        <f>$E$686</f>
        <v>0</v>
      </c>
      <c r="N1011" s="142">
        <f>$E$725</f>
        <v>0</v>
      </c>
      <c r="O1011" s="142">
        <f>$E$726</f>
        <v>0</v>
      </c>
    </row>
    <row r="1012" spans="1:35" ht="12.75" hidden="1" customHeight="1" outlineLevel="1" x14ac:dyDescent="0.2">
      <c r="D1012" s="37" t="str">
        <f>[2]Gen_WC!D52</f>
        <v>Waste</v>
      </c>
      <c r="E1012" s="142">
        <f t="shared" si="199"/>
        <v>0</v>
      </c>
      <c r="K1012" s="142">
        <f>$E$767</f>
        <v>0</v>
      </c>
      <c r="L1012" s="142">
        <f>$E$823</f>
        <v>0</v>
      </c>
      <c r="M1012" s="142">
        <f>$E$824</f>
        <v>0</v>
      </c>
      <c r="N1012" s="142">
        <f>$E$863</f>
        <v>0</v>
      </c>
      <c r="O1012" s="142">
        <f>$E$864</f>
        <v>0</v>
      </c>
    </row>
    <row r="1013" spans="1:35" ht="12.75" hidden="1" customHeight="1" outlineLevel="1" x14ac:dyDescent="0.2">
      <c r="D1013" s="37" t="str">
        <f>[2]Gen_WC!D53</f>
        <v>Other Business</v>
      </c>
      <c r="E1013" s="142">
        <f t="shared" si="199"/>
        <v>0</v>
      </c>
      <c r="K1013" s="142">
        <f>$E$905</f>
        <v>0</v>
      </c>
      <c r="L1013" s="142">
        <f>$E$961</f>
        <v>0</v>
      </c>
      <c r="M1013" s="142">
        <f>$E$962</f>
        <v>0</v>
      </c>
      <c r="N1013" s="142">
        <f>$E$1001</f>
        <v>0</v>
      </c>
      <c r="O1013" s="142">
        <f>$E$1002</f>
        <v>0</v>
      </c>
    </row>
    <row r="1014" spans="1:35" ht="12.75" hidden="1" customHeight="1" outlineLevel="1" x14ac:dyDescent="0.2"/>
    <row r="1015" spans="1:35" s="10" customFormat="1" ht="13.8" collapsed="1" x14ac:dyDescent="0.2">
      <c r="A1015" s="33">
        <f ca="1">MAX(MAX($A$2:A1014),$A$2*[2]Tables_A!$F$52)+Sxn</f>
        <v>2310</v>
      </c>
      <c r="B1015" s="55" t="s">
        <v>165</v>
      </c>
      <c r="C1015" s="7"/>
      <c r="D1015" s="7"/>
      <c r="E1015" s="8"/>
      <c r="F1015" s="8"/>
      <c r="G1015" s="8"/>
      <c r="H1015" s="8"/>
      <c r="I1015" s="8"/>
      <c r="J1015" s="8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</row>
  </sheetData>
  <sheetProtection algorithmName="SHA-512" hashValue="N6N4it0q5IajxCtiNJ/QpZH3rsivynlREcBN59EBNPmsZKe1RuwoMBOrAIZylA0taO9lbpfdgZ04dv/EnlXuvQ==" saltValue="EHFN/83HqXlVW9CU7Q0rgA==" spinCount="100000" sheet="1" objects="1" scenarios="1" formatColumns="0" formatRows="0"/>
  <mergeCells count="3">
    <mergeCell ref="A5:D5"/>
    <mergeCell ref="E39:H39"/>
    <mergeCell ref="E43:G43"/>
  </mergeCells>
  <conditionalFormatting sqref="E3:E4">
    <cfRule type="cellIs" dxfId="1" priority="1" operator="equal">
      <formula>0</formula>
    </cfRule>
    <cfRule type="cellIs" dxfId="0" priority="2" operator="equal">
      <formula>1</formula>
    </cfRule>
  </conditionalFormatting>
  <dataValidations count="1">
    <dataValidation type="list" allowBlank="1" showInputMessage="1" showErrorMessage="1" sqref="E43:G43" xr:uid="{382852F5-7D6E-40D5-AD2E-76DCF8262505}">
      <formula1>BCCF</formula1>
    </dataValidation>
  </dataValidations>
  <hyperlinks>
    <hyperlink ref="D47" location="FinStmts_O!Whole_Council" display="FinStmts_O!Whole_Council" xr:uid="{CB6AA80E-DFD8-435B-B17E-F956DDB30FE3}"/>
    <hyperlink ref="D48" location="FinStmts_O!General_Fund" display="FinStmts_O!General_Fund" xr:uid="{C2060605-5685-4D0E-A4B3-17C18CF72F47}"/>
    <hyperlink ref="D49" location="FinStmts_O!Water" display="FinStmts_O!Water" xr:uid="{BEA30890-9421-4C79-A7D3-858F836745C1}"/>
    <hyperlink ref="D50" location="FinStmts_O!Sewerage" display="FinStmts_O!Sewerage" xr:uid="{28AEA8F0-FF48-4289-A6D8-5B5A06FE5EFF}"/>
    <hyperlink ref="D51" location="FinStmts_O!Waste" display="FinStmts_O!Waste" xr:uid="{3DD6E053-D2A6-4E68-AA8A-77C8516E5D7F}"/>
    <hyperlink ref="D52" location="FinStmts_O!Other_Business" display="FinStmts_O!Other_Business" xr:uid="{DE35197D-9C16-4AF4-BF67-F88D679782C0}"/>
    <hyperlink ref="A3" location="Cover!A1" display="ToC" xr:uid="{D4D3896E-AEAD-424A-A1A3-84B68283E987}"/>
  </hyperlinks>
  <pageMargins left="0.39370078740157483" right="0.39370078740157483" top="0.39370078740157483" bottom="0.39370078740157483" header="0" footer="0.19685039370078741"/>
  <pageSetup paperSize="9" scale="61" fitToHeight="0" pageOrder="overThenDown" orientation="landscape" r:id="rId1"/>
  <headerFooter alignWithMargins="0">
    <oddFooter>&amp;R&amp;"Arial,Bold"&amp;7Page &amp;P of &amp;N</oddFooter>
  </headerFooter>
  <rowBreaks count="1" manualBreakCount="1">
    <brk id="148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609600</xdr:colOff>
                    <xdr:row>3</xdr:row>
                    <xdr:rowOff>7620</xdr:rowOff>
                  </from>
                  <to>
                    <xdr:col>3</xdr:col>
                    <xdr:colOff>792480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2]!Update_Rows_Single">
                <anchor>
                  <from>
                    <xdr:col>13</xdr:col>
                    <xdr:colOff>495300</xdr:colOff>
                    <xdr:row>0</xdr:row>
                    <xdr:rowOff>0</xdr:rowOff>
                  </from>
                  <to>
                    <xdr:col>14</xdr:col>
                    <xdr:colOff>731520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2]!Show_All_Single">
                <anchor>
                  <from>
                    <xdr:col>14</xdr:col>
                    <xdr:colOff>731520</xdr:colOff>
                    <xdr:row>0</xdr:row>
                    <xdr:rowOff>0</xdr:rowOff>
                  </from>
                  <to>
                    <xdr:col>16</xdr:col>
                    <xdr:colOff>220980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FinStmts_O (Planned)</vt:lpstr>
      <vt:lpstr>FinStmts_O (Baseline)</vt:lpstr>
      <vt:lpstr>'FinStmts_O (Baseline)'!General_Fund</vt:lpstr>
      <vt:lpstr>'FinStmts_O (Planned)'!General_Fund</vt:lpstr>
      <vt:lpstr>'FinStmts_O (Baseline)'!Other_Business</vt:lpstr>
      <vt:lpstr>'FinStmts_O (Planned)'!Other_Business</vt:lpstr>
      <vt:lpstr>'FinStmts_O (Baseline)'!Print_Area</vt:lpstr>
      <vt:lpstr>'FinStmts_O (Planned)'!Print_Area</vt:lpstr>
      <vt:lpstr>'FinStmts_O (Baseline)'!Sewerage</vt:lpstr>
      <vt:lpstr>'FinStmts_O (Planned)'!Sewerage</vt:lpstr>
      <vt:lpstr>'FinStmts_O (Baseline)'!Show_Hide</vt:lpstr>
      <vt:lpstr>'FinStmts_O (Planned)'!Show_Hide</vt:lpstr>
      <vt:lpstr>'FinStmts_O (Baseline)'!Waste</vt:lpstr>
      <vt:lpstr>'FinStmts_O (Planned)'!Waste</vt:lpstr>
      <vt:lpstr>'FinStmts_O (Baseline)'!Water</vt:lpstr>
      <vt:lpstr>'FinStmts_O (Planned)'!Water</vt:lpstr>
      <vt:lpstr>'FinStmts_O (Baseline)'!Whole_Council</vt:lpstr>
      <vt:lpstr>'FinStmts_O (Planned)'!Whole_Council</vt:lpstr>
    </vt:vector>
  </TitlesOfParts>
  <Company>Federation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Ermawaty Tai</dc:creator>
  <cp:lastModifiedBy>Ermawaty Tai</cp:lastModifiedBy>
  <dcterms:created xsi:type="dcterms:W3CDTF">2025-02-18T00:08:51Z</dcterms:created>
  <dcterms:modified xsi:type="dcterms:W3CDTF">2025-02-18T00:17:46Z</dcterms:modified>
</cp:coreProperties>
</file>