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swgov-my.sharepoint.com/personal/bee_thompson_ipart_nsw_gov_au/Documents/Documents/Offline Records (CL)/Modelling and data(3)/"/>
    </mc:Choice>
  </mc:AlternateContent>
  <xr:revisionPtr revIDLastSave="27" documentId="13_ncr:1_{70E96EB8-41D7-489C-BCDA-25E48CF68165}" xr6:coauthVersionLast="47" xr6:coauthVersionMax="47" xr10:uidLastSave="{1B88C9BB-6B34-4CC7-A433-18843038C7A2}"/>
  <bookViews>
    <workbookView xWindow="-28920" yWindow="1380" windowWidth="29040" windowHeight="15840" firstSheet="1" activeTab="1" xr2:uid="{00000000-000D-0000-FFFF-FFFF00000000}"/>
  </bookViews>
  <sheets>
    <sheet name="Journal" sheetId="11" state="hidden" r:id="rId1"/>
    <sheet name="Cover" sheetId="12" r:id="rId2"/>
    <sheet name="Calculator" sheetId="14" r:id="rId3"/>
  </sheets>
  <definedNames>
    <definedName name="No">#REF!</definedName>
    <definedName name="_xlnm.Print_Area" localSheetId="1">Cover!$A$1:$C$36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14" l="1"/>
  <c r="C51" i="14"/>
  <c r="F57" i="14"/>
  <c r="J41" i="14"/>
  <c r="B41" i="14"/>
  <c r="G41" i="14" l="1"/>
  <c r="F45" i="14" s="1"/>
  <c r="F61" i="14" s="1"/>
  <c r="B4" i="14"/>
  <c r="B2" i="14"/>
  <c r="D77" i="14" l="1"/>
  <c r="E51" i="14"/>
  <c r="D51" i="14"/>
  <c r="F63" i="14" l="1"/>
  <c r="K60" i="14" s="1"/>
  <c r="F55" i="14"/>
  <c r="F54" i="14"/>
  <c r="Y37" i="14"/>
  <c r="Y35" i="14"/>
  <c r="Y34" i="14" s="1"/>
  <c r="Z35" i="14" s="1"/>
  <c r="AA36" i="14" s="1"/>
  <c r="F35" i="14"/>
  <c r="K71" i="14" s="1"/>
  <c r="M60" i="14" l="1"/>
  <c r="F56" i="14"/>
  <c r="H82" i="14"/>
  <c r="M71" i="14"/>
  <c r="O71" i="14" s="1"/>
  <c r="Z36" i="14"/>
  <c r="Z37" i="14"/>
  <c r="Y38" i="14"/>
  <c r="F71" i="14" l="1"/>
  <c r="Q71" i="14" s="1"/>
  <c r="S71" i="14" s="1"/>
  <c r="B82" i="14"/>
  <c r="G82" i="14"/>
  <c r="F94" i="14"/>
  <c r="F58" i="14"/>
  <c r="F62" i="14" s="1"/>
  <c r="F64" i="14" s="1"/>
  <c r="F66" i="14" s="1"/>
  <c r="F67" i="14" s="1"/>
  <c r="F19" i="14" s="1"/>
  <c r="K61" i="14"/>
  <c r="O60" i="14" s="1"/>
  <c r="H83" i="14"/>
  <c r="Y39" i="14"/>
  <c r="Z39" i="14" s="1"/>
  <c r="AA38" i="14"/>
  <c r="AC36" i="14"/>
  <c r="AB37" i="14"/>
  <c r="AB36" i="14"/>
  <c r="AA37" i="14"/>
  <c r="Z38" i="14"/>
  <c r="C54" i="14" l="1"/>
  <c r="C33" i="14"/>
  <c r="B33" i="14" s="1"/>
  <c r="B57" i="14" s="1"/>
  <c r="C30" i="14"/>
  <c r="B30" i="14" s="1"/>
  <c r="B83" i="14"/>
  <c r="G83" i="14"/>
  <c r="H84" i="14"/>
  <c r="J84" i="14" s="1"/>
  <c r="C56" i="14"/>
  <c r="C91" i="14"/>
  <c r="B91" i="14" s="1"/>
  <c r="C82" i="14"/>
  <c r="J82" i="14" s="1"/>
  <c r="AB39" i="14"/>
  <c r="AA40" i="14"/>
  <c r="AC38" i="14"/>
  <c r="C84" i="14" s="1"/>
  <c r="Y40" i="14"/>
  <c r="H85" i="14" s="1"/>
  <c r="AC37" i="14"/>
  <c r="C83" i="14" s="1"/>
  <c r="J83" i="14" s="1"/>
  <c r="AB38" i="14"/>
  <c r="B53" i="14" s="1"/>
  <c r="AA39" i="14"/>
  <c r="C37" i="14" l="1"/>
  <c r="B37" i="14" s="1"/>
  <c r="B55" i="14" s="1"/>
  <c r="C34" i="14"/>
  <c r="C90" i="14"/>
  <c r="B90" i="14" s="1"/>
  <c r="B60" i="14"/>
  <c r="C55" i="14"/>
  <c r="C39" i="14"/>
  <c r="B39" i="14" s="1"/>
  <c r="C61" i="14"/>
  <c r="C95" i="14" s="1"/>
  <c r="B20" i="14" s="1"/>
  <c r="B54" i="14"/>
  <c r="C57" i="14"/>
  <c r="B71" i="14" s="1"/>
  <c r="C87" i="14"/>
  <c r="B87" i="14" s="1"/>
  <c r="Z40" i="14"/>
  <c r="AB40" i="14" s="1"/>
  <c r="B85" i="14"/>
  <c r="J85" i="14"/>
  <c r="B84" i="14"/>
  <c r="G84" i="14"/>
  <c r="G85" i="14" s="1"/>
  <c r="F86" i="14" s="1"/>
  <c r="F87" i="14" s="1"/>
  <c r="F91" i="14" s="1"/>
  <c r="F95" i="14" s="1"/>
  <c r="F20" i="14" s="1"/>
  <c r="F21" i="14" s="1"/>
  <c r="C35" i="14"/>
  <c r="B34" i="14"/>
  <c r="C58" i="14"/>
  <c r="C94" i="14" s="1"/>
  <c r="B56" i="14"/>
  <c r="B94" i="14" s="1"/>
  <c r="Y41" i="14"/>
  <c r="Z41" i="14" s="1"/>
  <c r="J37" i="14" l="1"/>
  <c r="J90" i="14"/>
  <c r="B58" i="14"/>
  <c r="AA41" i="14"/>
  <c r="J39" i="14"/>
  <c r="C66" i="14"/>
  <c r="B66" i="14" s="1"/>
  <c r="B95" i="14"/>
  <c r="C89" i="14"/>
  <c r="B89" i="14" s="1"/>
  <c r="C62" i="14"/>
  <c r="B62" i="14" s="1"/>
  <c r="C63" i="14"/>
  <c r="B63" i="14" s="1"/>
  <c r="J95" i="14"/>
  <c r="B61" i="14"/>
  <c r="AC39" i="14"/>
  <c r="C85" i="14" s="1"/>
  <c r="AC40" i="14"/>
  <c r="AB41" i="14"/>
  <c r="B67" i="14" l="1"/>
  <c r="B19" i="14"/>
  <c r="B64" i="14"/>
</calcChain>
</file>

<file path=xl/sharedStrings.xml><?xml version="1.0" encoding="utf-8"?>
<sst xmlns="http://schemas.openxmlformats.org/spreadsheetml/2006/main" count="135" uniqueCount="94">
  <si>
    <t>Key outputs</t>
  </si>
  <si>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</si>
  <si>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</si>
  <si>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</si>
  <si>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</si>
  <si>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</si>
  <si>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</si>
  <si>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</si>
  <si>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</si>
  <si>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</si>
  <si>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</si>
  <si>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</si>
  <si>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</si>
  <si>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</si>
  <si>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t>
  </si>
  <si>
    <t>Inputs</t>
  </si>
  <si>
    <t>Colour code</t>
  </si>
  <si>
    <t>Calculations</t>
  </si>
  <si>
    <t>FY</t>
  </si>
  <si>
    <t>$</t>
  </si>
  <si>
    <r>
      <t xml:space="preserve">TPI </t>
    </r>
    <r>
      <rPr>
        <vertAlign val="subscript"/>
        <sz val="9"/>
        <color theme="1"/>
        <rFont val="Arial"/>
        <family val="2"/>
        <scheme val="minor"/>
      </rPr>
      <t>(t-2)</t>
    </r>
  </si>
  <si>
    <r>
      <t>Year</t>
    </r>
    <r>
      <rPr>
        <vertAlign val="subscript"/>
        <sz val="9"/>
        <color theme="1"/>
        <rFont val="Arial"/>
        <family val="2"/>
        <scheme val="minor"/>
      </rPr>
      <t xml:space="preserve"> t</t>
    </r>
  </si>
  <si>
    <r>
      <t>Year</t>
    </r>
    <r>
      <rPr>
        <vertAlign val="subscript"/>
        <sz val="9"/>
        <color theme="1"/>
        <rFont val="Arial"/>
        <family val="2"/>
        <scheme val="minor"/>
      </rPr>
      <t xml:space="preserve"> t-2</t>
    </r>
  </si>
  <si>
    <r>
      <t>Year</t>
    </r>
    <r>
      <rPr>
        <vertAlign val="subscript"/>
        <sz val="9"/>
        <color theme="1"/>
        <rFont val="Arial"/>
        <family val="2"/>
        <scheme val="minor"/>
      </rPr>
      <t xml:space="preserve"> t-1</t>
    </r>
  </si>
  <si>
    <r>
      <t>ESL</t>
    </r>
    <r>
      <rPr>
        <vertAlign val="subscript"/>
        <sz val="9"/>
        <color theme="1"/>
        <rFont val="Arial"/>
        <family val="2"/>
        <scheme val="minor"/>
      </rPr>
      <t>(t-2)</t>
    </r>
  </si>
  <si>
    <r>
      <t>ESL</t>
    </r>
    <r>
      <rPr>
        <vertAlign val="subscript"/>
        <sz val="9"/>
        <color theme="1"/>
        <rFont val="Arial"/>
        <family val="2"/>
        <scheme val="minor"/>
      </rPr>
      <t>(t-1)</t>
    </r>
  </si>
  <si>
    <r>
      <rPr>
        <sz val="9"/>
        <color theme="1"/>
        <rFont val="Calibri"/>
        <family val="2"/>
      </rPr>
      <t>Δ</t>
    </r>
    <r>
      <rPr>
        <sz val="9"/>
        <color theme="1"/>
        <rFont val="Arial"/>
        <family val="2"/>
        <scheme val="minor"/>
      </rPr>
      <t>ESL</t>
    </r>
    <r>
      <rPr>
        <vertAlign val="subscript"/>
        <sz val="9"/>
        <color theme="1"/>
        <rFont val="Arial"/>
        <family val="2"/>
        <scheme val="minor"/>
      </rPr>
      <t>(t-1)</t>
    </r>
  </si>
  <si>
    <r>
      <t xml:space="preserve">I </t>
    </r>
    <r>
      <rPr>
        <vertAlign val="subscript"/>
        <sz val="9"/>
        <color theme="1"/>
        <rFont val="Arial"/>
        <family val="2"/>
        <scheme val="minor"/>
      </rPr>
      <t>(t-1)</t>
    </r>
  </si>
  <si>
    <t xml:space="preserve">   Population factor</t>
  </si>
  <si>
    <t>Rate peg ex ESL factor and ESL subsidy catch-up adjustment</t>
  </si>
  <si>
    <r>
      <t>Rx</t>
    </r>
    <r>
      <rPr>
        <vertAlign val="subscript"/>
        <sz val="9"/>
        <color theme="1"/>
        <rFont val="Arial"/>
        <family val="2"/>
        <scheme val="minor"/>
      </rPr>
      <t>t</t>
    </r>
  </si>
  <si>
    <t>Calculating the ESL factor</t>
  </si>
  <si>
    <t>Using a formula to calculate the ESL factor</t>
  </si>
  <si>
    <t>Option 1: Using the official formula to calculate the ESL factor</t>
  </si>
  <si>
    <t>Source:</t>
  </si>
  <si>
    <r>
      <t xml:space="preserve">TPI </t>
    </r>
    <r>
      <rPr>
        <vertAlign val="subscript"/>
        <sz val="9"/>
        <color theme="1"/>
        <rFont val="Arial"/>
        <family val="2"/>
        <scheme val="minor"/>
      </rPr>
      <t>(t-1)</t>
    </r>
  </si>
  <si>
    <t xml:space="preserve">  -  </t>
  </si>
  <si>
    <t xml:space="preserve">  =</t>
  </si>
  <si>
    <t>Option 2: An alternative way to calculate the ESL factor</t>
  </si>
  <si>
    <t>*ESL factor is the difference  between the rate peg excluding the ESL factor and the final rate peg</t>
  </si>
  <si>
    <t>ESL weight for alternative formula</t>
  </si>
  <si>
    <r>
      <t>ESLweight</t>
    </r>
    <r>
      <rPr>
        <vertAlign val="subscript"/>
        <sz val="9"/>
        <color theme="1"/>
        <rFont val="Arial"/>
        <family val="2"/>
        <scheme val="minor"/>
      </rPr>
      <t>(t-1)</t>
    </r>
  </si>
  <si>
    <t>-</t>
  </si>
  <si>
    <t>=</t>
  </si>
  <si>
    <t xml:space="preserve"> x</t>
  </si>
  <si>
    <t>Original subsidy amount for catch-up adjustment</t>
  </si>
  <si>
    <t>Compensation for delay, applicable to rate pegs from 1 July 2025</t>
  </si>
  <si>
    <t>Compensation for delay factor</t>
  </si>
  <si>
    <t xml:space="preserve">         </t>
  </si>
  <si>
    <t>Calculation of estimated subsidy catch-up adjustment factor</t>
  </si>
  <si>
    <t>Unit</t>
  </si>
  <si>
    <t>Symbol for ESL factor formula</t>
  </si>
  <si>
    <t>Section 1: Calculating the ESL factor</t>
  </si>
  <si>
    <t>&lt;----- select the year</t>
  </si>
  <si>
    <t xml:space="preserve">   Other adjustments (excluding ESL catch-up adjustment factor)</t>
  </si>
  <si>
    <t xml:space="preserve">   Productivity factor (enter as a +ve number)</t>
  </si>
  <si>
    <t>Invoiced ESL amounts (after sharing)</t>
  </si>
  <si>
    <t xml:space="preserve">   Increase in invoiced ESL amount</t>
  </si>
  <si>
    <t xml:space="preserve">&lt;----- enter the value of the subsidy you received in 2022-23 (after sharing) </t>
  </si>
  <si>
    <t>&lt;----- enter your population factor</t>
  </si>
  <si>
    <t>&lt;----- enter the productivity factors (0% in 2024-25 rate peg)</t>
  </si>
  <si>
    <t>Enter your data in the light blue input cells</t>
  </si>
  <si>
    <r>
      <t>For more information, see</t>
    </r>
    <r>
      <rPr>
        <i/>
        <sz val="9"/>
        <color theme="1"/>
        <rFont val="Arial"/>
        <family val="2"/>
        <scheme val="minor"/>
      </rPr>
      <t xml:space="preserve"> </t>
    </r>
  </si>
  <si>
    <r>
      <t xml:space="preserve">IPART, </t>
    </r>
    <r>
      <rPr>
        <i/>
        <u/>
        <sz val="9"/>
        <color theme="10"/>
        <rFont val="Arial"/>
        <family val="2"/>
      </rPr>
      <t>Review of the rate peg methodology, Final Report</t>
    </r>
    <r>
      <rPr>
        <u/>
        <sz val="9"/>
        <color theme="10"/>
        <rFont val="Arial"/>
        <family val="2"/>
      </rPr>
      <t>, August 2023.</t>
    </r>
  </si>
  <si>
    <t>Rate peg for the 2024-25 financial year</t>
  </si>
  <si>
    <t>Emergency Services Levy (ESL) calculator</t>
  </si>
  <si>
    <t>Independent Pricing and Regulatory Tribunal of NSW (IPART)</t>
  </si>
  <si>
    <t>HOW WE CALCULATE THE ESL FACTOR AND THE ESL SUBSIDY CATCH-UP ADJUSTMENT FACTOR IN THE RATE PEG</t>
  </si>
  <si>
    <t>MODELLER:   Bee Thompson</t>
  </si>
  <si>
    <t>email:              Bee.Thompson@ipart.nsw.gov.au</t>
  </si>
  <si>
    <r>
      <t>The ESL factor does not account for the impact of the increase in ESL contributions in the years when increases were not captured by the rate peg because they were subsidised by the NSW Government.</t>
    </r>
    <r>
      <rPr>
        <vertAlign val="superscript"/>
        <sz val="9"/>
        <color theme="1"/>
        <rFont val="Arial"/>
        <family val="2"/>
        <scheme val="minor"/>
      </rPr>
      <t>b</t>
    </r>
  </si>
  <si>
    <r>
      <t>Under our 2023  rate peg methodology, we calculate a separate ESL factor for each council by isolating the impact of the change in its ESL contributions on its total permissible income, with a 1-year lag. The ESL factor captures the year-on-year increases in ESL contributions based on invoiced amounts from Revenue NSW, adjusted for cost-sharing arrangements.</t>
    </r>
    <r>
      <rPr>
        <vertAlign val="superscript"/>
        <sz val="9"/>
        <color theme="1"/>
        <rFont val="Arial"/>
        <family val="2"/>
        <scheme val="minor"/>
      </rPr>
      <t>a</t>
    </r>
    <r>
      <rPr>
        <sz val="9"/>
        <color theme="1"/>
        <rFont val="Arial"/>
        <family val="2"/>
        <scheme val="minor"/>
      </rPr>
      <t xml:space="preserve"> </t>
    </r>
  </si>
  <si>
    <t>b. In other words, the ESL factor does not capture the impact on councils of the discontinuation of the subsidy in 2023-24.</t>
  </si>
  <si>
    <t>&lt;----- enter your ESL data</t>
  </si>
  <si>
    <t>&lt;----- enter your TPI  data</t>
  </si>
  <si>
    <t>&lt;----- enter the BCC</t>
  </si>
  <si>
    <t>Total</t>
  </si>
  <si>
    <t>The Emergency Services Levy (ESL) Calculator demonstrates how we calculate the ESL factor and the ESL catch-up adjustment factor in the rate peg.</t>
  </si>
  <si>
    <t>Follow the instructions in column J to calculate your ESL factor and ESL catch-up adjustment factor</t>
  </si>
  <si>
    <t xml:space="preserve">Selected year and summary of results </t>
  </si>
  <si>
    <t>We completed our Review of the rate peg methodology in 2023, and applied our new methodology for the first time to the 2024-25 rate peg.</t>
  </si>
  <si>
    <t>Instead, we capture the impact of having excluded the ESL subsidy in previous rates pegs through a separate specific adjustment factor. But to limit the impact on ratepayer affordability we will phase in this increase over several years. We plan to consult with ratepayers and councils on the proposed timeframe for phasing in this adjustment.</t>
  </si>
  <si>
    <t>ESL factors are not the simple increase in a council’s ESL contribution. Instead they reflect the additional change to total permissible income that is needed for a council to meet its ESL obligations after this income has been adjusted by the base cost change (BCC), the population factor and any specific adjustment factors.</t>
  </si>
  <si>
    <t>Section 1 demonstrates how we calculate a council's ESL factor.</t>
  </si>
  <si>
    <t>Section 2 demonstrates how we calculate a council's ESL subsidy catch-up adjustment factor.</t>
  </si>
  <si>
    <t xml:space="preserve">For the 4 years up until 2022-23, the NSW Government  subsidised increases in council ESL contributions. These subsidy amounts were excluded from councils' income (and hence not recovered from rates). For the 2023-24 ESL contributions, the NSW Government discontinued this subsidy, and this resulted in substantial increases in councils’ ESL contribution costs over and above the increases in their invoiced amounts. </t>
  </si>
  <si>
    <t>a. Cost sharing arrangements are in place where the Rural Fire Service (RFS) invoices a lead council in a rural fire district for the ESL contribution for some or all of the councils that belong in the district. Councils pay an allocated share of the amount to the lead council in the district.</t>
  </si>
  <si>
    <t xml:space="preserve">ESL factor and ESL subsidy catch-up adjustment factor for rate peg from 1 July </t>
  </si>
  <si>
    <t xml:space="preserve">   Base cost change (BCC)</t>
  </si>
  <si>
    <t>&lt;----- enter any non-ESL adjustment factors</t>
  </si>
  <si>
    <t>Section 2: Calculating the subsidy catch-up adjustment factor</t>
  </si>
  <si>
    <t>Inputs and Calculations</t>
  </si>
  <si>
    <t>FY (for labels)</t>
  </si>
  <si>
    <t>This spreadsheet demonstrates how we calculate the ESL factor and the ESL catch-up subsidy adjustment factor in the rate 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</si>
</sst>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00_);_(* \(#,##0.00\);_(* &quot;-&quot;_);_(@_)"/>
    <numFmt numFmtId="165" formatCode="0.0%"/>
    <numFmt numFmtId="166" formatCode="#,##0.0"/>
    <numFmt numFmtId="167" formatCode="0.0000000%"/>
    <numFmt numFmtId="168" formatCode="0.0000000000%"/>
    <numFmt numFmtId="169" formatCode="0.00000000%"/>
  </numFmts>
  <fonts count="35" x14ac:knownFonts="1">
    <font>
      <sz val="9"/>
      <name val="Arial"/>
      <family val="2"/>
    </font>
    <font>
      <sz val="11"/>
      <color theme="1"/>
      <name val="Arial"/>
      <family val="2"/>
      <scheme val="minor"/>
    </font>
    <font>
      <sz val="11"/>
      <color theme="1"/>
      <name val="Arial"/>
      <family val="2"/>
      <scheme val="minor"/>
    </font>
    <font>
      <sz val="9"/>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b/>
      <sz val="10"/>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sz val="8"/>
      <color indexed="14"/>
      <name val="Arial"/>
      <family val="2"/>
    </font>
    <font>
      <b/>
      <sz val="11"/>
      <color theme="1"/>
      <name val="Arial"/>
      <family val="2"/>
      <scheme val="minor"/>
    </font>
    <font>
      <b/>
      <sz val="16"/>
      <color theme="1"/>
      <name val="Arial"/>
      <family val="2"/>
      <scheme val="minor"/>
    </font>
    <font>
      <sz val="9"/>
      <color theme="1"/>
      <name val="Arial"/>
      <family val="2"/>
      <scheme val="minor"/>
    </font>
    <font>
      <b/>
      <sz val="9"/>
      <color theme="1"/>
      <name val="Arial"/>
      <family val="2"/>
      <scheme val="minor"/>
    </font>
    <font>
      <b/>
      <sz val="14"/>
      <color theme="1"/>
      <name val="Arial"/>
      <family val="2"/>
      <scheme val="minor"/>
    </font>
    <font>
      <sz val="8"/>
      <color theme="0" tint="-0.34998626667073579"/>
      <name val="Arial"/>
      <family val="2"/>
      <scheme val="minor"/>
    </font>
    <font>
      <vertAlign val="subscript"/>
      <sz val="9"/>
      <color theme="1"/>
      <name val="Arial"/>
      <family val="2"/>
      <scheme val="minor"/>
    </font>
    <font>
      <sz val="9"/>
      <color theme="1"/>
      <name val="Calibri"/>
      <family val="2"/>
    </font>
    <font>
      <b/>
      <sz val="8"/>
      <color theme="0" tint="-0.34998626667073579"/>
      <name val="Arial"/>
      <family val="2"/>
      <scheme val="minor"/>
    </font>
    <font>
      <b/>
      <sz val="10"/>
      <color theme="1"/>
      <name val="Arial"/>
      <family val="2"/>
      <scheme val="minor"/>
    </font>
    <font>
      <sz val="8"/>
      <color theme="1"/>
      <name val="Arial"/>
      <family val="2"/>
      <scheme val="minor"/>
    </font>
    <font>
      <i/>
      <sz val="9"/>
      <color theme="1"/>
      <name val="Arial"/>
      <family val="2"/>
      <scheme val="minor"/>
    </font>
    <font>
      <vertAlign val="superscript"/>
      <sz val="9"/>
      <color theme="1"/>
      <name val="Arial"/>
      <family val="2"/>
      <scheme val="minor"/>
    </font>
    <font>
      <i/>
      <u/>
      <sz val="9"/>
      <color theme="10"/>
      <name val="Arial"/>
      <family val="2"/>
    </font>
    <font>
      <sz val="8"/>
      <name val="Arial"/>
      <family val="2"/>
    </font>
  </fonts>
  <fills count="11">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
      <patternFill patternType="solid">
        <fgColor rgb="FFCCCCFF"/>
        <bgColor indexed="64"/>
      </patternFill>
    </fill>
    <fill>
      <patternFill patternType="solid">
        <fgColor theme="0"/>
        <bgColor rgb="FF00FFFF"/>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rgb="FFFF0000"/>
      </right>
      <top/>
      <bottom/>
      <diagonal/>
    </border>
    <border>
      <left/>
      <right/>
      <top style="thin">
        <color theme="0" tint="-0.34998626667073579"/>
      </top>
      <bottom/>
      <diagonal/>
    </border>
    <border>
      <left/>
      <right/>
      <top/>
      <bottom style="thin">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thin">
        <color indexed="64"/>
      </top>
      <bottom style="double">
        <color indexed="64"/>
      </bottom>
      <diagonal/>
    </border>
    <border>
      <left/>
      <right/>
      <top style="medium">
        <color theme="0" tint="-0.34998626667073579"/>
      </top>
      <bottom style="thin">
        <color theme="0" tint="-0.34998626667073579"/>
      </bottom>
      <diagonal/>
    </border>
    <border>
      <left/>
      <right/>
      <top/>
      <bottom style="double">
        <color rgb="FFFF0000"/>
      </bottom>
      <diagonal/>
    </border>
  </borders>
  <cellStyleXfs count="23">
    <xf numFmtId="0" fontId="0" fillId="0" borderId="0"/>
    <xf numFmtId="43" fontId="3" fillId="0" borderId="0" applyFont="0" applyFill="0" applyBorder="0" applyAlignment="0" applyProtection="0"/>
    <xf numFmtId="41" fontId="3" fillId="0" borderId="0" applyFont="0" applyFill="0" applyBorder="0" applyAlignment="0" applyProtection="0"/>
    <xf numFmtId="0" fontId="3" fillId="0" borderId="8" applyNumberFormat="0" applyFont="0" applyFill="0" applyAlignment="0" applyProtection="0"/>
    <xf numFmtId="164" fontId="19" fillId="0" borderId="0" applyNumberFormat="0" applyFill="0" applyBorder="0" applyAlignment="0">
      <alignment horizontal="left"/>
    </xf>
    <xf numFmtId="0" fontId="4" fillId="0" borderId="0" applyNumberFormat="0" applyFill="0" applyBorder="0" applyAlignment="0"/>
    <xf numFmtId="4" fontId="3" fillId="3" borderId="0" applyBorder="0" applyAlignment="0">
      <alignment horizontal="right"/>
      <protection locked="0"/>
    </xf>
    <xf numFmtId="165" fontId="3" fillId="3" borderId="0" applyBorder="0" applyAlignment="0">
      <alignment horizontal="right"/>
      <protection locked="0"/>
    </xf>
    <xf numFmtId="3" fontId="6" fillId="0" borderId="0" applyNumberFormat="0" applyFill="0" applyBorder="0" applyAlignment="0" applyProtection="0">
      <protection locked="0"/>
    </xf>
    <xf numFmtId="41" fontId="7" fillId="4" borderId="0" applyNumberFormat="0" applyBorder="0" applyAlignment="0"/>
    <xf numFmtId="0" fontId="8" fillId="0" borderId="0" applyNumberFormat="0" applyFill="0" applyBorder="0" applyAlignment="0" applyProtection="0"/>
    <xf numFmtId="0" fontId="15" fillId="0" borderId="0" applyNumberFormat="0" applyFill="0" applyBorder="0" applyAlignment="0" applyProtection="0"/>
    <xf numFmtId="166" fontId="3" fillId="8" borderId="0" applyBorder="0" applyAlignment="0">
      <alignment horizontal="right"/>
      <protection locked="0"/>
    </xf>
    <xf numFmtId="165" fontId="3" fillId="2" borderId="0" applyBorder="0" applyAlignment="0">
      <protection locked="0"/>
    </xf>
    <xf numFmtId="0" fontId="17" fillId="6" borderId="0" applyNumberFormat="0" applyBorder="0" applyAlignment="0" applyProtection="0"/>
    <xf numFmtId="165" fontId="3" fillId="8" borderId="0" applyBorder="0" applyAlignment="0">
      <alignment horizontal="left"/>
      <protection locked="0"/>
    </xf>
    <xf numFmtId="166" fontId="3" fillId="2" borderId="1" applyBorder="0" applyAlignment="0">
      <alignment horizontal="right"/>
      <protection locked="0"/>
    </xf>
    <xf numFmtId="9" fontId="18" fillId="0" borderId="0" applyFont="0" applyBorder="0" applyAlignment="0" applyProtection="0"/>
    <xf numFmtId="9" fontId="18" fillId="0" borderId="0" applyFont="0" applyBorder="0" applyAlignment="0" applyProtection="0"/>
    <xf numFmtId="0" fontId="2" fillId="0" borderId="0"/>
    <xf numFmtId="0" fontId="1" fillId="0" borderId="0"/>
    <xf numFmtId="0" fontId="3" fillId="9" borderId="0">
      <alignment vertical="top"/>
    </xf>
    <xf numFmtId="9" fontId="3" fillId="0" borderId="0" applyFont="0" applyFill="0" applyBorder="0" applyAlignment="0" applyProtection="0"/>
  </cellStyleXfs>
  <cellXfs count="113">
    <xf numFmtId="0" fontId="0" fillId="0" borderId="0" xfId="0"/>
    <xf numFmtId="0" fontId="0" fillId="5" borderId="0" xfId="0" applyFill="1"/>
    <xf numFmtId="0" fontId="0" fillId="0" borderId="0" xfId="0" applyFont="1" applyBorder="1" applyAlignment="1">
      <alignment wrapText="1"/>
    </xf>
    <xf numFmtId="0" fontId="14" fillId="0" borderId="0" xfId="0" applyFont="1" applyAlignment="1"/>
    <xf numFmtId="0" fontId="0" fillId="0" borderId="0" xfId="0" applyAlignment="1"/>
    <xf numFmtId="0" fontId="16" fillId="0" borderId="0" xfId="0" applyFont="1" applyAlignment="1"/>
    <xf numFmtId="0" fontId="11" fillId="0" borderId="0" xfId="0" applyFont="1" applyAlignment="1"/>
    <xf numFmtId="0" fontId="16" fillId="0" borderId="0" xfId="0" applyFont="1" applyAlignment="1">
      <alignment horizontal="left" vertical="top"/>
    </xf>
    <xf numFmtId="0" fontId="13" fillId="0" borderId="3" xfId="0" applyFont="1" applyBorder="1" applyAlignment="1"/>
    <xf numFmtId="0" fontId="13" fillId="0" borderId="7" xfId="0" applyFont="1" applyBorder="1" applyAlignment="1"/>
    <xf numFmtId="0" fontId="10" fillId="0" borderId="0" xfId="0" applyFont="1" applyAlignment="1"/>
    <xf numFmtId="0" fontId="13" fillId="0" borderId="5" xfId="0" applyFont="1" applyBorder="1" applyAlignment="1">
      <alignment wrapText="1"/>
    </xf>
    <xf numFmtId="0" fontId="13" fillId="0" borderId="0" xfId="0" applyFont="1" applyAlignment="1">
      <alignment wrapText="1"/>
    </xf>
    <xf numFmtId="0" fontId="0" fillId="0" borderId="5" xfId="0" applyFont="1" applyBorder="1" applyAlignment="1">
      <alignment wrapText="1"/>
    </xf>
    <xf numFmtId="0" fontId="0" fillId="0" borderId="0" xfId="0" applyFont="1" applyAlignment="1">
      <alignment wrapText="1"/>
    </xf>
    <xf numFmtId="0" fontId="5" fillId="0" borderId="0" xfId="0" applyFont="1" applyAlignment="1"/>
    <xf numFmtId="0" fontId="13" fillId="0" borderId="4"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6" xfId="0" applyFont="1" applyBorder="1" applyAlignment="1">
      <alignment wrapText="1"/>
    </xf>
    <xf numFmtId="0" fontId="0" fillId="0" borderId="1" xfId="0" applyFont="1" applyBorder="1" applyAlignment="1">
      <alignment wrapText="1"/>
    </xf>
    <xf numFmtId="0" fontId="0" fillId="0" borderId="0" xfId="0" applyFont="1" applyAlignment="1"/>
    <xf numFmtId="0" fontId="13" fillId="0" borderId="0" xfId="0" applyFont="1" applyAlignment="1"/>
    <xf numFmtId="0" fontId="0" fillId="0" borderId="0" xfId="0" applyFill="1" applyAlignment="1"/>
    <xf numFmtId="0" fontId="0" fillId="0" borderId="0" xfId="0" applyFont="1" applyFill="1" applyAlignment="1"/>
    <xf numFmtId="0" fontId="16" fillId="7" borderId="0" xfId="0" applyFont="1" applyFill="1" applyBorder="1" applyAlignment="1"/>
    <xf numFmtId="0" fontId="22" fillId="0" borderId="0" xfId="0" applyFont="1"/>
    <xf numFmtId="4" fontId="3" fillId="3" borderId="9" xfId="6" applyBorder="1" applyAlignment="1">
      <protection locked="0"/>
    </xf>
    <xf numFmtId="0" fontId="7" fillId="4" borderId="0" xfId="9" applyNumberFormat="1" applyBorder="1"/>
    <xf numFmtId="10" fontId="7" fillId="4" borderId="0" xfId="9" applyNumberFormat="1" applyBorder="1"/>
    <xf numFmtId="0" fontId="22" fillId="5" borderId="0" xfId="0" applyFont="1" applyFill="1"/>
    <xf numFmtId="0" fontId="21" fillId="5" borderId="0" xfId="0" applyFont="1" applyFill="1"/>
    <xf numFmtId="0" fontId="23" fillId="5" borderId="0" xfId="0" applyFont="1" applyFill="1"/>
    <xf numFmtId="0" fontId="22" fillId="5" borderId="10" xfId="0" applyFont="1" applyFill="1" applyBorder="1"/>
    <xf numFmtId="0" fontId="20" fillId="5" borderId="0" xfId="0" applyFont="1" applyFill="1"/>
    <xf numFmtId="0" fontId="23" fillId="5" borderId="11" xfId="0" applyFont="1" applyFill="1" applyBorder="1"/>
    <xf numFmtId="0" fontId="22" fillId="5" borderId="11" xfId="0" applyFont="1" applyFill="1" applyBorder="1"/>
    <xf numFmtId="0" fontId="25" fillId="5" borderId="0" xfId="0" applyFont="1" applyFill="1"/>
    <xf numFmtId="0" fontId="23" fillId="5" borderId="11" xfId="0" applyFont="1" applyFill="1" applyBorder="1" applyAlignment="1">
      <alignment horizontal="right"/>
    </xf>
    <xf numFmtId="0" fontId="22" fillId="5" borderId="12" xfId="0" applyFont="1" applyFill="1" applyBorder="1"/>
    <xf numFmtId="165" fontId="22" fillId="5" borderId="0" xfId="22" applyNumberFormat="1" applyFont="1" applyFill="1" applyBorder="1"/>
    <xf numFmtId="0" fontId="6" fillId="5" borderId="0" xfId="8" applyNumberFormat="1" applyFill="1" applyBorder="1" applyProtection="1"/>
    <xf numFmtId="0" fontId="25" fillId="5" borderId="12" xfId="0" applyFont="1" applyFill="1" applyBorder="1"/>
    <xf numFmtId="0" fontId="28" fillId="5" borderId="0" xfId="0" applyFont="1" applyFill="1"/>
    <xf numFmtId="0" fontId="23" fillId="5" borderId="0" xfId="0" applyFont="1" applyFill="1" applyAlignment="1">
      <alignment horizontal="center"/>
    </xf>
    <xf numFmtId="0" fontId="29" fillId="5" borderId="0" xfId="0" applyFont="1" applyFill="1"/>
    <xf numFmtId="3" fontId="22" fillId="5" borderId="0" xfId="0" applyNumberFormat="1" applyFont="1" applyFill="1"/>
    <xf numFmtId="3" fontId="23" fillId="5" borderId="0" xfId="0" applyNumberFormat="1" applyFont="1" applyFill="1"/>
    <xf numFmtId="10" fontId="22" fillId="5" borderId="0" xfId="22" applyNumberFormat="1" applyFont="1" applyFill="1" applyBorder="1"/>
    <xf numFmtId="0" fontId="22" fillId="5" borderId="1" xfId="0" applyFont="1" applyFill="1" applyBorder="1"/>
    <xf numFmtId="0" fontId="22" fillId="5" borderId="0" xfId="0" applyFont="1" applyFill="1" applyAlignment="1">
      <alignment horizontal="left"/>
    </xf>
    <xf numFmtId="0" fontId="22" fillId="5" borderId="0" xfId="0" applyFont="1" applyFill="1" applyAlignment="1">
      <alignment horizontal="center"/>
    </xf>
    <xf numFmtId="0" fontId="30" fillId="5" borderId="0" xfId="0" applyFont="1" applyFill="1"/>
    <xf numFmtId="165" fontId="22" fillId="5" borderId="0" xfId="0" applyNumberFormat="1" applyFont="1" applyFill="1" applyAlignment="1">
      <alignment horizontal="right"/>
    </xf>
    <xf numFmtId="0" fontId="22" fillId="5" borderId="0" xfId="0" quotePrefix="1" applyFont="1" applyFill="1" applyAlignment="1">
      <alignment horizontal="center"/>
    </xf>
    <xf numFmtId="165" fontId="22" fillId="5" borderId="0" xfId="0" applyNumberFormat="1" applyFont="1" applyFill="1" applyAlignment="1">
      <alignment horizontal="center"/>
    </xf>
    <xf numFmtId="165" fontId="22" fillId="5" borderId="0" xfId="22" applyNumberFormat="1" applyFont="1" applyFill="1" applyBorder="1" applyAlignment="1">
      <alignment horizontal="center"/>
    </xf>
    <xf numFmtId="167" fontId="22" fillId="5" borderId="0" xfId="22" applyNumberFormat="1" applyFont="1" applyFill="1"/>
    <xf numFmtId="168" fontId="30" fillId="5" borderId="0" xfId="0" applyNumberFormat="1" applyFont="1" applyFill="1"/>
    <xf numFmtId="0" fontId="22" fillId="10" borderId="0" xfId="0" applyFont="1" applyFill="1"/>
    <xf numFmtId="0" fontId="25" fillId="10" borderId="0" xfId="0" applyFont="1" applyFill="1"/>
    <xf numFmtId="3" fontId="3" fillId="3" borderId="0" xfId="6" applyNumberFormat="1" applyFill="1" applyBorder="1" applyAlignment="1">
      <protection locked="0"/>
    </xf>
    <xf numFmtId="165" fontId="22" fillId="10" borderId="0" xfId="22" applyNumberFormat="1" applyFont="1" applyFill="1" applyBorder="1"/>
    <xf numFmtId="165" fontId="3" fillId="3" borderId="0" xfId="7" applyFill="1" applyBorder="1" applyAlignment="1">
      <alignment horizontal="right"/>
      <protection locked="0"/>
    </xf>
    <xf numFmtId="165" fontId="22" fillId="10" borderId="0" xfId="0" applyNumberFormat="1" applyFont="1" applyFill="1"/>
    <xf numFmtId="0" fontId="23" fillId="10" borderId="0" xfId="0" applyFont="1" applyFill="1"/>
    <xf numFmtId="3" fontId="22" fillId="10" borderId="0" xfId="0" applyNumberFormat="1" applyFont="1" applyFill="1"/>
    <xf numFmtId="3" fontId="22" fillId="10" borderId="13" xfId="0" applyNumberFormat="1" applyFont="1" applyFill="1" applyBorder="1"/>
    <xf numFmtId="3" fontId="22" fillId="10" borderId="1" xfId="0" applyNumberFormat="1" applyFont="1" applyFill="1" applyBorder="1"/>
    <xf numFmtId="10" fontId="7" fillId="4" borderId="0" xfId="9" applyNumberFormat="1" applyFill="1" applyBorder="1"/>
    <xf numFmtId="165" fontId="22" fillId="10" borderId="0" xfId="0" applyNumberFormat="1" applyFont="1" applyFill="1" applyAlignment="1">
      <alignment horizontal="right"/>
    </xf>
    <xf numFmtId="165" fontId="22" fillId="10" borderId="0" xfId="0" applyNumberFormat="1" applyFont="1" applyFill="1" applyAlignment="1">
      <alignment horizontal="center"/>
    </xf>
    <xf numFmtId="165" fontId="22" fillId="10" borderId="0" xfId="22" applyNumberFormat="1" applyFont="1" applyFill="1" applyBorder="1" applyAlignment="1">
      <alignment horizontal="center"/>
    </xf>
    <xf numFmtId="2" fontId="25" fillId="10" borderId="0" xfId="0" applyNumberFormat="1" applyFont="1" applyFill="1" applyAlignment="1">
      <alignment horizontal="left"/>
    </xf>
    <xf numFmtId="0" fontId="25" fillId="10" borderId="0" xfId="0" applyFont="1" applyFill="1" applyAlignment="1">
      <alignment horizontal="left"/>
    </xf>
    <xf numFmtId="0" fontId="23" fillId="5" borderId="0" xfId="0" applyFont="1" applyFill="1" applyBorder="1"/>
    <xf numFmtId="0" fontId="25" fillId="5" borderId="0" xfId="0" applyFont="1" applyFill="1" applyBorder="1"/>
    <xf numFmtId="0" fontId="22" fillId="5" borderId="0" xfId="0" applyFont="1" applyFill="1" applyBorder="1"/>
    <xf numFmtId="0" fontId="22" fillId="5" borderId="14" xfId="0" applyFont="1" applyFill="1" applyBorder="1"/>
    <xf numFmtId="0" fontId="22" fillId="5" borderId="14" xfId="0" applyFont="1" applyFill="1" applyBorder="1" applyAlignment="1">
      <alignment wrapText="1"/>
    </xf>
    <xf numFmtId="0" fontId="22" fillId="5" borderId="0" xfId="0" applyFont="1" applyFill="1" applyBorder="1" applyAlignment="1">
      <alignment wrapText="1"/>
    </xf>
    <xf numFmtId="0" fontId="15" fillId="5" borderId="0" xfId="11" applyFill="1"/>
    <xf numFmtId="0" fontId="24" fillId="7" borderId="0" xfId="0" applyFont="1" applyFill="1"/>
    <xf numFmtId="0" fontId="22" fillId="7" borderId="0" xfId="0" applyFont="1" applyFill="1"/>
    <xf numFmtId="0" fontId="0" fillId="5" borderId="0" xfId="0" applyFill="1" applyAlignment="1"/>
    <xf numFmtId="0" fontId="0" fillId="5" borderId="0" xfId="0" applyFont="1" applyFill="1" applyAlignment="1"/>
    <xf numFmtId="0" fontId="12" fillId="5" borderId="0" xfId="0" applyFont="1" applyFill="1" applyAlignment="1"/>
    <xf numFmtId="0" fontId="11" fillId="5" borderId="0" xfId="0" applyFont="1" applyFill="1" applyAlignment="1">
      <alignment horizontal="left" vertical="top"/>
    </xf>
    <xf numFmtId="0" fontId="0" fillId="5" borderId="0" xfId="0" applyFont="1" applyFill="1" applyAlignment="1">
      <alignment horizontal="left" vertical="top"/>
    </xf>
    <xf numFmtId="0" fontId="13" fillId="5" borderId="0" xfId="0" applyFont="1" applyFill="1" applyAlignment="1"/>
    <xf numFmtId="0" fontId="0" fillId="5" borderId="0" xfId="0" applyFont="1" applyFill="1" applyBorder="1" applyAlignment="1">
      <alignment horizontal="left" vertical="top"/>
    </xf>
    <xf numFmtId="0" fontId="0" fillId="5" borderId="0" xfId="0" applyFont="1" applyFill="1" applyBorder="1" applyAlignment="1"/>
    <xf numFmtId="0" fontId="22" fillId="5" borderId="0" xfId="0" applyFont="1" applyFill="1" applyAlignment="1">
      <alignment wrapText="1"/>
    </xf>
    <xf numFmtId="0" fontId="15" fillId="5" borderId="0" xfId="11" applyFill="1" applyAlignment="1"/>
    <xf numFmtId="1" fontId="13" fillId="3" borderId="0" xfId="6" applyNumberFormat="1" applyFont="1" applyBorder="1" applyAlignment="1">
      <protection locked="0"/>
    </xf>
    <xf numFmtId="0" fontId="23" fillId="5" borderId="0" xfId="0" applyFont="1" applyFill="1" applyBorder="1" applyAlignment="1">
      <alignment horizontal="right"/>
    </xf>
    <xf numFmtId="0" fontId="7" fillId="4" borderId="0" xfId="9" applyNumberFormat="1"/>
    <xf numFmtId="0" fontId="30" fillId="5" borderId="0" xfId="0" applyFont="1" applyFill="1" applyAlignment="1">
      <alignment wrapText="1"/>
    </xf>
    <xf numFmtId="0" fontId="16" fillId="7" borderId="0" xfId="0" applyFont="1" applyFill="1" applyBorder="1" applyAlignment="1">
      <alignment wrapText="1"/>
    </xf>
    <xf numFmtId="0" fontId="9" fillId="5" borderId="0" xfId="0" applyFont="1" applyFill="1" applyAlignment="1"/>
    <xf numFmtId="0" fontId="16" fillId="7" borderId="0" xfId="0" applyFont="1" applyFill="1" applyBorder="1" applyAlignment="1">
      <alignment horizontal="left" wrapText="1"/>
    </xf>
    <xf numFmtId="0" fontId="13" fillId="5" borderId="0" xfId="0" applyFont="1" applyFill="1" applyBorder="1" applyAlignment="1"/>
    <xf numFmtId="0" fontId="34" fillId="5" borderId="0" xfId="0" applyFont="1" applyFill="1" applyAlignment="1">
      <alignment wrapText="1"/>
    </xf>
    <xf numFmtId="10" fontId="23" fillId="5" borderId="12" xfId="0" applyNumberFormat="1" applyFont="1" applyFill="1" applyBorder="1"/>
    <xf numFmtId="3" fontId="30" fillId="10" borderId="0" xfId="0" applyNumberFormat="1" applyFont="1" applyFill="1"/>
    <xf numFmtId="2" fontId="25" fillId="10" borderId="15" xfId="0" applyNumberFormat="1" applyFont="1" applyFill="1" applyBorder="1" applyAlignment="1">
      <alignment horizontal="left"/>
    </xf>
    <xf numFmtId="165" fontId="22" fillId="10" borderId="0" xfId="22" applyNumberFormat="1" applyFont="1" applyFill="1"/>
    <xf numFmtId="169" fontId="22" fillId="5" borderId="0" xfId="0" applyNumberFormat="1" applyFont="1" applyFill="1"/>
    <xf numFmtId="0" fontId="22" fillId="5" borderId="14" xfId="0" applyFont="1" applyFill="1" applyBorder="1" applyAlignment="1">
      <alignment horizontal="center"/>
    </xf>
    <xf numFmtId="0" fontId="22" fillId="5" borderId="14" xfId="0" applyFont="1" applyFill="1" applyBorder="1" applyAlignment="1">
      <alignment horizontal="center" wrapText="1"/>
    </xf>
    <xf numFmtId="0" fontId="25" fillId="5" borderId="14" xfId="0" applyFont="1" applyFill="1" applyBorder="1" applyAlignment="1">
      <alignment wrapText="1"/>
    </xf>
    <xf numFmtId="3" fontId="22" fillId="10" borderId="2" xfId="0" applyNumberFormat="1" applyFont="1" applyFill="1" applyBorder="1" applyAlignment="1">
      <alignment horizontal="center"/>
    </xf>
    <xf numFmtId="3" fontId="22" fillId="5" borderId="2" xfId="0" applyNumberFormat="1" applyFont="1" applyFill="1" applyBorder="1" applyAlignment="1">
      <alignment horizontal="center"/>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Normal 2" xfId="19" xr:uid="{00000000-0005-0000-0000-000010000000}"/>
    <cellStyle name="Normal 3" xfId="20" xr:uid="{00000000-0005-0000-0000-000011000000}"/>
    <cellStyle name="Percent" xfId="22" builtinId="5"/>
    <cellStyle name="Percent 2" xfId="17" xr:uid="{00000000-0005-0000-0000-000012000000}"/>
    <cellStyle name="Percent 2 2" xfId="18" xr:uid="{00000000-0005-0000-0000-000013000000}"/>
    <cellStyle name="QA" xfId="14" xr:uid="{00000000-0005-0000-0000-000014000000}"/>
    <cellStyle name="Source" xfId="21" xr:uid="{FF3C3CBD-6D4A-4CD3-A42D-05188F4B9C0E}"/>
  </cellStyles>
  <dxfs count="2">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CCCCFF"/>
      <color rgb="FFFFFFCC"/>
      <color rgb="FF48B749"/>
      <color rgb="FFFFCB05"/>
      <color rgb="FFF78D1E"/>
      <color rgb="FFCC1F26"/>
      <color rgb="FF8E4399"/>
      <color rgb="FF007BC4"/>
      <color rgb="FF194787"/>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104775</xdr:colOff>
      <xdr:row>54</xdr:row>
      <xdr:rowOff>159832</xdr:rowOff>
    </xdr:from>
    <xdr:to>
      <xdr:col>15</xdr:col>
      <xdr:colOff>200025</xdr:colOff>
      <xdr:row>58</xdr:row>
      <xdr:rowOff>8763</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15275" y="6989257"/>
          <a:ext cx="2238375" cy="544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85726</xdr:colOff>
      <xdr:row>66</xdr:row>
      <xdr:rowOff>73575</xdr:rowOff>
    </xdr:from>
    <xdr:to>
      <xdr:col>15</xdr:col>
      <xdr:colOff>514350</xdr:colOff>
      <xdr:row>67</xdr:row>
      <xdr:rowOff>105968</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10526" y="11084475"/>
          <a:ext cx="2571749" cy="184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part.nsw.gov.au/sites/default/files/cm9_documents/Final-Report-Review-of-the-rate-peg-methodology-August-2023.PDF" TargetMode="External"/><Relationship Id="rId1" Type="http://schemas.openxmlformats.org/officeDocument/2006/relationships/hyperlink" Target="https://www.ipart.nsw.gov.au/Home/Industries/Local-Government/For-Ratepayers/The-rate-p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G31"/>
  <sheetViews>
    <sheetView showGridLines="0" zoomScaleNormal="100" workbookViewId="0">
      <selection activeCell="J63" sqref="J63"/>
    </sheetView>
  </sheetViews>
  <sheetFormatPr defaultColWidth="9.140625" defaultRowHeight="12" x14ac:dyDescent="0.2"/>
  <cols>
    <col min="1" max="1" width="4.140625" style="4" customWidth="1"/>
    <col min="2" max="2" width="57" style="4" customWidth="1"/>
    <col min="3" max="3" width="15.28515625" style="4" customWidth="1"/>
    <col min="4" max="5" width="13" style="4" customWidth="1"/>
    <col min="6" max="6" width="40.5703125" style="4" customWidth="1"/>
    <col min="7" max="16384" width="9.140625" style="4"/>
  </cols>
  <sheetData>
    <row r="2" spans="2:7" ht="20.25" x14ac:dyDescent="0.3">
      <c r="B2" s="3" t="s">
        <v>10</v>
      </c>
    </row>
    <row r="4" spans="2:7" ht="15" x14ac:dyDescent="0.25">
      <c r="B4" s="5" t="s">
        <v>11</v>
      </c>
      <c r="C4" s="6"/>
      <c r="D4" s="6"/>
      <c r="E4" s="6"/>
      <c r="F4" s="6"/>
    </row>
    <row r="5" spans="2:7" ht="15" x14ac:dyDescent="0.25">
      <c r="B5" s="5" t="s">
        <v>12</v>
      </c>
      <c r="C5" s="6"/>
      <c r="D5" s="6"/>
      <c r="E5" s="6"/>
      <c r="F5" s="6"/>
    </row>
    <row r="6" spans="2:7" ht="15" x14ac:dyDescent="0.25">
      <c r="B6" s="5"/>
      <c r="C6" s="6"/>
      <c r="D6" s="6"/>
      <c r="E6" s="6"/>
      <c r="F6" s="6"/>
    </row>
    <row r="7" spans="2:7" ht="14.25" customHeight="1" x14ac:dyDescent="0.2">
      <c r="B7" s="7" t="s">
        <v>13</v>
      </c>
      <c r="C7" s="7"/>
      <c r="D7" s="7"/>
      <c r="E7" s="7"/>
      <c r="F7" s="7"/>
    </row>
    <row r="9" spans="2:7" ht="12.75" x14ac:dyDescent="0.2">
      <c r="B9" s="8" t="s">
        <v>1</v>
      </c>
      <c r="C9" s="9" t="s">
        <v>2</v>
      </c>
      <c r="D9" s="8" t="s">
        <v>3</v>
      </c>
      <c r="E9" s="9" t="s">
        <v>4</v>
      </c>
      <c r="F9" s="8" t="s">
        <v>5</v>
      </c>
      <c r="G9" s="10"/>
    </row>
    <row r="10" spans="2:7" ht="12.75" x14ac:dyDescent="0.2">
      <c r="B10" s="11" t="s">
        <v>6</v>
      </c>
      <c r="C10" s="12"/>
      <c r="D10" s="11"/>
      <c r="E10" s="12"/>
      <c r="F10" s="11"/>
      <c r="G10" s="10"/>
    </row>
    <row r="11" spans="2:7" ht="12.75" x14ac:dyDescent="0.2">
      <c r="B11" s="13"/>
      <c r="C11" s="14"/>
      <c r="D11" s="13"/>
      <c r="E11" s="14"/>
      <c r="F11" s="13"/>
      <c r="G11" s="15"/>
    </row>
    <row r="12" spans="2:7" ht="12.75" x14ac:dyDescent="0.2">
      <c r="B12" s="13"/>
      <c r="C12" s="14"/>
      <c r="D12" s="13"/>
      <c r="E12" s="14"/>
      <c r="F12" s="13"/>
      <c r="G12" s="15"/>
    </row>
    <row r="13" spans="2:7" ht="12.75" x14ac:dyDescent="0.2">
      <c r="B13" s="13"/>
      <c r="C13" s="14"/>
      <c r="D13" s="13"/>
      <c r="E13" s="14"/>
      <c r="F13" s="13"/>
      <c r="G13" s="15"/>
    </row>
    <row r="14" spans="2:7" ht="12.75" x14ac:dyDescent="0.2">
      <c r="B14" s="13"/>
      <c r="C14" s="14"/>
      <c r="D14" s="13"/>
      <c r="E14" s="14"/>
      <c r="F14" s="13"/>
      <c r="G14" s="15"/>
    </row>
    <row r="15" spans="2:7" ht="12.75" x14ac:dyDescent="0.2">
      <c r="B15" s="16" t="s">
        <v>7</v>
      </c>
      <c r="C15" s="17"/>
      <c r="D15" s="18"/>
      <c r="E15" s="17"/>
      <c r="F15" s="18"/>
      <c r="G15" s="15"/>
    </row>
    <row r="16" spans="2:7" ht="12.75" x14ac:dyDescent="0.2">
      <c r="B16" s="13"/>
      <c r="C16" s="2"/>
      <c r="D16" s="13"/>
      <c r="E16" s="2"/>
      <c r="F16" s="13"/>
      <c r="G16" s="15"/>
    </row>
    <row r="17" spans="2:7" ht="12.75" x14ac:dyDescent="0.2">
      <c r="B17" s="13"/>
      <c r="C17" s="2"/>
      <c r="D17" s="13"/>
      <c r="E17" s="2"/>
      <c r="F17" s="13"/>
      <c r="G17" s="15"/>
    </row>
    <row r="18" spans="2:7" ht="12.75" x14ac:dyDescent="0.2">
      <c r="B18" s="13"/>
      <c r="C18" s="2"/>
      <c r="D18" s="13"/>
      <c r="E18" s="2"/>
      <c r="F18" s="13"/>
      <c r="G18" s="15"/>
    </row>
    <row r="19" spans="2:7" ht="12.75" x14ac:dyDescent="0.2">
      <c r="B19" s="19"/>
      <c r="C19" s="20"/>
      <c r="D19" s="19"/>
      <c r="E19" s="20"/>
      <c r="F19" s="19"/>
      <c r="G19" s="15"/>
    </row>
    <row r="20" spans="2:7" ht="12.75" x14ac:dyDescent="0.2">
      <c r="B20" s="11" t="s">
        <v>8</v>
      </c>
      <c r="C20" s="14"/>
      <c r="D20" s="13"/>
      <c r="E20" s="14"/>
      <c r="F20" s="13"/>
      <c r="G20" s="15"/>
    </row>
    <row r="21" spans="2:7" ht="12.75" x14ac:dyDescent="0.2">
      <c r="B21" s="13"/>
      <c r="C21" s="14"/>
      <c r="D21" s="13"/>
      <c r="E21" s="14"/>
      <c r="F21" s="13"/>
      <c r="G21" s="15"/>
    </row>
    <row r="22" spans="2:7" ht="12.75" x14ac:dyDescent="0.2">
      <c r="B22" s="13"/>
      <c r="C22" s="14"/>
      <c r="D22" s="13"/>
      <c r="E22" s="14"/>
      <c r="F22" s="13"/>
      <c r="G22" s="15"/>
    </row>
    <row r="23" spans="2:7" ht="12.75" x14ac:dyDescent="0.2">
      <c r="B23" s="13"/>
      <c r="C23" s="14"/>
      <c r="D23" s="13"/>
      <c r="E23" s="14"/>
      <c r="F23" s="13"/>
      <c r="G23" s="15"/>
    </row>
    <row r="24" spans="2:7" ht="12.75" x14ac:dyDescent="0.2">
      <c r="B24" s="13"/>
      <c r="C24" s="14"/>
      <c r="D24" s="13"/>
      <c r="E24" s="14"/>
      <c r="F24" s="13"/>
      <c r="G24" s="15"/>
    </row>
    <row r="25" spans="2:7" ht="12.75" x14ac:dyDescent="0.2">
      <c r="B25" s="16" t="s">
        <v>9</v>
      </c>
      <c r="C25" s="17"/>
      <c r="D25" s="18"/>
      <c r="E25" s="17"/>
      <c r="F25" s="18"/>
      <c r="G25" s="15"/>
    </row>
    <row r="26" spans="2:7" ht="12.75" x14ac:dyDescent="0.2">
      <c r="B26" s="13"/>
      <c r="C26" s="2"/>
      <c r="D26" s="13"/>
      <c r="E26" s="2"/>
      <c r="F26" s="13"/>
      <c r="G26" s="15"/>
    </row>
    <row r="27" spans="2:7" ht="12.75" x14ac:dyDescent="0.2">
      <c r="B27" s="13"/>
      <c r="C27" s="2"/>
      <c r="D27" s="13"/>
      <c r="E27" s="2"/>
      <c r="F27" s="13"/>
      <c r="G27" s="15"/>
    </row>
    <row r="28" spans="2:7" ht="12.75" x14ac:dyDescent="0.2">
      <c r="B28" s="13"/>
      <c r="C28" s="2"/>
      <c r="D28" s="13"/>
      <c r="E28" s="2"/>
      <c r="F28" s="13"/>
      <c r="G28" s="15"/>
    </row>
    <row r="29" spans="2:7" ht="12.75" x14ac:dyDescent="0.2">
      <c r="B29" s="19"/>
      <c r="C29" s="20"/>
      <c r="D29" s="19"/>
      <c r="E29" s="20"/>
      <c r="F29" s="19"/>
      <c r="G29" s="15"/>
    </row>
    <row r="30" spans="2:7" ht="12.75" x14ac:dyDescent="0.2">
      <c r="B30" s="21"/>
      <c r="C30" s="21"/>
      <c r="D30" s="21"/>
      <c r="E30" s="21"/>
      <c r="F30" s="21"/>
      <c r="G30" s="15"/>
    </row>
    <row r="31" spans="2:7" x14ac:dyDescent="0.2">
      <c r="B31" s="22"/>
      <c r="C31" s="22"/>
      <c r="D31" s="22"/>
      <c r="E31" s="22"/>
      <c r="F31" s="21"/>
    </row>
  </sheetData>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7"/>
  <sheetViews>
    <sheetView showGridLines="0" tabSelected="1" zoomScaleNormal="100" workbookViewId="0">
      <selection activeCell="C5" sqref="C5"/>
    </sheetView>
  </sheetViews>
  <sheetFormatPr defaultColWidth="9.140625" defaultRowHeight="12" x14ac:dyDescent="0.2"/>
  <cols>
    <col min="1" max="1" width="2.85546875" style="4" customWidth="1"/>
    <col min="2" max="2" width="2.7109375" style="4" customWidth="1"/>
    <col min="3" max="3" width="131.42578125" style="4" customWidth="1"/>
    <col min="4" max="21" width="9.140625" style="24"/>
    <col min="22" max="27" width="9.140625" style="23"/>
    <col min="28" max="16384" width="9.140625" style="4"/>
  </cols>
  <sheetData>
    <row r="1" spans="1:27" x14ac:dyDescent="0.2">
      <c r="A1" s="84"/>
      <c r="B1" s="84"/>
      <c r="C1" s="84"/>
      <c r="D1" s="85"/>
      <c r="E1" s="85"/>
      <c r="F1" s="85"/>
      <c r="G1" s="85"/>
      <c r="H1" s="85"/>
      <c r="I1" s="85"/>
      <c r="J1" s="85"/>
      <c r="K1" s="85"/>
      <c r="L1" s="85"/>
      <c r="M1" s="85"/>
      <c r="N1" s="85"/>
      <c r="O1" s="85"/>
      <c r="P1" s="85"/>
      <c r="Q1" s="85"/>
      <c r="R1" s="85"/>
    </row>
    <row r="2" spans="1:27" x14ac:dyDescent="0.2">
      <c r="A2" s="84"/>
      <c r="B2" s="84" t="s">
        <v>66</v>
      </c>
      <c r="C2" s="84"/>
      <c r="D2" s="85"/>
      <c r="E2" s="85"/>
      <c r="F2" s="85"/>
      <c r="G2" s="85"/>
      <c r="H2" s="85"/>
      <c r="I2" s="85"/>
      <c r="J2" s="85"/>
      <c r="K2" s="85"/>
      <c r="L2" s="85"/>
      <c r="M2" s="85"/>
      <c r="N2" s="85"/>
      <c r="O2" s="85"/>
      <c r="P2" s="85"/>
      <c r="Q2" s="85"/>
      <c r="R2" s="85"/>
    </row>
    <row r="3" spans="1:27" x14ac:dyDescent="0.2">
      <c r="A3" s="84"/>
      <c r="B3" s="84"/>
      <c r="C3" s="84"/>
      <c r="D3" s="85"/>
      <c r="E3" s="85"/>
      <c r="F3" s="85"/>
      <c r="G3" s="85"/>
      <c r="H3" s="84"/>
      <c r="I3" s="84"/>
      <c r="J3" s="84"/>
      <c r="K3" s="84"/>
      <c r="L3" s="84"/>
      <c r="M3" s="84"/>
      <c r="N3" s="84"/>
      <c r="O3" s="84"/>
      <c r="P3" s="84"/>
      <c r="Q3" s="84"/>
      <c r="R3" s="84"/>
      <c r="S3" s="4"/>
      <c r="T3" s="4"/>
      <c r="U3" s="4"/>
      <c r="V3" s="4"/>
      <c r="W3" s="4"/>
      <c r="X3" s="4"/>
      <c r="Y3" s="4"/>
      <c r="Z3" s="4"/>
      <c r="AA3" s="4"/>
    </row>
    <row r="4" spans="1:27" ht="18" x14ac:dyDescent="0.25">
      <c r="A4" s="84"/>
      <c r="B4" s="99" t="s">
        <v>65</v>
      </c>
      <c r="C4" s="86"/>
      <c r="D4" s="85"/>
      <c r="E4" s="85"/>
      <c r="F4" s="85"/>
      <c r="G4" s="85"/>
      <c r="H4" s="84"/>
      <c r="I4" s="84"/>
      <c r="J4" s="84"/>
      <c r="K4" s="84"/>
      <c r="L4" s="84"/>
      <c r="M4" s="84"/>
      <c r="N4" s="84"/>
      <c r="O4" s="84"/>
      <c r="P4" s="84"/>
      <c r="Q4" s="84"/>
      <c r="R4" s="84"/>
      <c r="S4" s="4"/>
      <c r="T4" s="4"/>
      <c r="U4" s="4"/>
      <c r="V4" s="4"/>
      <c r="W4" s="4"/>
      <c r="X4" s="4"/>
      <c r="Y4" s="4"/>
      <c r="Z4" s="4"/>
      <c r="AA4" s="4"/>
    </row>
    <row r="5" spans="1:27" ht="15.75" customHeight="1" x14ac:dyDescent="0.2">
      <c r="A5" s="84"/>
      <c r="B5" s="87"/>
      <c r="C5" s="87"/>
      <c r="D5" s="88"/>
      <c r="E5" s="88"/>
      <c r="F5" s="88"/>
      <c r="G5" s="88"/>
      <c r="H5" s="84"/>
      <c r="I5" s="84"/>
      <c r="J5" s="84"/>
      <c r="K5" s="84"/>
      <c r="L5" s="84"/>
      <c r="M5" s="84"/>
      <c r="N5" s="84"/>
      <c r="O5" s="84"/>
      <c r="P5" s="84"/>
      <c r="Q5" s="84"/>
      <c r="R5" s="84"/>
      <c r="S5" s="4"/>
      <c r="T5" s="4"/>
      <c r="U5" s="4"/>
      <c r="V5" s="4"/>
      <c r="W5" s="4"/>
      <c r="X5" s="4"/>
      <c r="Y5" s="4"/>
      <c r="Z5" s="4"/>
      <c r="AA5" s="4"/>
    </row>
    <row r="6" spans="1:27" ht="15.75" customHeight="1" x14ac:dyDescent="0.2">
      <c r="A6" s="84"/>
      <c r="B6" s="87"/>
      <c r="C6" s="87"/>
      <c r="D6" s="88"/>
      <c r="E6" s="88"/>
      <c r="F6" s="88"/>
      <c r="G6" s="88"/>
      <c r="H6" s="84"/>
      <c r="I6" s="84"/>
      <c r="J6" s="84"/>
      <c r="K6" s="84"/>
      <c r="L6" s="84"/>
      <c r="M6" s="84"/>
      <c r="N6" s="84"/>
      <c r="O6" s="84"/>
      <c r="P6" s="84"/>
      <c r="Q6" s="84"/>
      <c r="R6" s="84"/>
      <c r="S6" s="4"/>
      <c r="T6" s="4"/>
      <c r="U6" s="4"/>
      <c r="V6" s="4"/>
      <c r="W6" s="4"/>
      <c r="X6" s="4"/>
      <c r="Y6" s="4"/>
      <c r="Z6" s="4"/>
      <c r="AA6" s="4"/>
    </row>
    <row r="7" spans="1:27" x14ac:dyDescent="0.2">
      <c r="A7" s="84"/>
      <c r="B7" s="101" t="s">
        <v>68</v>
      </c>
      <c r="C7" s="91"/>
      <c r="D7" s="90"/>
      <c r="E7" s="90"/>
      <c r="F7" s="90"/>
      <c r="G7" s="90"/>
      <c r="H7" s="84"/>
      <c r="I7" s="84"/>
      <c r="J7" s="84"/>
      <c r="K7" s="84"/>
      <c r="L7" s="84"/>
      <c r="M7" s="84"/>
      <c r="N7" s="84"/>
      <c r="O7" s="84"/>
      <c r="P7" s="84"/>
      <c r="Q7" s="84"/>
      <c r="R7" s="84"/>
      <c r="S7" s="4"/>
      <c r="T7" s="4"/>
      <c r="U7" s="4"/>
      <c r="V7" s="4"/>
      <c r="W7" s="4"/>
      <c r="X7" s="4"/>
      <c r="Y7" s="4"/>
      <c r="Z7" s="4"/>
      <c r="AA7" s="4"/>
    </row>
    <row r="8" spans="1:27" x14ac:dyDescent="0.2">
      <c r="A8" s="84"/>
      <c r="B8" s="91" t="s">
        <v>69</v>
      </c>
      <c r="C8" s="91"/>
      <c r="D8" s="90"/>
      <c r="E8" s="90"/>
      <c r="F8" s="90"/>
      <c r="G8" s="90"/>
      <c r="H8" s="84"/>
      <c r="I8" s="84"/>
      <c r="J8" s="84"/>
      <c r="K8" s="84"/>
      <c r="L8" s="84"/>
      <c r="M8" s="84"/>
      <c r="N8" s="84"/>
      <c r="O8" s="84"/>
      <c r="P8" s="84"/>
      <c r="Q8" s="84"/>
      <c r="R8" s="84"/>
      <c r="S8" s="4"/>
      <c r="T8" s="4"/>
      <c r="U8" s="4"/>
      <c r="V8" s="4"/>
      <c r="W8" s="4"/>
      <c r="X8" s="4"/>
      <c r="Y8" s="4"/>
      <c r="Z8" s="4"/>
      <c r="AA8" s="4"/>
    </row>
    <row r="9" spans="1:27" x14ac:dyDescent="0.2">
      <c r="A9" s="84"/>
      <c r="B9" s="84"/>
      <c r="C9" s="85"/>
      <c r="D9" s="85"/>
      <c r="E9" s="85"/>
      <c r="F9" s="85"/>
      <c r="G9" s="85"/>
      <c r="H9" s="84"/>
      <c r="I9" s="84"/>
      <c r="J9" s="84"/>
      <c r="K9" s="84"/>
      <c r="L9" s="84"/>
      <c r="M9" s="84"/>
      <c r="N9" s="84"/>
      <c r="O9" s="84"/>
      <c r="P9" s="84"/>
      <c r="Q9" s="84"/>
      <c r="R9" s="84"/>
      <c r="S9" s="4"/>
      <c r="T9" s="4"/>
      <c r="U9" s="4"/>
      <c r="V9" s="4"/>
      <c r="W9" s="4"/>
      <c r="X9" s="4"/>
      <c r="Y9" s="4"/>
      <c r="Z9" s="4"/>
      <c r="AA9" s="4"/>
    </row>
    <row r="10" spans="1:27" x14ac:dyDescent="0.2">
      <c r="A10" s="84"/>
      <c r="B10" s="84"/>
      <c r="C10" s="84"/>
      <c r="D10" s="85"/>
      <c r="E10" s="85"/>
      <c r="F10" s="85"/>
      <c r="G10" s="85"/>
      <c r="H10" s="85"/>
      <c r="I10" s="85"/>
      <c r="J10" s="85"/>
      <c r="K10" s="85"/>
      <c r="L10" s="85"/>
      <c r="M10" s="85"/>
      <c r="N10" s="85"/>
      <c r="O10" s="85"/>
      <c r="P10" s="85"/>
      <c r="Q10" s="85"/>
      <c r="R10" s="85"/>
    </row>
    <row r="11" spans="1:27" ht="15" customHeight="1" x14ac:dyDescent="0.25">
      <c r="A11" s="84"/>
      <c r="B11" s="25"/>
      <c r="C11" s="100" t="s">
        <v>67</v>
      </c>
      <c r="D11" s="91"/>
      <c r="E11" s="85"/>
      <c r="F11" s="91"/>
      <c r="G11" s="91"/>
      <c r="H11" s="84"/>
      <c r="I11" s="84"/>
      <c r="J11" s="84"/>
      <c r="K11" s="84"/>
      <c r="L11" s="84"/>
      <c r="M11" s="84"/>
      <c r="N11" s="84"/>
      <c r="O11" s="84"/>
      <c r="P11" s="84"/>
      <c r="Q11" s="84"/>
      <c r="R11" s="84"/>
      <c r="S11" s="4"/>
      <c r="T11" s="4"/>
      <c r="U11" s="4"/>
      <c r="V11" s="4"/>
      <c r="W11" s="4"/>
      <c r="X11" s="4"/>
      <c r="Y11" s="4"/>
      <c r="Z11" s="4"/>
      <c r="AA11" s="4"/>
    </row>
    <row r="12" spans="1:27" x14ac:dyDescent="0.2">
      <c r="A12" s="84"/>
      <c r="B12" s="84"/>
      <c r="C12" s="30"/>
      <c r="D12" s="30"/>
      <c r="E12" s="85"/>
      <c r="F12" s="91"/>
      <c r="G12" s="91"/>
      <c r="H12" s="84"/>
      <c r="I12" s="84"/>
      <c r="J12" s="84"/>
      <c r="K12" s="84"/>
      <c r="L12" s="84"/>
      <c r="M12" s="84"/>
      <c r="N12" s="84"/>
      <c r="O12" s="84"/>
      <c r="P12" s="84"/>
      <c r="Q12" s="84"/>
      <c r="R12" s="84"/>
      <c r="S12" s="4"/>
      <c r="T12" s="4"/>
      <c r="U12" s="4"/>
      <c r="V12" s="4"/>
      <c r="W12" s="4"/>
      <c r="X12" s="4"/>
      <c r="Y12" s="4"/>
      <c r="Z12" s="4"/>
      <c r="AA12" s="4"/>
    </row>
    <row r="13" spans="1:27" x14ac:dyDescent="0.2">
      <c r="A13" s="84"/>
      <c r="B13" s="89" t="s">
        <v>77</v>
      </c>
      <c r="C13" s="30"/>
      <c r="D13" s="30"/>
      <c r="E13" s="85"/>
      <c r="F13" s="91"/>
      <c r="G13" s="91"/>
      <c r="H13" s="84"/>
      <c r="I13" s="84"/>
      <c r="J13" s="84"/>
      <c r="K13" s="84"/>
      <c r="L13" s="84"/>
      <c r="M13" s="84"/>
      <c r="N13" s="84"/>
      <c r="O13" s="84"/>
      <c r="P13" s="84"/>
      <c r="Q13" s="84"/>
      <c r="R13" s="84"/>
      <c r="S13" s="4"/>
      <c r="T13" s="4"/>
      <c r="U13" s="4"/>
      <c r="V13" s="4"/>
      <c r="W13" s="4"/>
      <c r="X13" s="4"/>
      <c r="Y13" s="4"/>
      <c r="Z13" s="4"/>
      <c r="AA13" s="4"/>
    </row>
    <row r="14" spans="1:27" x14ac:dyDescent="0.2">
      <c r="A14" s="84"/>
      <c r="B14" s="84"/>
      <c r="C14" s="30"/>
      <c r="D14" s="30"/>
      <c r="E14" s="85"/>
      <c r="F14" s="91"/>
      <c r="G14" s="91"/>
      <c r="H14" s="84"/>
      <c r="I14" s="84"/>
      <c r="J14" s="84"/>
      <c r="K14" s="84"/>
      <c r="L14" s="84"/>
      <c r="M14" s="84"/>
      <c r="N14" s="84"/>
      <c r="O14" s="84"/>
      <c r="P14" s="84"/>
      <c r="Q14" s="84"/>
      <c r="R14" s="84"/>
      <c r="S14" s="4"/>
      <c r="T14" s="4"/>
      <c r="U14" s="4"/>
      <c r="V14" s="4"/>
      <c r="W14" s="4"/>
      <c r="X14" s="4"/>
      <c r="Y14" s="4"/>
      <c r="Z14" s="4"/>
      <c r="AA14" s="4"/>
    </row>
    <row r="15" spans="1:27" ht="13.5" customHeight="1" x14ac:dyDescent="0.2">
      <c r="A15" s="84"/>
      <c r="B15" s="32" t="s">
        <v>83</v>
      </c>
      <c r="C15" s="84"/>
      <c r="D15" s="85"/>
      <c r="E15" s="85"/>
      <c r="F15" s="90"/>
      <c r="G15" s="90"/>
      <c r="H15" s="84"/>
      <c r="I15" s="84"/>
      <c r="J15" s="84"/>
      <c r="K15" s="84"/>
      <c r="L15" s="84"/>
      <c r="M15" s="84"/>
      <c r="N15" s="84"/>
      <c r="O15" s="84"/>
      <c r="P15" s="84"/>
      <c r="Q15" s="84"/>
      <c r="R15" s="84"/>
      <c r="S15" s="4"/>
      <c r="T15" s="4"/>
      <c r="U15" s="4"/>
      <c r="V15" s="4"/>
      <c r="W15" s="4"/>
      <c r="X15" s="4"/>
      <c r="Y15" s="4"/>
      <c r="Z15" s="4"/>
      <c r="AA15" s="4"/>
    </row>
    <row r="16" spans="1:27" ht="2.1" customHeight="1" x14ac:dyDescent="0.2">
      <c r="A16" s="84"/>
      <c r="B16" s="84"/>
      <c r="C16" s="32"/>
      <c r="D16" s="85"/>
      <c r="E16" s="85"/>
      <c r="F16" s="90"/>
      <c r="G16" s="90"/>
      <c r="H16" s="84"/>
      <c r="I16" s="84"/>
      <c r="J16" s="84"/>
      <c r="K16" s="84"/>
      <c r="L16" s="84"/>
      <c r="M16" s="84"/>
      <c r="N16" s="84"/>
      <c r="O16" s="84"/>
      <c r="P16" s="84"/>
      <c r="Q16" s="84"/>
      <c r="R16" s="84"/>
      <c r="S16" s="4"/>
      <c r="T16" s="4"/>
      <c r="U16" s="4"/>
      <c r="V16" s="4"/>
      <c r="W16" s="4"/>
      <c r="X16" s="4"/>
      <c r="Y16" s="4"/>
      <c r="Z16" s="4"/>
      <c r="AA16" s="4"/>
    </row>
    <row r="17" spans="1:27" ht="37.5" x14ac:dyDescent="0.2">
      <c r="A17" s="84"/>
      <c r="B17" s="84"/>
      <c r="C17" s="92" t="s">
        <v>71</v>
      </c>
      <c r="D17" s="30"/>
      <c r="E17" s="85"/>
      <c r="F17" s="91"/>
      <c r="G17" s="91"/>
      <c r="H17" s="84"/>
      <c r="I17" s="84"/>
      <c r="J17" s="84"/>
      <c r="K17" s="84"/>
      <c r="L17" s="84"/>
      <c r="M17" s="84"/>
      <c r="N17" s="84"/>
      <c r="O17" s="84"/>
      <c r="P17" s="84"/>
      <c r="Q17" s="84"/>
      <c r="R17" s="84"/>
      <c r="S17" s="4"/>
      <c r="T17" s="4"/>
      <c r="U17" s="4"/>
      <c r="V17" s="4"/>
      <c r="W17" s="4"/>
      <c r="X17" s="4"/>
      <c r="Y17" s="4"/>
      <c r="Z17" s="4"/>
      <c r="AA17" s="4"/>
    </row>
    <row r="18" spans="1:27" x14ac:dyDescent="0.2">
      <c r="A18" s="84"/>
      <c r="B18" s="84"/>
      <c r="C18" s="92"/>
      <c r="D18" s="30"/>
      <c r="E18" s="85"/>
      <c r="F18" s="91"/>
      <c r="G18" s="91"/>
      <c r="H18" s="84"/>
      <c r="I18" s="84"/>
      <c r="J18" s="84"/>
      <c r="K18" s="84"/>
      <c r="L18" s="84"/>
      <c r="M18" s="84"/>
      <c r="N18" s="84"/>
      <c r="O18" s="84"/>
      <c r="P18" s="84"/>
      <c r="Q18" s="84"/>
      <c r="R18" s="84"/>
      <c r="S18" s="4"/>
      <c r="T18" s="4"/>
      <c r="U18" s="4"/>
      <c r="V18" s="4"/>
      <c r="W18" s="4"/>
      <c r="X18" s="4"/>
      <c r="Y18" s="4"/>
      <c r="Z18" s="4"/>
      <c r="AA18" s="4"/>
    </row>
    <row r="19" spans="1:27" ht="24" x14ac:dyDescent="0.2">
      <c r="A19" s="84"/>
      <c r="B19" s="84"/>
      <c r="C19" s="92" t="s">
        <v>82</v>
      </c>
      <c r="D19" s="30"/>
      <c r="E19" s="85"/>
      <c r="F19" s="91"/>
      <c r="G19" s="91"/>
      <c r="H19" s="84"/>
      <c r="I19" s="84"/>
      <c r="J19" s="84"/>
      <c r="K19" s="84"/>
      <c r="L19" s="84"/>
      <c r="M19" s="84"/>
      <c r="N19" s="84"/>
      <c r="O19" s="84"/>
      <c r="P19" s="84"/>
      <c r="Q19" s="84"/>
      <c r="R19" s="84"/>
      <c r="S19" s="4"/>
      <c r="T19" s="4"/>
      <c r="U19" s="4"/>
      <c r="V19" s="4"/>
      <c r="W19" s="4"/>
      <c r="X19" s="4"/>
      <c r="Y19" s="4"/>
      <c r="Z19" s="4"/>
      <c r="AA19" s="4"/>
    </row>
    <row r="20" spans="1:27" x14ac:dyDescent="0.2">
      <c r="A20" s="84"/>
      <c r="B20" s="84"/>
      <c r="C20" s="92"/>
      <c r="D20" s="30"/>
      <c r="E20" s="85"/>
      <c r="F20" s="91"/>
      <c r="G20" s="91"/>
      <c r="H20" s="84"/>
      <c r="I20" s="84"/>
      <c r="J20" s="84"/>
      <c r="K20" s="84"/>
      <c r="L20" s="84"/>
      <c r="M20" s="84"/>
      <c r="N20" s="84"/>
      <c r="O20" s="84"/>
      <c r="P20" s="84"/>
      <c r="Q20" s="84"/>
      <c r="R20" s="84"/>
      <c r="S20" s="4"/>
      <c r="T20" s="4"/>
      <c r="U20" s="4"/>
      <c r="V20" s="4"/>
      <c r="W20" s="4"/>
      <c r="X20" s="4"/>
      <c r="Y20" s="4"/>
      <c r="Z20" s="4"/>
      <c r="AA20" s="4"/>
    </row>
    <row r="21" spans="1:27" ht="13.5" customHeight="1" x14ac:dyDescent="0.2">
      <c r="A21" s="84"/>
      <c r="B21" s="32" t="s">
        <v>84</v>
      </c>
      <c r="C21" s="32"/>
      <c r="D21" s="85"/>
      <c r="E21" s="85"/>
      <c r="F21" s="90"/>
      <c r="G21" s="90"/>
      <c r="H21" s="84"/>
      <c r="I21" s="84"/>
      <c r="J21" s="84"/>
      <c r="K21" s="84"/>
      <c r="L21" s="84"/>
      <c r="M21" s="84"/>
      <c r="N21" s="84"/>
      <c r="O21" s="84"/>
      <c r="P21" s="84"/>
      <c r="Q21" s="84"/>
      <c r="R21" s="84"/>
      <c r="S21" s="4"/>
      <c r="T21" s="4"/>
      <c r="U21" s="4"/>
      <c r="V21" s="4"/>
      <c r="W21" s="4"/>
      <c r="X21" s="4"/>
      <c r="Y21" s="4"/>
      <c r="Z21" s="4"/>
      <c r="AA21" s="4"/>
    </row>
    <row r="22" spans="1:27" ht="2.25" customHeight="1" x14ac:dyDescent="0.2">
      <c r="A22" s="84"/>
      <c r="B22" s="84"/>
      <c r="C22" s="32"/>
      <c r="D22" s="85"/>
      <c r="E22" s="85"/>
      <c r="F22" s="90"/>
      <c r="G22" s="90"/>
      <c r="H22" s="84"/>
      <c r="I22" s="84"/>
      <c r="J22" s="84"/>
      <c r="K22" s="84"/>
      <c r="L22" s="84"/>
      <c r="M22" s="84"/>
      <c r="N22" s="84"/>
      <c r="O22" s="84"/>
      <c r="P22" s="84"/>
      <c r="Q22" s="84"/>
      <c r="R22" s="84"/>
      <c r="S22" s="4"/>
      <c r="T22" s="4"/>
      <c r="U22" s="4"/>
      <c r="V22" s="4"/>
      <c r="W22" s="4"/>
      <c r="X22" s="4"/>
      <c r="Y22" s="4"/>
      <c r="Z22" s="4"/>
      <c r="AA22" s="4"/>
    </row>
    <row r="23" spans="1:27" ht="36" x14ac:dyDescent="0.2">
      <c r="A23" s="84"/>
      <c r="B23" s="30"/>
      <c r="C23" s="92" t="s">
        <v>85</v>
      </c>
      <c r="D23" s="30"/>
      <c r="E23" s="85"/>
      <c r="F23" s="91"/>
      <c r="G23" s="91"/>
      <c r="H23" s="84"/>
      <c r="I23" s="84"/>
      <c r="J23" s="84"/>
      <c r="K23" s="84"/>
      <c r="L23" s="84"/>
      <c r="M23" s="84"/>
      <c r="N23" s="84"/>
      <c r="O23" s="84"/>
      <c r="P23" s="84"/>
      <c r="Q23" s="84"/>
      <c r="R23" s="84"/>
      <c r="S23" s="4"/>
      <c r="T23" s="4"/>
      <c r="U23" s="4"/>
      <c r="V23" s="4"/>
      <c r="W23" s="4"/>
      <c r="X23" s="4"/>
      <c r="Y23" s="4"/>
      <c r="Z23" s="4"/>
      <c r="AA23" s="4"/>
    </row>
    <row r="24" spans="1:27" ht="13.5" customHeight="1" x14ac:dyDescent="0.2">
      <c r="A24" s="84"/>
      <c r="B24" s="84"/>
      <c r="D24" s="85"/>
      <c r="E24" s="85"/>
      <c r="F24" s="90"/>
      <c r="G24" s="90"/>
      <c r="H24" s="84"/>
      <c r="I24" s="84"/>
      <c r="J24" s="84"/>
      <c r="K24" s="84"/>
      <c r="L24" s="84"/>
      <c r="M24" s="84"/>
      <c r="N24" s="84"/>
      <c r="O24" s="84"/>
      <c r="P24" s="84"/>
      <c r="Q24" s="84"/>
      <c r="R24" s="84"/>
      <c r="S24" s="4"/>
      <c r="T24" s="4"/>
      <c r="U24" s="4"/>
      <c r="V24" s="4"/>
      <c r="W24" s="4"/>
      <c r="X24" s="4"/>
      <c r="Y24" s="4"/>
      <c r="Z24" s="4"/>
      <c r="AA24" s="4"/>
    </row>
    <row r="25" spans="1:27" ht="25.5" x14ac:dyDescent="0.2">
      <c r="A25" s="84"/>
      <c r="B25" s="84"/>
      <c r="C25" s="92" t="s">
        <v>70</v>
      </c>
      <c r="D25" s="30"/>
      <c r="E25" s="85"/>
      <c r="F25" s="91"/>
      <c r="G25" s="91"/>
      <c r="H25" s="84"/>
      <c r="I25" s="84"/>
      <c r="J25" s="84"/>
      <c r="K25" s="84"/>
      <c r="L25" s="84"/>
      <c r="M25" s="84"/>
      <c r="N25" s="84"/>
      <c r="O25" s="84"/>
      <c r="P25" s="84"/>
      <c r="Q25" s="84"/>
      <c r="R25" s="84"/>
      <c r="S25" s="4"/>
      <c r="T25" s="4"/>
      <c r="U25" s="4"/>
      <c r="V25" s="4"/>
      <c r="W25" s="4"/>
      <c r="X25" s="4"/>
      <c r="Y25" s="4"/>
      <c r="Z25" s="4"/>
      <c r="AA25" s="4"/>
    </row>
    <row r="26" spans="1:27" x14ac:dyDescent="0.2">
      <c r="A26" s="84"/>
      <c r="B26" s="84"/>
      <c r="C26" s="92"/>
      <c r="D26" s="30"/>
      <c r="E26" s="85"/>
      <c r="F26" s="91"/>
      <c r="G26" s="91"/>
      <c r="H26" s="84"/>
      <c r="I26" s="84"/>
      <c r="J26" s="84"/>
      <c r="K26" s="84"/>
      <c r="L26" s="84"/>
      <c r="M26" s="84"/>
      <c r="N26" s="84"/>
      <c r="O26" s="84"/>
      <c r="P26" s="84"/>
      <c r="Q26" s="84"/>
      <c r="R26" s="84"/>
      <c r="S26" s="4"/>
      <c r="T26" s="4"/>
      <c r="U26" s="4"/>
      <c r="V26" s="4"/>
      <c r="W26" s="4"/>
      <c r="X26" s="4"/>
      <c r="Y26" s="4"/>
      <c r="Z26" s="4"/>
      <c r="AA26" s="4"/>
    </row>
    <row r="27" spans="1:27" ht="39" customHeight="1" x14ac:dyDescent="0.2">
      <c r="A27" s="84"/>
      <c r="B27" s="84"/>
      <c r="C27" s="92" t="s">
        <v>81</v>
      </c>
      <c r="D27" s="30"/>
      <c r="E27" s="85"/>
      <c r="F27" s="91"/>
      <c r="G27" s="91"/>
      <c r="H27" s="84"/>
      <c r="I27" s="84"/>
      <c r="J27" s="84"/>
      <c r="K27" s="84"/>
      <c r="L27" s="84"/>
      <c r="M27" s="84"/>
      <c r="N27" s="84"/>
      <c r="O27" s="84"/>
      <c r="P27" s="84"/>
      <c r="Q27" s="84"/>
      <c r="R27" s="84"/>
      <c r="S27" s="4"/>
      <c r="T27" s="4"/>
      <c r="U27" s="4"/>
      <c r="V27" s="4"/>
      <c r="W27" s="4"/>
      <c r="X27" s="4"/>
      <c r="Y27" s="4"/>
      <c r="Z27" s="4"/>
      <c r="AA27" s="4"/>
    </row>
    <row r="28" spans="1:27" x14ac:dyDescent="0.2">
      <c r="A28" s="84"/>
      <c r="B28" s="84"/>
      <c r="C28" s="92"/>
      <c r="D28" s="30"/>
      <c r="E28" s="85"/>
      <c r="F28" s="91"/>
      <c r="G28" s="91"/>
      <c r="H28" s="84"/>
      <c r="I28" s="84"/>
      <c r="J28" s="84"/>
      <c r="K28" s="84"/>
      <c r="L28" s="84"/>
      <c r="M28" s="84"/>
      <c r="N28" s="84"/>
      <c r="O28" s="84"/>
      <c r="P28" s="84"/>
      <c r="Q28" s="84"/>
      <c r="R28" s="84"/>
      <c r="S28" s="4"/>
      <c r="T28" s="4"/>
      <c r="U28" s="4"/>
      <c r="V28" s="4"/>
      <c r="W28" s="4"/>
      <c r="X28" s="4"/>
      <c r="Y28" s="4"/>
      <c r="Z28" s="4"/>
      <c r="AA28" s="4"/>
    </row>
    <row r="29" spans="1:27" x14ac:dyDescent="0.2">
      <c r="A29" s="84"/>
      <c r="B29" s="30" t="s">
        <v>80</v>
      </c>
      <c r="C29" s="84"/>
      <c r="D29" s="30"/>
      <c r="E29" s="85"/>
      <c r="F29" s="91"/>
      <c r="G29" s="91"/>
      <c r="H29" s="84"/>
      <c r="I29" s="84"/>
      <c r="J29" s="84"/>
      <c r="K29" s="84"/>
      <c r="L29" s="84"/>
      <c r="M29" s="84"/>
      <c r="N29" s="84"/>
      <c r="O29" s="84"/>
      <c r="P29" s="84"/>
      <c r="Q29" s="84"/>
      <c r="R29" s="84"/>
      <c r="S29" s="4"/>
      <c r="T29" s="4"/>
      <c r="U29" s="4"/>
      <c r="V29" s="4"/>
      <c r="W29" s="4"/>
      <c r="X29" s="4"/>
      <c r="Y29" s="4"/>
      <c r="Z29" s="4"/>
      <c r="AA29" s="4"/>
    </row>
    <row r="30" spans="1:27" x14ac:dyDescent="0.2">
      <c r="A30" s="84"/>
      <c r="B30" s="30" t="s">
        <v>62</v>
      </c>
      <c r="C30" s="84"/>
      <c r="D30" s="30"/>
      <c r="E30" s="85"/>
      <c r="F30" s="91"/>
      <c r="G30" s="91"/>
      <c r="H30" s="84"/>
      <c r="I30" s="84"/>
      <c r="J30" s="84"/>
      <c r="K30" s="84"/>
      <c r="L30" s="84"/>
      <c r="M30" s="84"/>
      <c r="N30" s="84"/>
      <c r="O30" s="84"/>
      <c r="P30" s="84"/>
      <c r="Q30" s="84"/>
      <c r="R30" s="84"/>
      <c r="S30" s="4"/>
      <c r="T30" s="4"/>
      <c r="U30" s="4"/>
      <c r="V30" s="4"/>
      <c r="W30" s="4"/>
      <c r="X30" s="4"/>
      <c r="Y30" s="4"/>
      <c r="Z30" s="4"/>
      <c r="AA30" s="4"/>
    </row>
    <row r="31" spans="1:27" x14ac:dyDescent="0.2">
      <c r="A31" s="84"/>
      <c r="B31" s="30"/>
      <c r="C31" s="93" t="s">
        <v>63</v>
      </c>
      <c r="D31" s="30"/>
      <c r="E31" s="85"/>
      <c r="F31" s="91"/>
      <c r="G31" s="91"/>
      <c r="H31" s="84"/>
      <c r="I31" s="84"/>
      <c r="J31" s="84"/>
      <c r="K31" s="84"/>
      <c r="L31" s="84"/>
      <c r="M31" s="84"/>
      <c r="N31" s="84"/>
      <c r="O31" s="84"/>
      <c r="P31" s="84"/>
      <c r="Q31" s="84"/>
      <c r="R31" s="84"/>
      <c r="S31" s="4"/>
      <c r="T31" s="4"/>
      <c r="U31" s="4"/>
      <c r="V31" s="4"/>
      <c r="W31" s="4"/>
      <c r="X31" s="4"/>
      <c r="Y31" s="4"/>
      <c r="Z31" s="4"/>
      <c r="AA31" s="4"/>
    </row>
    <row r="32" spans="1:27" x14ac:dyDescent="0.2">
      <c r="A32" s="84"/>
      <c r="B32" s="84"/>
      <c r="C32" s="81" t="s">
        <v>64</v>
      </c>
      <c r="D32" s="30"/>
      <c r="E32" s="85"/>
      <c r="F32" s="91"/>
      <c r="G32" s="91"/>
      <c r="H32" s="84"/>
      <c r="I32" s="84"/>
      <c r="J32" s="84"/>
      <c r="K32" s="84"/>
      <c r="L32" s="84"/>
      <c r="M32" s="84"/>
      <c r="N32" s="84"/>
      <c r="O32" s="84"/>
      <c r="P32" s="84"/>
      <c r="Q32" s="84"/>
      <c r="R32" s="84"/>
      <c r="S32" s="4"/>
      <c r="T32" s="4"/>
      <c r="U32" s="4"/>
      <c r="V32" s="4"/>
      <c r="W32" s="4"/>
      <c r="X32" s="4"/>
      <c r="Y32" s="4"/>
      <c r="Z32" s="4"/>
      <c r="AA32" s="4"/>
    </row>
    <row r="33" spans="1:27" x14ac:dyDescent="0.2">
      <c r="A33" s="84"/>
      <c r="B33" s="84"/>
      <c r="C33" s="84"/>
      <c r="D33" s="85"/>
      <c r="E33" s="85"/>
      <c r="F33" s="85"/>
      <c r="G33" s="85"/>
      <c r="H33" s="85"/>
      <c r="I33" s="85"/>
      <c r="J33" s="85"/>
      <c r="K33" s="85"/>
      <c r="L33" s="85"/>
      <c r="M33" s="85"/>
      <c r="N33" s="85"/>
      <c r="O33" s="85"/>
      <c r="P33" s="85"/>
      <c r="Q33" s="85"/>
      <c r="R33" s="85"/>
    </row>
    <row r="34" spans="1:27" ht="22.5" x14ac:dyDescent="0.2">
      <c r="A34" s="84"/>
      <c r="B34" s="84"/>
      <c r="C34" s="102" t="s">
        <v>86</v>
      </c>
      <c r="D34" s="85"/>
      <c r="E34" s="85"/>
      <c r="F34" s="85"/>
      <c r="G34" s="85"/>
      <c r="H34" s="85"/>
      <c r="I34" s="85"/>
      <c r="J34" s="85"/>
      <c r="K34" s="85"/>
      <c r="L34" s="85"/>
      <c r="M34" s="85"/>
      <c r="N34" s="85"/>
      <c r="O34" s="85"/>
      <c r="P34" s="85"/>
      <c r="Q34" s="85"/>
      <c r="R34" s="85"/>
    </row>
    <row r="35" spans="1:27" x14ac:dyDescent="0.2">
      <c r="A35" s="84"/>
      <c r="B35" s="84"/>
      <c r="C35" s="97" t="s">
        <v>72</v>
      </c>
      <c r="D35" s="30"/>
      <c r="E35" s="85"/>
      <c r="F35" s="91"/>
      <c r="G35" s="91"/>
      <c r="H35" s="84"/>
      <c r="I35" s="84"/>
      <c r="J35" s="84"/>
      <c r="K35" s="84"/>
      <c r="L35" s="84"/>
      <c r="M35" s="84"/>
      <c r="N35" s="84"/>
      <c r="O35" s="84"/>
      <c r="P35" s="84"/>
      <c r="Q35" s="84"/>
      <c r="R35" s="84"/>
      <c r="S35" s="4"/>
      <c r="T35" s="4"/>
      <c r="U35" s="4"/>
      <c r="V35" s="4"/>
      <c r="W35" s="4"/>
      <c r="X35" s="4"/>
      <c r="Y35" s="4"/>
      <c r="Z35" s="4"/>
      <c r="AA35" s="4"/>
    </row>
    <row r="36" spans="1:27" ht="15" customHeight="1" x14ac:dyDescent="0.25">
      <c r="A36" s="84"/>
      <c r="B36" s="25"/>
      <c r="C36" s="98"/>
      <c r="D36" s="90"/>
      <c r="E36" s="85"/>
      <c r="F36" s="90"/>
      <c r="G36" s="90"/>
      <c r="H36" s="84"/>
      <c r="I36" s="84"/>
      <c r="J36" s="84"/>
      <c r="K36" s="84"/>
      <c r="L36" s="84"/>
      <c r="M36" s="84"/>
      <c r="N36" s="84"/>
      <c r="O36" s="84"/>
      <c r="P36" s="84"/>
      <c r="Q36" s="84"/>
      <c r="R36" s="84"/>
      <c r="S36" s="4"/>
      <c r="T36" s="4"/>
      <c r="U36" s="4"/>
      <c r="V36" s="4"/>
      <c r="W36" s="4"/>
      <c r="X36" s="4"/>
      <c r="Y36" s="4"/>
      <c r="Z36" s="4"/>
      <c r="AA36" s="4"/>
    </row>
    <row r="37" spans="1:27" x14ac:dyDescent="0.2">
      <c r="A37" s="84"/>
      <c r="B37" s="84"/>
      <c r="C37" s="92"/>
      <c r="D37" s="30"/>
      <c r="E37" s="85"/>
      <c r="F37" s="91"/>
      <c r="G37" s="91"/>
      <c r="H37" s="84"/>
      <c r="I37" s="84"/>
      <c r="J37" s="84"/>
      <c r="K37" s="84"/>
      <c r="L37" s="84"/>
      <c r="M37" s="84"/>
      <c r="N37" s="84"/>
      <c r="O37" s="84"/>
      <c r="P37" s="84"/>
      <c r="Q37" s="84"/>
      <c r="R37" s="84"/>
      <c r="S37" s="4"/>
      <c r="T37" s="4"/>
      <c r="U37" s="4"/>
      <c r="V37" s="4"/>
      <c r="W37" s="4"/>
      <c r="X37" s="4"/>
      <c r="Y37" s="4"/>
      <c r="Z37" s="4"/>
      <c r="AA37" s="4"/>
    </row>
    <row r="38" spans="1:27" x14ac:dyDescent="0.2">
      <c r="A38" s="84"/>
      <c r="B38" s="84"/>
      <c r="C38" s="92"/>
      <c r="D38" s="30"/>
      <c r="E38" s="91"/>
      <c r="F38" s="91"/>
      <c r="G38" s="91"/>
      <c r="H38" s="84"/>
      <c r="I38" s="84"/>
      <c r="J38" s="84"/>
      <c r="K38" s="84"/>
      <c r="L38" s="84"/>
      <c r="M38" s="84"/>
      <c r="N38" s="84"/>
      <c r="O38" s="84"/>
      <c r="P38" s="84"/>
      <c r="Q38" s="84"/>
      <c r="R38" s="84"/>
      <c r="S38" s="4"/>
      <c r="T38" s="4"/>
      <c r="U38" s="4"/>
      <c r="V38" s="4"/>
      <c r="W38" s="4"/>
      <c r="X38" s="4"/>
      <c r="Y38" s="4"/>
      <c r="Z38" s="4"/>
      <c r="AA38" s="4"/>
    </row>
    <row r="39" spans="1:27" x14ac:dyDescent="0.2">
      <c r="A39" s="84"/>
      <c r="B39" s="84"/>
      <c r="C39" s="92"/>
      <c r="D39" s="30"/>
      <c r="E39" s="91"/>
      <c r="F39" s="91"/>
      <c r="G39" s="91"/>
      <c r="H39" s="84"/>
      <c r="I39" s="84"/>
      <c r="J39" s="84"/>
      <c r="K39" s="84"/>
      <c r="L39" s="84"/>
      <c r="M39" s="84"/>
      <c r="N39" s="84"/>
      <c r="O39" s="84"/>
      <c r="P39" s="84"/>
      <c r="Q39" s="84"/>
      <c r="R39" s="84"/>
      <c r="S39" s="4"/>
      <c r="T39" s="4"/>
      <c r="U39" s="4"/>
      <c r="V39" s="4"/>
      <c r="W39" s="4"/>
      <c r="X39" s="4"/>
      <c r="Y39" s="4"/>
      <c r="Z39" s="4"/>
      <c r="AA39" s="4"/>
    </row>
    <row r="40" spans="1:27" x14ac:dyDescent="0.2">
      <c r="A40" s="84"/>
      <c r="B40" s="84"/>
      <c r="C40" s="92"/>
      <c r="D40" s="30"/>
      <c r="E40" s="91"/>
      <c r="F40" s="91"/>
      <c r="G40" s="91"/>
      <c r="H40" s="84"/>
      <c r="I40" s="84"/>
      <c r="J40" s="84"/>
      <c r="K40" s="84"/>
      <c r="L40" s="84"/>
      <c r="M40" s="84"/>
      <c r="N40" s="84"/>
      <c r="O40" s="84"/>
      <c r="P40" s="84"/>
      <c r="Q40" s="84"/>
      <c r="R40" s="84"/>
      <c r="S40" s="4"/>
      <c r="T40" s="4"/>
      <c r="U40" s="4"/>
      <c r="V40" s="4"/>
      <c r="W40" s="4"/>
      <c r="X40" s="4"/>
      <c r="Y40" s="4"/>
      <c r="Z40" s="4"/>
      <c r="AA40" s="4"/>
    </row>
    <row r="41" spans="1:27" x14ac:dyDescent="0.2">
      <c r="A41" s="84"/>
      <c r="B41" s="84"/>
      <c r="C41" s="92"/>
      <c r="D41" s="30"/>
      <c r="E41" s="91"/>
      <c r="F41" s="91"/>
      <c r="G41" s="91"/>
      <c r="H41" s="84"/>
      <c r="I41" s="84"/>
      <c r="J41" s="84"/>
      <c r="K41" s="84"/>
      <c r="L41" s="84"/>
      <c r="M41" s="84"/>
      <c r="N41" s="84"/>
      <c r="O41" s="84"/>
      <c r="P41" s="84"/>
      <c r="Q41" s="84"/>
      <c r="R41" s="84"/>
      <c r="S41" s="4"/>
      <c r="T41" s="4"/>
      <c r="U41" s="4"/>
      <c r="V41" s="4"/>
      <c r="W41" s="4"/>
      <c r="X41" s="4"/>
      <c r="Y41" s="4"/>
      <c r="Z41" s="4"/>
      <c r="AA41" s="4"/>
    </row>
    <row r="42" spans="1:27" x14ac:dyDescent="0.2">
      <c r="A42" s="84"/>
      <c r="B42" s="84"/>
      <c r="C42" s="92"/>
      <c r="D42" s="30"/>
      <c r="E42" s="91"/>
      <c r="F42" s="91"/>
      <c r="G42" s="91"/>
      <c r="H42" s="84"/>
      <c r="I42" s="84"/>
      <c r="J42" s="84"/>
      <c r="K42" s="84"/>
      <c r="L42" s="84"/>
      <c r="M42" s="84"/>
      <c r="N42" s="84"/>
      <c r="O42" s="84"/>
      <c r="P42" s="84"/>
      <c r="Q42" s="84"/>
      <c r="R42" s="84"/>
      <c r="S42" s="4"/>
      <c r="T42" s="4"/>
      <c r="U42" s="4"/>
      <c r="V42" s="4"/>
      <c r="W42" s="4"/>
      <c r="X42" s="4"/>
      <c r="Y42" s="4"/>
      <c r="Z42" s="4"/>
      <c r="AA42" s="4"/>
    </row>
    <row r="43" spans="1:27" x14ac:dyDescent="0.2">
      <c r="A43" s="84"/>
      <c r="B43" s="84"/>
      <c r="C43" s="92"/>
      <c r="D43" s="30"/>
      <c r="E43" s="91"/>
      <c r="F43" s="91"/>
      <c r="G43" s="91"/>
      <c r="H43" s="84"/>
      <c r="I43" s="84"/>
      <c r="J43" s="84"/>
      <c r="K43" s="84"/>
      <c r="L43" s="84"/>
      <c r="M43" s="84"/>
      <c r="N43" s="84"/>
      <c r="O43" s="84"/>
      <c r="P43" s="84"/>
      <c r="Q43" s="84"/>
      <c r="R43" s="84"/>
      <c r="S43" s="4"/>
      <c r="T43" s="4"/>
      <c r="U43" s="4"/>
      <c r="V43" s="4"/>
      <c r="W43" s="4"/>
      <c r="X43" s="4"/>
      <c r="Y43" s="4"/>
      <c r="Z43" s="4"/>
      <c r="AA43" s="4"/>
    </row>
    <row r="44" spans="1:27" x14ac:dyDescent="0.2">
      <c r="A44" s="84"/>
      <c r="B44" s="84"/>
      <c r="C44" s="92"/>
      <c r="D44" s="30"/>
      <c r="E44" s="91"/>
      <c r="F44" s="91"/>
      <c r="G44" s="91"/>
      <c r="H44" s="84"/>
      <c r="I44" s="84"/>
      <c r="J44" s="84"/>
      <c r="K44" s="84"/>
      <c r="L44" s="84"/>
      <c r="M44" s="84"/>
      <c r="N44" s="84"/>
      <c r="O44" s="84"/>
      <c r="P44" s="84"/>
      <c r="Q44" s="84"/>
      <c r="R44" s="84"/>
      <c r="S44" s="4"/>
      <c r="T44" s="4"/>
      <c r="U44" s="4"/>
      <c r="V44" s="4"/>
      <c r="W44" s="4"/>
      <c r="X44" s="4"/>
      <c r="Y44" s="4"/>
      <c r="Z44" s="4"/>
      <c r="AA44" s="4"/>
    </row>
    <row r="45" spans="1:27" x14ac:dyDescent="0.2">
      <c r="A45" s="84"/>
      <c r="B45" s="84"/>
      <c r="C45" s="92"/>
      <c r="D45" s="30"/>
      <c r="E45" s="91"/>
      <c r="F45" s="91"/>
      <c r="G45" s="91"/>
      <c r="H45" s="84"/>
      <c r="I45" s="84"/>
      <c r="J45" s="84"/>
      <c r="K45" s="84"/>
      <c r="L45" s="84"/>
      <c r="M45" s="84"/>
      <c r="N45" s="84"/>
      <c r="O45" s="84"/>
      <c r="P45" s="84"/>
      <c r="Q45" s="84"/>
      <c r="R45" s="84"/>
      <c r="S45" s="4"/>
      <c r="T45" s="4"/>
      <c r="U45" s="4"/>
      <c r="V45" s="4"/>
      <c r="W45" s="4"/>
      <c r="X45" s="4"/>
      <c r="Y45" s="4"/>
      <c r="Z45" s="4"/>
      <c r="AA45" s="4"/>
    </row>
    <row r="46" spans="1:27" x14ac:dyDescent="0.2">
      <c r="A46" s="84"/>
      <c r="B46" s="84"/>
      <c r="C46" s="92"/>
      <c r="D46" s="30"/>
      <c r="E46" s="91"/>
      <c r="F46" s="91"/>
      <c r="G46" s="91"/>
      <c r="H46" s="84"/>
      <c r="I46" s="84"/>
      <c r="J46" s="84"/>
      <c r="K46" s="84"/>
      <c r="L46" s="84"/>
      <c r="M46" s="84"/>
      <c r="N46" s="84"/>
      <c r="O46" s="84"/>
      <c r="P46" s="84"/>
      <c r="Q46" s="84"/>
      <c r="R46" s="84"/>
      <c r="S46" s="4"/>
      <c r="T46" s="4"/>
      <c r="U46" s="4"/>
      <c r="V46" s="4"/>
      <c r="W46" s="4"/>
      <c r="X46" s="4"/>
      <c r="Y46" s="4"/>
      <c r="Z46" s="4"/>
      <c r="AA46" s="4"/>
    </row>
    <row r="47" spans="1:27" x14ac:dyDescent="0.2">
      <c r="A47" s="84"/>
      <c r="B47" s="84"/>
      <c r="C47" s="92"/>
      <c r="D47" s="30"/>
      <c r="E47" s="91"/>
      <c r="F47" s="91"/>
      <c r="G47" s="91"/>
      <c r="H47" s="84"/>
      <c r="I47" s="84"/>
      <c r="J47" s="84"/>
      <c r="K47" s="84"/>
      <c r="L47" s="84"/>
      <c r="M47" s="84"/>
      <c r="N47" s="84"/>
      <c r="O47" s="84"/>
      <c r="P47" s="84"/>
      <c r="Q47" s="84"/>
      <c r="R47" s="84"/>
      <c r="S47" s="4"/>
      <c r="T47" s="4"/>
      <c r="U47" s="4"/>
      <c r="V47" s="4"/>
      <c r="W47" s="4"/>
      <c r="X47" s="4"/>
      <c r="Y47" s="4"/>
      <c r="Z47" s="4"/>
      <c r="AA47" s="4"/>
    </row>
    <row r="48" spans="1:27" x14ac:dyDescent="0.2">
      <c r="A48" s="84"/>
      <c r="B48" s="84"/>
      <c r="C48" s="92"/>
      <c r="D48" s="30"/>
      <c r="E48" s="91"/>
      <c r="F48" s="91"/>
      <c r="G48" s="91"/>
      <c r="H48" s="84"/>
      <c r="I48" s="84"/>
      <c r="J48" s="84"/>
      <c r="K48" s="84"/>
      <c r="L48" s="84"/>
      <c r="M48" s="84"/>
      <c r="N48" s="84"/>
      <c r="O48" s="84"/>
      <c r="P48" s="84"/>
      <c r="Q48" s="84"/>
      <c r="R48" s="84"/>
      <c r="S48" s="4"/>
      <c r="T48" s="4"/>
      <c r="U48" s="4"/>
      <c r="V48" s="4"/>
      <c r="W48" s="4"/>
      <c r="X48" s="4"/>
      <c r="Y48" s="4"/>
      <c r="Z48" s="4"/>
      <c r="AA48" s="4"/>
    </row>
    <row r="49" spans="1:27" x14ac:dyDescent="0.2">
      <c r="A49" s="84"/>
      <c r="B49" s="84"/>
      <c r="C49" s="92"/>
      <c r="D49" s="30"/>
      <c r="E49" s="91"/>
      <c r="F49" s="91"/>
      <c r="G49" s="91"/>
      <c r="H49" s="84"/>
      <c r="I49" s="84"/>
      <c r="J49" s="84"/>
      <c r="K49" s="84"/>
      <c r="L49" s="84"/>
      <c r="M49" s="84"/>
      <c r="N49" s="84"/>
      <c r="O49" s="84"/>
      <c r="P49" s="84"/>
      <c r="Q49" s="84"/>
      <c r="R49" s="84"/>
      <c r="S49" s="4"/>
      <c r="T49" s="4"/>
      <c r="U49" s="4"/>
      <c r="V49" s="4"/>
      <c r="W49" s="4"/>
      <c r="X49" s="4"/>
      <c r="Y49" s="4"/>
      <c r="Z49" s="4"/>
      <c r="AA49" s="4"/>
    </row>
    <row r="50" spans="1:27" x14ac:dyDescent="0.2">
      <c r="A50" s="84"/>
      <c r="B50" s="84"/>
      <c r="C50" s="92"/>
      <c r="D50" s="30"/>
      <c r="E50" s="91"/>
      <c r="F50" s="91"/>
      <c r="G50" s="91"/>
      <c r="H50" s="84"/>
      <c r="I50" s="84"/>
      <c r="J50" s="84"/>
      <c r="K50" s="84"/>
      <c r="L50" s="84"/>
      <c r="M50" s="84"/>
      <c r="N50" s="84"/>
      <c r="O50" s="84"/>
      <c r="P50" s="84"/>
      <c r="Q50" s="84"/>
      <c r="R50" s="84"/>
      <c r="S50" s="4"/>
      <c r="T50" s="4"/>
      <c r="U50" s="4"/>
      <c r="V50" s="4"/>
      <c r="W50" s="4"/>
      <c r="X50" s="4"/>
      <c r="Y50" s="4"/>
      <c r="Z50" s="4"/>
      <c r="AA50" s="4"/>
    </row>
    <row r="51" spans="1:27" x14ac:dyDescent="0.2">
      <c r="A51" s="84"/>
      <c r="B51" s="84"/>
      <c r="C51" s="92"/>
      <c r="D51" s="30"/>
      <c r="E51" s="91"/>
      <c r="F51" s="91"/>
      <c r="G51" s="91"/>
      <c r="H51" s="84"/>
      <c r="I51" s="84"/>
      <c r="J51" s="84"/>
      <c r="K51" s="84"/>
      <c r="L51" s="84"/>
      <c r="M51" s="84"/>
      <c r="N51" s="84"/>
      <c r="O51" s="84"/>
      <c r="P51" s="84"/>
      <c r="Q51" s="84"/>
      <c r="R51" s="84"/>
      <c r="S51" s="4"/>
      <c r="T51" s="4"/>
      <c r="U51" s="4"/>
      <c r="V51" s="4"/>
      <c r="W51" s="4"/>
      <c r="X51" s="4"/>
      <c r="Y51" s="4"/>
      <c r="Z51" s="4"/>
      <c r="AA51" s="4"/>
    </row>
    <row r="52" spans="1:27" x14ac:dyDescent="0.2">
      <c r="A52" s="84"/>
      <c r="B52" s="84"/>
      <c r="C52" s="92"/>
      <c r="D52" s="30"/>
      <c r="E52" s="91"/>
      <c r="F52" s="91"/>
      <c r="G52" s="91"/>
      <c r="H52" s="84"/>
      <c r="I52" s="84"/>
      <c r="J52" s="84"/>
      <c r="K52" s="84"/>
      <c r="L52" s="84"/>
      <c r="M52" s="84"/>
      <c r="N52" s="84"/>
      <c r="O52" s="84"/>
      <c r="P52" s="84"/>
      <c r="Q52" s="84"/>
      <c r="R52" s="84"/>
      <c r="S52" s="4"/>
      <c r="T52" s="4"/>
      <c r="U52" s="4"/>
      <c r="V52" s="4"/>
      <c r="W52" s="4"/>
      <c r="X52" s="4"/>
      <c r="Y52" s="4"/>
      <c r="Z52" s="4"/>
      <c r="AA52" s="4"/>
    </row>
    <row r="53" spans="1:27" x14ac:dyDescent="0.2">
      <c r="A53" s="84"/>
      <c r="B53" s="84"/>
      <c r="C53" s="92"/>
      <c r="D53" s="30"/>
      <c r="E53" s="91"/>
      <c r="F53" s="91"/>
      <c r="G53" s="91"/>
      <c r="H53" s="84"/>
      <c r="I53" s="84"/>
      <c r="J53" s="84"/>
      <c r="K53" s="84"/>
      <c r="L53" s="84"/>
      <c r="M53" s="84"/>
      <c r="N53" s="84"/>
      <c r="O53" s="84"/>
      <c r="P53" s="84"/>
      <c r="Q53" s="84"/>
      <c r="R53" s="84"/>
      <c r="S53" s="4"/>
      <c r="T53" s="4"/>
      <c r="U53" s="4"/>
      <c r="V53" s="4"/>
      <c r="W53" s="4"/>
      <c r="X53" s="4"/>
      <c r="Y53" s="4"/>
      <c r="Z53" s="4"/>
      <c r="AA53" s="4"/>
    </row>
    <row r="54" spans="1:27" x14ac:dyDescent="0.2">
      <c r="A54" s="84"/>
      <c r="B54" s="84"/>
      <c r="C54" s="92"/>
      <c r="D54" s="30"/>
      <c r="E54" s="91"/>
      <c r="F54" s="91"/>
      <c r="G54" s="91"/>
      <c r="H54" s="84"/>
      <c r="I54" s="84"/>
      <c r="J54" s="84"/>
      <c r="K54" s="84"/>
      <c r="L54" s="84"/>
      <c r="M54" s="84"/>
      <c r="N54" s="84"/>
      <c r="O54" s="84"/>
      <c r="P54" s="84"/>
      <c r="Q54" s="84"/>
      <c r="R54" s="84"/>
      <c r="S54" s="4"/>
      <c r="T54" s="4"/>
      <c r="U54" s="4"/>
      <c r="V54" s="4"/>
      <c r="W54" s="4"/>
      <c r="X54" s="4"/>
      <c r="Y54" s="4"/>
      <c r="Z54" s="4"/>
      <c r="AA54" s="4"/>
    </row>
    <row r="55" spans="1:27" x14ac:dyDescent="0.2">
      <c r="A55" s="84"/>
      <c r="B55" s="84"/>
      <c r="C55" s="92"/>
      <c r="D55" s="30"/>
      <c r="E55" s="91"/>
      <c r="F55" s="91"/>
      <c r="G55" s="91"/>
      <c r="H55" s="84"/>
      <c r="I55" s="84"/>
      <c r="J55" s="84"/>
      <c r="K55" s="84"/>
      <c r="L55" s="84"/>
      <c r="M55" s="84"/>
      <c r="N55" s="84"/>
      <c r="O55" s="84"/>
      <c r="P55" s="84"/>
      <c r="Q55" s="84"/>
      <c r="R55" s="84"/>
      <c r="S55" s="4"/>
      <c r="T55" s="4"/>
      <c r="U55" s="4"/>
      <c r="V55" s="4"/>
      <c r="W55" s="4"/>
      <c r="X55" s="4"/>
      <c r="Y55" s="4"/>
      <c r="Z55" s="4"/>
      <c r="AA55" s="4"/>
    </row>
    <row r="56" spans="1:27" x14ac:dyDescent="0.2">
      <c r="A56" s="84"/>
      <c r="B56" s="84"/>
      <c r="C56" s="92"/>
      <c r="D56" s="30"/>
      <c r="E56" s="91"/>
      <c r="F56" s="91"/>
      <c r="G56" s="91"/>
      <c r="H56" s="84"/>
      <c r="I56" s="84"/>
      <c r="J56" s="84"/>
      <c r="K56" s="84"/>
      <c r="L56" s="84"/>
      <c r="M56" s="84"/>
      <c r="N56" s="84"/>
      <c r="O56" s="84"/>
      <c r="P56" s="84"/>
      <c r="Q56" s="84"/>
      <c r="R56" s="84"/>
      <c r="S56" s="4"/>
      <c r="T56" s="4"/>
      <c r="U56" s="4"/>
      <c r="V56" s="4"/>
      <c r="W56" s="4"/>
      <c r="X56" s="4"/>
      <c r="Y56" s="4"/>
      <c r="Z56" s="4"/>
      <c r="AA56" s="4"/>
    </row>
    <row r="57" spans="1:27" x14ac:dyDescent="0.2">
      <c r="A57" s="84"/>
      <c r="B57" s="84"/>
      <c r="C57" s="92"/>
      <c r="D57" s="30"/>
      <c r="E57" s="91"/>
      <c r="F57" s="91"/>
      <c r="G57" s="91"/>
      <c r="H57" s="84"/>
      <c r="I57" s="84"/>
      <c r="J57" s="84"/>
      <c r="K57" s="84"/>
      <c r="L57" s="84"/>
      <c r="M57" s="84"/>
      <c r="N57" s="84"/>
      <c r="O57" s="84"/>
      <c r="P57" s="84"/>
      <c r="Q57" s="84"/>
      <c r="R57" s="84"/>
      <c r="S57" s="4"/>
      <c r="T57" s="4"/>
      <c r="U57" s="4"/>
      <c r="V57" s="4"/>
      <c r="W57" s="4"/>
      <c r="X57" s="4"/>
      <c r="Y57" s="4"/>
      <c r="Z57" s="4"/>
      <c r="AA57" s="4"/>
    </row>
    <row r="58" spans="1:27" x14ac:dyDescent="0.2">
      <c r="A58" s="84"/>
      <c r="B58" s="84"/>
      <c r="C58" s="92"/>
      <c r="D58" s="30"/>
      <c r="E58" s="91"/>
      <c r="F58" s="91"/>
      <c r="G58" s="91"/>
      <c r="H58" s="84"/>
      <c r="I58" s="84"/>
      <c r="J58" s="84"/>
      <c r="K58" s="84"/>
      <c r="L58" s="84"/>
      <c r="M58" s="84"/>
      <c r="N58" s="84"/>
      <c r="O58" s="84"/>
      <c r="P58" s="84"/>
      <c r="Q58" s="84"/>
      <c r="R58" s="84"/>
      <c r="S58" s="4"/>
      <c r="T58" s="4"/>
      <c r="U58" s="4"/>
      <c r="V58" s="4"/>
      <c r="W58" s="4"/>
      <c r="X58" s="4"/>
      <c r="Y58" s="4"/>
      <c r="Z58" s="4"/>
      <c r="AA58" s="4"/>
    </row>
    <row r="59" spans="1:27" x14ac:dyDescent="0.2">
      <c r="A59" s="84"/>
      <c r="B59" s="84"/>
      <c r="C59" s="92"/>
      <c r="D59" s="30"/>
      <c r="E59" s="91"/>
      <c r="F59" s="91"/>
      <c r="G59" s="91"/>
      <c r="H59" s="84"/>
      <c r="I59" s="84"/>
      <c r="J59" s="84"/>
      <c r="K59" s="84"/>
      <c r="L59" s="84"/>
      <c r="M59" s="84"/>
      <c r="N59" s="84"/>
      <c r="O59" s="84"/>
      <c r="P59" s="84"/>
      <c r="Q59" s="84"/>
      <c r="R59" s="84"/>
      <c r="S59" s="4"/>
      <c r="T59" s="4"/>
      <c r="U59" s="4"/>
      <c r="V59" s="4"/>
      <c r="W59" s="4"/>
      <c r="X59" s="4"/>
      <c r="Y59" s="4"/>
      <c r="Z59" s="4"/>
      <c r="AA59" s="4"/>
    </row>
    <row r="60" spans="1:27" x14ac:dyDescent="0.2">
      <c r="A60" s="84"/>
      <c r="B60" s="84"/>
      <c r="C60" s="92"/>
      <c r="D60" s="30"/>
      <c r="E60" s="91"/>
      <c r="F60" s="91"/>
      <c r="G60" s="91"/>
      <c r="H60" s="84"/>
      <c r="I60" s="84"/>
      <c r="J60" s="84"/>
      <c r="K60" s="84"/>
      <c r="L60" s="84"/>
      <c r="M60" s="84"/>
      <c r="N60" s="84"/>
      <c r="O60" s="84"/>
      <c r="P60" s="84"/>
      <c r="Q60" s="84"/>
      <c r="R60" s="84"/>
      <c r="S60" s="4"/>
      <c r="T60" s="4"/>
      <c r="U60" s="4"/>
      <c r="V60" s="4"/>
      <c r="W60" s="4"/>
      <c r="X60" s="4"/>
      <c r="Y60" s="4"/>
      <c r="Z60" s="4"/>
      <c r="AA60" s="4"/>
    </row>
    <row r="61" spans="1:27" x14ac:dyDescent="0.2">
      <c r="A61" s="84"/>
      <c r="B61" s="84"/>
      <c r="C61" s="92"/>
      <c r="D61" s="30"/>
      <c r="E61" s="91"/>
      <c r="F61" s="91"/>
      <c r="G61" s="91"/>
      <c r="H61" s="84"/>
      <c r="I61" s="84"/>
      <c r="J61" s="84"/>
      <c r="K61" s="84"/>
      <c r="L61" s="84"/>
      <c r="M61" s="84"/>
      <c r="N61" s="84"/>
      <c r="O61" s="84"/>
      <c r="P61" s="84"/>
      <c r="Q61" s="84"/>
      <c r="R61" s="84"/>
      <c r="S61" s="4"/>
      <c r="T61" s="4"/>
      <c r="U61" s="4"/>
      <c r="V61" s="4"/>
      <c r="W61" s="4"/>
      <c r="X61" s="4"/>
      <c r="Y61" s="4"/>
      <c r="Z61" s="4"/>
      <c r="AA61" s="4"/>
    </row>
    <row r="62" spans="1:27" x14ac:dyDescent="0.2">
      <c r="A62" s="84"/>
      <c r="B62" s="84"/>
      <c r="C62" s="92"/>
      <c r="D62" s="30"/>
      <c r="E62" s="91"/>
      <c r="F62" s="91"/>
      <c r="G62" s="91"/>
      <c r="H62" s="84"/>
      <c r="I62" s="84"/>
      <c r="J62" s="84"/>
      <c r="K62" s="84"/>
      <c r="L62" s="84"/>
      <c r="M62" s="84"/>
      <c r="N62" s="84"/>
      <c r="O62" s="84"/>
      <c r="P62" s="84"/>
      <c r="Q62" s="84"/>
      <c r="R62" s="84"/>
      <c r="S62" s="4"/>
      <c r="T62" s="4"/>
      <c r="U62" s="4"/>
      <c r="V62" s="4"/>
      <c r="W62" s="4"/>
      <c r="X62" s="4"/>
      <c r="Y62" s="4"/>
      <c r="Z62" s="4"/>
      <c r="AA62" s="4"/>
    </row>
    <row r="63" spans="1:27" x14ac:dyDescent="0.2">
      <c r="A63" s="84"/>
      <c r="B63" s="84"/>
      <c r="C63" s="92"/>
      <c r="D63" s="30"/>
      <c r="E63" s="91"/>
      <c r="F63" s="91"/>
      <c r="G63" s="91"/>
      <c r="H63" s="84"/>
      <c r="I63" s="84"/>
      <c r="J63" s="84"/>
      <c r="K63" s="84"/>
      <c r="L63" s="84"/>
      <c r="M63" s="84"/>
      <c r="N63" s="84"/>
      <c r="O63" s="84"/>
      <c r="P63" s="84"/>
      <c r="Q63" s="84"/>
      <c r="R63" s="84"/>
      <c r="S63" s="4"/>
      <c r="T63" s="4"/>
      <c r="U63" s="4"/>
      <c r="V63" s="4"/>
      <c r="W63" s="4"/>
      <c r="X63" s="4"/>
      <c r="Y63" s="4"/>
      <c r="Z63" s="4"/>
      <c r="AA63" s="4"/>
    </row>
    <row r="64" spans="1:27" x14ac:dyDescent="0.2">
      <c r="A64" s="84"/>
      <c r="B64" s="84"/>
      <c r="C64" s="92"/>
      <c r="D64" s="30"/>
      <c r="E64" s="91"/>
      <c r="F64" s="91"/>
      <c r="G64" s="91"/>
      <c r="H64" s="84"/>
      <c r="I64" s="84"/>
      <c r="J64" s="84"/>
      <c r="K64" s="84"/>
      <c r="L64" s="84"/>
      <c r="M64" s="84"/>
      <c r="N64" s="84"/>
      <c r="O64" s="84"/>
      <c r="P64" s="84"/>
      <c r="Q64" s="84"/>
      <c r="R64" s="84"/>
      <c r="S64" s="4"/>
      <c r="T64" s="4"/>
      <c r="U64" s="4"/>
      <c r="V64" s="4"/>
      <c r="W64" s="4"/>
      <c r="X64" s="4"/>
      <c r="Y64" s="4"/>
      <c r="Z64" s="4"/>
      <c r="AA64" s="4"/>
    </row>
    <row r="65" spans="1:27" x14ac:dyDescent="0.2">
      <c r="A65" s="84"/>
      <c r="B65" s="84"/>
      <c r="C65" s="92"/>
      <c r="D65" s="30"/>
      <c r="E65" s="91"/>
      <c r="F65" s="91"/>
      <c r="G65" s="91"/>
      <c r="H65" s="84"/>
      <c r="I65" s="84"/>
      <c r="J65" s="84"/>
      <c r="K65" s="84"/>
      <c r="L65" s="84"/>
      <c r="M65" s="84"/>
      <c r="N65" s="84"/>
      <c r="O65" s="84"/>
      <c r="P65" s="84"/>
      <c r="Q65" s="84"/>
      <c r="R65" s="84"/>
      <c r="S65" s="4"/>
      <c r="T65" s="4"/>
      <c r="U65" s="4"/>
      <c r="V65" s="4"/>
      <c r="W65" s="4"/>
      <c r="X65" s="4"/>
      <c r="Y65" s="4"/>
      <c r="Z65" s="4"/>
      <c r="AA65" s="4"/>
    </row>
    <row r="66" spans="1:27" x14ac:dyDescent="0.2">
      <c r="A66" s="84"/>
      <c r="B66" s="84"/>
      <c r="C66" s="92"/>
      <c r="D66" s="30"/>
      <c r="E66" s="91"/>
      <c r="F66" s="91"/>
      <c r="G66" s="91"/>
      <c r="H66" s="84"/>
      <c r="I66" s="84"/>
      <c r="J66" s="84"/>
      <c r="K66" s="84"/>
      <c r="L66" s="84"/>
      <c r="M66" s="84"/>
      <c r="N66" s="84"/>
      <c r="O66" s="84"/>
      <c r="P66" s="84"/>
      <c r="Q66" s="84"/>
      <c r="R66" s="84"/>
      <c r="S66" s="4"/>
      <c r="T66" s="4"/>
      <c r="U66" s="4"/>
      <c r="V66" s="4"/>
      <c r="W66" s="4"/>
      <c r="X66" s="4"/>
      <c r="Y66" s="4"/>
      <c r="Z66" s="4"/>
      <c r="AA66" s="4"/>
    </row>
    <row r="67" spans="1:27" x14ac:dyDescent="0.2">
      <c r="A67" s="84"/>
      <c r="B67" s="84"/>
      <c r="C67" s="92"/>
      <c r="D67" s="30"/>
      <c r="E67" s="91"/>
      <c r="F67" s="91"/>
      <c r="G67" s="91"/>
      <c r="H67" s="84"/>
      <c r="I67" s="84"/>
      <c r="J67" s="84"/>
      <c r="K67" s="84"/>
      <c r="L67" s="84"/>
      <c r="M67" s="84"/>
      <c r="N67" s="84"/>
      <c r="O67" s="84"/>
      <c r="P67" s="84"/>
      <c r="Q67" s="84"/>
      <c r="R67" s="84"/>
      <c r="S67" s="4"/>
      <c r="T67" s="4"/>
      <c r="U67" s="4"/>
      <c r="V67" s="4"/>
      <c r="W67" s="4"/>
      <c r="X67" s="4"/>
      <c r="Y67" s="4"/>
      <c r="Z67" s="4"/>
      <c r="AA67" s="4"/>
    </row>
  </sheetData>
  <sheetProtection algorithmName="SHA-512" hashValue="RItiDDUPx7NmLQu5sKgpwUvkHJIW8S9H74iZUOeyN0eZt5r/+xF31FeoDYj5Q4WFuVg13pI9VI8VCxIKk2FPyQ==" saltValue="I1hXCIPQ3IXrlT0NJbXucw==" spinCount="100000" sheet="1" objects="1" scenarios="1" formatColumns="0" formatRows="0"/>
  <hyperlinks>
    <hyperlink ref="C32" r:id="rId1" location=":~:text=The%20final%20rate%20peg%20for,council%2C%20and%20our%20Media%20Release." display="Also see Rate peg for the 2024-25 financial year" xr:uid="{682D48B6-6272-463E-A927-98DF9B97CDD4}"/>
    <hyperlink ref="C31" r:id="rId2" display="IPART, review of the rate peg methodology, Final Report, August 2023." xr:uid="{CECB2F02-1C78-4F95-90FB-F67470A2529A}"/>
  </hyperlinks>
  <pageMargins left="0.7" right="0.7" top="0.75" bottom="0.75" header="0.3" footer="0.3"/>
  <pageSetup paperSize="9" scale="94" orientation="landscape" horizontalDpi="200" verticalDpi="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128"/>
  <sheetViews>
    <sheetView workbookViewId="0">
      <selection activeCell="K10" sqref="K10"/>
    </sheetView>
  </sheetViews>
  <sheetFormatPr defaultColWidth="10.28515625" defaultRowHeight="12" outlineLevelCol="1" x14ac:dyDescent="0.2"/>
  <cols>
    <col min="1" max="1" width="6.28515625" style="26" customWidth="1"/>
    <col min="2" max="2" width="60.140625" style="26" customWidth="1"/>
    <col min="3" max="3" width="8.5703125" style="26" customWidth="1"/>
    <col min="4" max="4" width="7.42578125" style="26" customWidth="1"/>
    <col min="5" max="5" width="12.5703125" style="26" customWidth="1"/>
    <col min="6" max="6" width="13.42578125" style="26" customWidth="1"/>
    <col min="7" max="7" width="5.140625" style="26" hidden="1" customWidth="1" outlineLevel="1"/>
    <col min="8" max="8" width="4" style="26" hidden="1" customWidth="1" outlineLevel="1"/>
    <col min="9" max="9" width="4" style="26" customWidth="1" collapsed="1"/>
    <col min="10" max="10" width="9.85546875" style="26" customWidth="1"/>
    <col min="11" max="11" width="10.28515625" style="26"/>
    <col min="12" max="12" width="2.140625" style="26" customWidth="1"/>
    <col min="13" max="13" width="10.140625" style="26" customWidth="1"/>
    <col min="14" max="14" width="3" style="26" customWidth="1"/>
    <col min="15" max="16" width="7.85546875" style="26" customWidth="1"/>
    <col min="17" max="17" width="5" style="26" customWidth="1"/>
    <col min="18" max="18" width="3.28515625" style="26" customWidth="1"/>
    <col min="19" max="24" width="10.28515625" style="26"/>
    <col min="25" max="28" width="10.28515625" style="26" hidden="1" customWidth="1" outlineLevel="1"/>
    <col min="29" max="29" width="10.42578125" style="26" hidden="1" customWidth="1" outlineLevel="1"/>
    <col min="30" max="30" width="10.28515625" style="26" collapsed="1"/>
    <col min="31" max="16384" width="10.28515625" style="26"/>
  </cols>
  <sheetData>
    <row r="1" spans="1:43" x14ac:dyDescent="0.2">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row>
    <row r="2" spans="1:43" ht="12.75" customHeight="1" x14ac:dyDescent="0.2">
      <c r="A2" s="30"/>
      <c r="B2" s="30" t="str">
        <f>Cover!B2</f>
        <v>Independent Pricing and Regulatory Tribunal of NSW (IPART)</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row>
    <row r="3" spans="1:43" ht="12.7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row>
    <row r="4" spans="1:43" ht="20.25" x14ac:dyDescent="0.3">
      <c r="A4" s="30"/>
      <c r="B4" s="31" t="str">
        <f>Cover!B4</f>
        <v>Emergency Services Levy (ESL) calculator</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row>
    <row r="5" spans="1:43" ht="8.25" customHeight="1" x14ac:dyDescent="0.3">
      <c r="A5" s="30"/>
      <c r="B5" s="3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3" ht="12.75" customHeight="1" x14ac:dyDescent="0.25">
      <c r="A6" s="30"/>
      <c r="B6" s="34" t="s">
        <v>93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row>
    <row r="7" spans="1:43" x14ac:dyDescent="0.2">
      <c r="A7" s="30"/>
      <c r="B7" s="30" t="s">
        <v>78</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8" spans="1:43"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2">
      <c r="A9" s="30"/>
      <c r="B9" s="32" t="s">
        <v>16</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row>
    <row r="10" spans="1:43" x14ac:dyDescent="0.2">
      <c r="A10" s="30"/>
      <c r="B10" s="27" t="s">
        <v>61</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row>
    <row r="11" spans="1:43" x14ac:dyDescent="0.2">
      <c r="A11" s="30"/>
      <c r="B11" s="28" t="s">
        <v>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2">
      <c r="A12" s="30"/>
      <c r="B12" s="33" t="s">
        <v>17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3" spans="1:43" x14ac:dyDescent="0.2">
      <c r="A13" s="30"/>
      <c r="B13" s="77"/>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row>
    <row r="14" spans="1:43" ht="12.75" thickBot="1" x14ac:dyDescent="0.25">
      <c r="A14" s="30"/>
      <c r="B14" s="32" t="s">
        <v>79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row>
    <row r="15" spans="1:43" ht="4.5" customHeight="1" x14ac:dyDescent="0.2">
      <c r="A15" s="30"/>
      <c r="B15" s="35"/>
      <c r="C15" s="36"/>
      <c r="D15" s="36"/>
      <c r="E15" s="36"/>
      <c r="F15" s="36"/>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row>
    <row r="16" spans="1:43" x14ac:dyDescent="0.2">
      <c r="A16" s="30"/>
      <c r="B16" s="77" t="s">
        <v>87</v>
      </c>
      <c r="C16" s="77"/>
      <c r="D16" s="77"/>
      <c r="E16" s="77"/>
      <c r="F16" s="94">
        <v>2024</v>
      </c>
      <c r="G16" s="30"/>
      <c r="H16" s="30"/>
      <c r="I16" s="30"/>
      <c r="J16" s="30" t="s">
        <v>53</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row>
    <row r="17" spans="1:43" ht="4.5" customHeight="1" x14ac:dyDescent="0.2">
      <c r="A17" s="30"/>
      <c r="B17" s="75"/>
      <c r="C17" s="77"/>
      <c r="D17" s="77"/>
      <c r="E17" s="77"/>
      <c r="F17" s="77"/>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row>
    <row r="18" spans="1:43" ht="4.5" customHeight="1" x14ac:dyDescent="0.2">
      <c r="A18" s="30"/>
      <c r="B18" s="75"/>
      <c r="C18" s="77"/>
      <c r="D18" s="77"/>
      <c r="E18" s="77"/>
      <c r="F18" s="77"/>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x14ac:dyDescent="0.2">
      <c r="A19" s="30"/>
      <c r="B19" s="77" t="str">
        <f>"ESL factor in the "&amp;$C$66&amp;" rate peg"</f>
        <v>ESL factor in the 2024-25 rate peg</v>
      </c>
      <c r="C19" s="77"/>
      <c r="D19" s="77"/>
      <c r="E19" s="77"/>
      <c r="F19" s="29">
        <f>F67</f>
        <v>8.1062299416459482E-4</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x14ac:dyDescent="0.2">
      <c r="A20" s="30"/>
      <c r="B20" s="77" t="str">
        <f>"ESL subsidy catch-up adjustment factor in "&amp;C95&amp;" rate peg, to recover "&amp;F90*100&amp;"% of the subsidy amount."</f>
        <v>ESL subsidy catch-up adjustment factor in 2024-25 rate peg, to recover 20% of the subsidy amount.</v>
      </c>
      <c r="C20" s="77"/>
      <c r="D20" s="77"/>
      <c r="E20" s="77"/>
      <c r="F20" s="29">
        <f>F95</f>
        <v>1.1790814113604494E-3</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ht="12.75" thickBot="1" x14ac:dyDescent="0.25">
      <c r="A21" s="30"/>
      <c r="B21" s="39" t="s">
        <v>76</v>
      </c>
      <c r="C21" s="39"/>
      <c r="D21" s="39"/>
      <c r="E21" s="39"/>
      <c r="F21" s="103">
        <f>SUM(F19:F20)</f>
        <v>1.9897044055250442E-3</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ht="18" x14ac:dyDescent="0.25">
      <c r="A24" s="30"/>
      <c r="B24" s="82" t="s">
        <v>52</v>
      </c>
      <c r="C24" s="83"/>
      <c r="D24" s="83"/>
      <c r="E24" s="83"/>
      <c r="F24" s="83"/>
      <c r="G24" s="83"/>
      <c r="H24" s="83"/>
      <c r="I24" s="83"/>
      <c r="J24" s="83"/>
      <c r="K24" s="83"/>
      <c r="L24" s="83"/>
      <c r="M24" s="83"/>
      <c r="N24" s="83"/>
      <c r="O24" s="83"/>
      <c r="P24" s="83"/>
      <c r="Q24" s="83"/>
      <c r="R24" s="83"/>
      <c r="S24" s="83"/>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ht="15" x14ac:dyDescent="0.25">
      <c r="A26" s="30"/>
      <c r="B26" s="34" t="s">
        <v>15</v>
      </c>
      <c r="C26" s="30"/>
      <c r="D26" s="30"/>
      <c r="E26" s="30"/>
      <c r="F26" s="30"/>
      <c r="G26" s="30"/>
      <c r="H26" s="30"/>
      <c r="I26" s="30"/>
      <c r="J26" s="30"/>
      <c r="K26" s="30"/>
      <c r="L26" s="30"/>
      <c r="M26" s="30"/>
      <c r="N26" s="30"/>
      <c r="O26" s="1"/>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ht="3" customHeight="1" thickBot="1" x14ac:dyDescent="0.3">
      <c r="A27" s="30"/>
      <c r="B27" s="34"/>
      <c r="C27" s="34"/>
      <c r="D27" s="30"/>
      <c r="E27" s="30"/>
      <c r="F27" s="30"/>
      <c r="G27" s="30"/>
      <c r="H27" s="30"/>
      <c r="I27" s="30"/>
      <c r="J27" s="30"/>
      <c r="K27" s="30"/>
      <c r="L27" s="30"/>
      <c r="M27" s="30"/>
      <c r="N27" s="30"/>
      <c r="O27" s="1"/>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ht="36" x14ac:dyDescent="0.2">
      <c r="A28" s="30"/>
      <c r="B28" s="35"/>
      <c r="C28" s="110" t="s">
        <v>92</v>
      </c>
      <c r="D28" s="78" t="s">
        <v>50</v>
      </c>
      <c r="E28" s="79" t="s">
        <v>51</v>
      </c>
      <c r="F28" s="108" t="s">
        <v>15</v>
      </c>
      <c r="G28" s="78"/>
      <c r="H28" s="77"/>
      <c r="I28" s="77"/>
      <c r="J28" s="30"/>
      <c r="K28" s="30"/>
      <c r="L28" s="30"/>
      <c r="M28" s="30"/>
      <c r="N28" s="30"/>
      <c r="O28" s="1"/>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ht="6" customHeight="1" x14ac:dyDescent="0.2">
      <c r="A29" s="30"/>
      <c r="B29" s="75"/>
      <c r="C29" s="76"/>
      <c r="D29" s="77"/>
      <c r="E29" s="77"/>
      <c r="F29" s="77"/>
      <c r="G29" s="77"/>
      <c r="H29" s="77"/>
      <c r="I29" s="77"/>
      <c r="J29" s="77"/>
      <c r="K29" s="30"/>
      <c r="L29" s="30"/>
      <c r="M29" s="30"/>
      <c r="N29" s="30"/>
      <c r="O29" s="1"/>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ht="14.25" thickBot="1" x14ac:dyDescent="0.3">
      <c r="A30" s="30"/>
      <c r="B30" s="59" t="str">
        <f>"Total Permissable Income (TPI) in "&amp;C30</f>
        <v>Total Permissable Income (TPI) in 2022-23</v>
      </c>
      <c r="C30" s="60" t="str">
        <f>INDEX($AA$36:$AA$41,MATCH($F$16,$Y$36:$Y$41,0))</f>
        <v>2022-23</v>
      </c>
      <c r="D30" s="30" t="s">
        <v>19</v>
      </c>
      <c r="E30" s="30" t="s">
        <v>20</v>
      </c>
      <c r="F30" s="61">
        <v>45800000</v>
      </c>
      <c r="G30" s="30"/>
      <c r="H30" s="30"/>
      <c r="I30" s="30"/>
      <c r="J30" s="30" t="s">
        <v>74</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ht="13.5" x14ac:dyDescent="0.25">
      <c r="A31" s="30"/>
      <c r="B31" s="30"/>
      <c r="C31" s="37"/>
      <c r="D31" s="30"/>
      <c r="E31" s="30"/>
      <c r="F31" s="30"/>
      <c r="G31" s="30"/>
      <c r="H31" s="30"/>
      <c r="I31" s="30"/>
      <c r="J31" s="30"/>
      <c r="K31" s="30"/>
      <c r="L31" s="30"/>
      <c r="M31" s="30"/>
      <c r="N31" s="30"/>
      <c r="O31" s="30"/>
      <c r="P31" s="30"/>
      <c r="Q31" s="30"/>
      <c r="R31" s="30"/>
      <c r="S31" s="30"/>
      <c r="T31" s="30"/>
      <c r="U31" s="30"/>
      <c r="V31" s="30"/>
      <c r="W31" s="30"/>
      <c r="X31" s="30"/>
      <c r="Y31" s="38" t="s">
        <v>21</v>
      </c>
      <c r="Z31" s="35" t="s">
        <v>18</v>
      </c>
      <c r="AA31" s="38" t="s">
        <v>22</v>
      </c>
      <c r="AB31" s="38" t="s">
        <v>23</v>
      </c>
      <c r="AC31" s="38" t="s">
        <v>21</v>
      </c>
      <c r="AD31" s="30"/>
      <c r="AE31" s="30"/>
      <c r="AF31" s="30"/>
      <c r="AG31" s="30"/>
      <c r="AH31" s="30"/>
      <c r="AI31" s="30"/>
      <c r="AJ31" s="30"/>
      <c r="AK31" s="30"/>
      <c r="AL31" s="30"/>
      <c r="AM31" s="30"/>
      <c r="AN31" s="30"/>
      <c r="AO31" s="30"/>
      <c r="AP31" s="30"/>
      <c r="AQ31" s="30"/>
    </row>
    <row r="32" spans="1:43" x14ac:dyDescent="0.2">
      <c r="A32" s="30"/>
      <c r="B32" s="30" t="s">
        <v>56</v>
      </c>
      <c r="C32" s="37"/>
      <c r="D32" s="30"/>
      <c r="E32" s="30"/>
      <c r="F32" s="30"/>
      <c r="G32" s="30"/>
      <c r="H32" s="30"/>
      <c r="I32" s="30"/>
      <c r="J32" s="30"/>
      <c r="K32" s="30"/>
      <c r="L32" s="30"/>
      <c r="M32" s="30"/>
      <c r="N32" s="30"/>
      <c r="O32" s="30"/>
      <c r="P32" s="30"/>
      <c r="Q32" s="30"/>
      <c r="R32" s="30"/>
      <c r="S32" s="30"/>
      <c r="T32" s="30"/>
      <c r="U32" s="30"/>
      <c r="V32" s="30"/>
      <c r="W32" s="30"/>
      <c r="X32" s="30"/>
      <c r="Y32" s="95"/>
      <c r="Z32" s="75"/>
      <c r="AA32" s="95"/>
      <c r="AB32" s="95"/>
      <c r="AC32" s="95"/>
      <c r="AD32" s="30"/>
      <c r="AE32" s="30"/>
      <c r="AF32" s="30"/>
      <c r="AG32" s="30"/>
      <c r="AH32" s="30"/>
      <c r="AI32" s="30"/>
      <c r="AJ32" s="30"/>
      <c r="AK32" s="30"/>
      <c r="AL32" s="30"/>
      <c r="AM32" s="30"/>
      <c r="AN32" s="30"/>
      <c r="AO32" s="30"/>
      <c r="AP32" s="30"/>
      <c r="AQ32" s="30"/>
    </row>
    <row r="33" spans="1:43" ht="14.25" thickBot="1" x14ac:dyDescent="0.3">
      <c r="A33" s="30"/>
      <c r="B33" s="59" t="str">
        <f>"   ESL in "&amp;C33&amp;" (invoiced amount)"</f>
        <v xml:space="preserve">   ESL in 2022-23 (invoiced amount)</v>
      </c>
      <c r="C33" s="60" t="str">
        <f>INDEX($AA$36:$AA$41,MATCH($F$16,$Y$36:$Y$41,0))</f>
        <v>2022-23</v>
      </c>
      <c r="D33" s="30" t="s">
        <v>19</v>
      </c>
      <c r="E33" s="30" t="s">
        <v>24</v>
      </c>
      <c r="F33" s="61">
        <v>1400000</v>
      </c>
      <c r="G33" s="30"/>
      <c r="H33" s="30"/>
      <c r="I33" s="30"/>
      <c r="J33" s="30" t="s">
        <v>73</v>
      </c>
      <c r="K33" s="30"/>
      <c r="L33" s="30"/>
      <c r="M33" s="30"/>
      <c r="N33" s="30"/>
      <c r="O33" s="30"/>
      <c r="P33" s="30"/>
      <c r="Q33" s="30"/>
      <c r="R33" s="30"/>
      <c r="S33" s="30"/>
      <c r="T33" s="30"/>
      <c r="U33" s="30"/>
      <c r="V33" s="30"/>
      <c r="W33" s="30"/>
      <c r="X33" s="30"/>
      <c r="Y33" s="39"/>
      <c r="Z33" s="39"/>
      <c r="AA33" s="39"/>
      <c r="AB33" s="39"/>
      <c r="AC33" s="39"/>
      <c r="AD33" s="30"/>
      <c r="AE33" s="30"/>
      <c r="AF33" s="30"/>
      <c r="AG33" s="30"/>
      <c r="AH33" s="30"/>
      <c r="AI33" s="30"/>
      <c r="AJ33" s="30"/>
      <c r="AK33" s="30"/>
      <c r="AL33" s="30"/>
      <c r="AM33" s="30"/>
      <c r="AN33" s="30"/>
      <c r="AO33" s="30"/>
      <c r="AP33" s="30"/>
      <c r="AQ33" s="30"/>
    </row>
    <row r="34" spans="1:43" ht="13.5" x14ac:dyDescent="0.25">
      <c r="A34" s="30"/>
      <c r="B34" s="59" t="str">
        <f>"   ESL in "&amp;C34&amp;" (invoiced amount)"</f>
        <v xml:space="preserve">   ESL in 2023-24 (invoiced amount)</v>
      </c>
      <c r="C34" s="60" t="str">
        <f>INDEX($AB$36:$AB$41,MATCH($F$16,$Y$36:$Y$41,0))</f>
        <v>2023-24</v>
      </c>
      <c r="D34" s="30" t="s">
        <v>19</v>
      </c>
      <c r="E34" s="30" t="s">
        <v>25</v>
      </c>
      <c r="F34" s="61">
        <v>1500000</v>
      </c>
      <c r="G34" s="30"/>
      <c r="H34" s="30"/>
      <c r="I34" s="30"/>
      <c r="J34" s="30" t="s">
        <v>73</v>
      </c>
      <c r="K34" s="30"/>
      <c r="L34" s="30"/>
      <c r="M34" s="30"/>
      <c r="N34" s="30"/>
      <c r="O34" s="30"/>
      <c r="P34" s="30"/>
      <c r="Q34" s="30"/>
      <c r="R34" s="30"/>
      <c r="S34" s="30"/>
      <c r="T34" s="30"/>
      <c r="U34" s="30"/>
      <c r="V34" s="30"/>
      <c r="W34" s="30"/>
      <c r="X34" s="30"/>
      <c r="Y34" s="59">
        <f>Y35-1</f>
        <v>2022</v>
      </c>
      <c r="Z34" s="30"/>
      <c r="AA34" s="30"/>
      <c r="AB34" s="30"/>
      <c r="AC34" s="30"/>
      <c r="AD34" s="30"/>
      <c r="AE34" s="30"/>
      <c r="AF34" s="30"/>
      <c r="AG34" s="30"/>
      <c r="AH34" s="30"/>
      <c r="AI34" s="30"/>
      <c r="AJ34" s="30"/>
      <c r="AK34" s="30"/>
      <c r="AL34" s="30"/>
      <c r="AM34" s="30"/>
      <c r="AN34" s="30"/>
      <c r="AO34" s="30"/>
      <c r="AP34" s="30"/>
      <c r="AQ34" s="30"/>
    </row>
    <row r="35" spans="1:43" ht="13.5" x14ac:dyDescent="0.25">
      <c r="A35" s="30"/>
      <c r="B35" s="30" t="s">
        <v>57</v>
      </c>
      <c r="C35" s="37" t="str">
        <f>C34</f>
        <v>2023-24</v>
      </c>
      <c r="D35" s="30" t="s">
        <v>14</v>
      </c>
      <c r="E35" s="30" t="s">
        <v>26</v>
      </c>
      <c r="F35" s="62">
        <f>F34/F33-1</f>
        <v>7.1428571428571397E-2</v>
      </c>
      <c r="G35" s="30"/>
      <c r="H35" s="30"/>
      <c r="I35" s="30"/>
      <c r="J35" s="30"/>
      <c r="K35" s="30"/>
      <c r="L35" s="30"/>
      <c r="M35" s="30"/>
      <c r="N35" s="30"/>
      <c r="O35" s="30"/>
      <c r="P35" s="30"/>
      <c r="Q35" s="30"/>
      <c r="R35" s="30"/>
      <c r="S35" s="30"/>
      <c r="T35" s="30"/>
      <c r="U35" s="30"/>
      <c r="V35" s="30"/>
      <c r="W35" s="30"/>
      <c r="X35" s="30"/>
      <c r="Y35" s="59">
        <f>Y36-1</f>
        <v>2023</v>
      </c>
      <c r="Z35" s="59" t="str">
        <f t="shared" ref="Z35:Z41" si="0">Y34&amp;"-"&amp;RIGHT(Y35,2)</f>
        <v>2022-23</v>
      </c>
      <c r="AA35" s="30"/>
      <c r="AB35" s="30"/>
      <c r="AC35" s="30"/>
      <c r="AD35" s="30"/>
      <c r="AE35" s="30"/>
      <c r="AF35" s="30"/>
      <c r="AG35" s="30"/>
      <c r="AH35" s="30"/>
      <c r="AI35" s="30"/>
      <c r="AJ35" s="30"/>
      <c r="AK35" s="30"/>
      <c r="AL35" s="30"/>
      <c r="AM35" s="30"/>
      <c r="AN35" s="30"/>
      <c r="AO35" s="30"/>
      <c r="AP35" s="30"/>
      <c r="AQ35" s="30"/>
    </row>
    <row r="36" spans="1:43" x14ac:dyDescent="0.2">
      <c r="A36" s="30"/>
      <c r="B36" s="30"/>
      <c r="C36" s="37"/>
      <c r="D36" s="30"/>
      <c r="E36" s="30"/>
      <c r="F36" s="30"/>
      <c r="G36" s="30"/>
      <c r="H36" s="30"/>
      <c r="I36" s="30"/>
      <c r="J36" s="30"/>
      <c r="K36" s="30"/>
      <c r="L36" s="30"/>
      <c r="M36" s="30"/>
      <c r="N36" s="30"/>
      <c r="O36" s="30"/>
      <c r="P36" s="30"/>
      <c r="Q36" s="30"/>
      <c r="R36" s="30"/>
      <c r="S36" s="30"/>
      <c r="T36" s="30"/>
      <c r="U36" s="30"/>
      <c r="V36" s="30"/>
      <c r="W36" s="30"/>
      <c r="X36" s="30"/>
      <c r="Y36" s="41">
        <v>2024</v>
      </c>
      <c r="Z36" s="59" t="str">
        <f t="shared" si="0"/>
        <v>2023-24</v>
      </c>
      <c r="AA36" s="59" t="str">
        <f t="shared" ref="AA36:AA41" si="1">Z35</f>
        <v>2022-23</v>
      </c>
      <c r="AB36" s="59" t="str">
        <f t="shared" ref="AB36:AB41" si="2">Z36</f>
        <v>2023-24</v>
      </c>
      <c r="AC36" s="59" t="str">
        <f>Z37</f>
        <v>2024-25</v>
      </c>
      <c r="AD36" s="30"/>
      <c r="AE36" s="30"/>
      <c r="AF36" s="30"/>
      <c r="AG36" s="30"/>
      <c r="AH36" s="30"/>
      <c r="AI36" s="30"/>
      <c r="AJ36" s="30"/>
      <c r="AK36" s="30"/>
      <c r="AL36" s="30"/>
      <c r="AM36" s="30"/>
      <c r="AN36" s="30"/>
      <c r="AO36" s="30"/>
      <c r="AP36" s="30"/>
      <c r="AQ36" s="30"/>
    </row>
    <row r="37" spans="1:43" ht="13.5" x14ac:dyDescent="0.25">
      <c r="A37" s="30"/>
      <c r="B37" s="59" t="str">
        <f>"Rate peg (including ESL) or special rates variation in "&amp;C37</f>
        <v>Rate peg (including ESL) or special rates variation in 2023-24</v>
      </c>
      <c r="C37" s="60" t="str">
        <f>INDEX($AB$36:$AB$41,MATCH($F$16,$Y$36:$Y$41,0))</f>
        <v>2023-24</v>
      </c>
      <c r="D37" s="30" t="s">
        <v>14</v>
      </c>
      <c r="E37" s="30" t="s">
        <v>27</v>
      </c>
      <c r="F37" s="63">
        <v>3.6999999999999998E-2</v>
      </c>
      <c r="G37" s="30"/>
      <c r="H37" s="30"/>
      <c r="I37" s="30"/>
      <c r="J37" s="30" t="str">
        <f>"&lt;----- enter your "&amp;C37&amp;" rate peg"</f>
        <v>&lt;----- enter your 2023-24 rate peg</v>
      </c>
      <c r="K37" s="30"/>
      <c r="L37" s="30"/>
      <c r="M37" s="30"/>
      <c r="N37" s="30"/>
      <c r="O37" s="30"/>
      <c r="P37" s="30"/>
      <c r="Q37" s="30"/>
      <c r="R37" s="30"/>
      <c r="S37" s="30"/>
      <c r="T37" s="30"/>
      <c r="U37" s="30"/>
      <c r="V37" s="30"/>
      <c r="W37" s="30"/>
      <c r="X37" s="30"/>
      <c r="Y37" s="59">
        <f>Y36+1</f>
        <v>2025</v>
      </c>
      <c r="Z37" s="59" t="str">
        <f t="shared" si="0"/>
        <v>2024-25</v>
      </c>
      <c r="AA37" s="59" t="str">
        <f t="shared" si="1"/>
        <v>2023-24</v>
      </c>
      <c r="AB37" s="59" t="str">
        <f t="shared" si="2"/>
        <v>2024-25</v>
      </c>
      <c r="AC37" s="59" t="str">
        <f>Z38</f>
        <v>2025-26</v>
      </c>
      <c r="AD37" s="30"/>
      <c r="AE37" s="30"/>
      <c r="AF37" s="30"/>
      <c r="AG37" s="30"/>
      <c r="AH37" s="30"/>
      <c r="AI37" s="30"/>
      <c r="AJ37" s="30"/>
      <c r="AK37" s="30"/>
      <c r="AL37" s="30"/>
      <c r="AM37" s="30"/>
      <c r="AN37" s="30"/>
      <c r="AO37" s="30"/>
      <c r="AP37" s="30"/>
      <c r="AQ37" s="30"/>
    </row>
    <row r="38" spans="1:43" x14ac:dyDescent="0.2">
      <c r="A38" s="30"/>
      <c r="B38" s="30"/>
      <c r="C38" s="37"/>
      <c r="D38" s="30"/>
      <c r="E38" s="30"/>
      <c r="F38" s="30"/>
      <c r="G38" s="30"/>
      <c r="H38" s="30"/>
      <c r="I38" s="30"/>
      <c r="J38" s="30"/>
      <c r="K38" s="30"/>
      <c r="L38" s="30"/>
      <c r="M38" s="30"/>
      <c r="N38" s="30"/>
      <c r="O38" s="30"/>
      <c r="P38" s="30"/>
      <c r="Q38" s="30"/>
      <c r="R38" s="30"/>
      <c r="S38" s="30"/>
      <c r="T38" s="30"/>
      <c r="U38" s="30"/>
      <c r="V38" s="30"/>
      <c r="W38" s="30"/>
      <c r="X38" s="30"/>
      <c r="Y38" s="59">
        <f>Y37+1</f>
        <v>2026</v>
      </c>
      <c r="Z38" s="59" t="str">
        <f t="shared" si="0"/>
        <v>2025-26</v>
      </c>
      <c r="AA38" s="59" t="str">
        <f t="shared" si="1"/>
        <v>2024-25</v>
      </c>
      <c r="AB38" s="59" t="str">
        <f t="shared" si="2"/>
        <v>2025-26</v>
      </c>
      <c r="AC38" s="59" t="str">
        <f>Z39</f>
        <v>2026-27</v>
      </c>
      <c r="AD38" s="30"/>
      <c r="AE38" s="30"/>
      <c r="AF38" s="30"/>
      <c r="AG38" s="30"/>
      <c r="AH38" s="30"/>
      <c r="AI38" s="30"/>
      <c r="AJ38" s="30"/>
      <c r="AK38" s="30"/>
      <c r="AL38" s="30"/>
      <c r="AM38" s="30"/>
      <c r="AN38" s="30"/>
      <c r="AO38" s="30"/>
      <c r="AP38" s="30"/>
      <c r="AQ38" s="30"/>
    </row>
    <row r="39" spans="1:43" x14ac:dyDescent="0.2">
      <c r="A39" s="30"/>
      <c r="B39" s="59" t="str">
        <f>"Rate peg excluding ESL in "&amp;C39</f>
        <v>Rate peg excluding ESL in 2024-25</v>
      </c>
      <c r="C39" s="60" t="str">
        <f>INDEX($AC$36:$AC$41,MATCH($F$16,$Y$36:$Y$41,0))</f>
        <v>2024-25</v>
      </c>
      <c r="D39" s="30"/>
      <c r="E39" s="30"/>
      <c r="F39" s="30"/>
      <c r="G39" s="30"/>
      <c r="H39" s="30"/>
      <c r="I39" s="30"/>
      <c r="J39" s="30" t="str">
        <f>"For the "&amp;C39&amp;" rate peg:"</f>
        <v>For the 2024-25 rate peg:</v>
      </c>
      <c r="K39" s="30"/>
      <c r="L39" s="30"/>
      <c r="M39" s="30"/>
      <c r="N39" s="30"/>
      <c r="O39" s="30"/>
      <c r="P39" s="30"/>
      <c r="Q39" s="30"/>
      <c r="R39" s="30"/>
      <c r="S39" s="30"/>
      <c r="T39" s="30"/>
      <c r="U39" s="30"/>
      <c r="V39" s="30"/>
      <c r="W39" s="30"/>
      <c r="X39" s="30"/>
      <c r="Y39" s="59">
        <f>Y38+1</f>
        <v>2027</v>
      </c>
      <c r="Z39" s="59" t="str">
        <f t="shared" si="0"/>
        <v>2026-27</v>
      </c>
      <c r="AA39" s="59" t="str">
        <f t="shared" si="1"/>
        <v>2025-26</v>
      </c>
      <c r="AB39" s="59" t="str">
        <f t="shared" si="2"/>
        <v>2026-27</v>
      </c>
      <c r="AC39" s="59" t="str">
        <f>Z40</f>
        <v>2027-28</v>
      </c>
      <c r="AD39" s="30"/>
      <c r="AE39" s="30"/>
      <c r="AF39" s="30"/>
      <c r="AG39" s="30"/>
      <c r="AH39" s="30"/>
      <c r="AI39" s="30"/>
      <c r="AJ39" s="30"/>
      <c r="AK39" s="30"/>
      <c r="AL39" s="30"/>
      <c r="AM39" s="30"/>
      <c r="AN39" s="30"/>
      <c r="AO39" s="30"/>
      <c r="AP39" s="30"/>
      <c r="AQ39" s="30"/>
    </row>
    <row r="40" spans="1:43" ht="12" customHeight="1" x14ac:dyDescent="0.2">
      <c r="A40" s="30"/>
      <c r="B40" s="30" t="s">
        <v>88</v>
      </c>
      <c r="C40" s="37"/>
      <c r="D40" s="30" t="s">
        <v>14</v>
      </c>
      <c r="E40" s="30"/>
      <c r="F40" s="63">
        <v>3.8828417958104176E-2</v>
      </c>
      <c r="G40" s="74">
        <v>1</v>
      </c>
      <c r="H40" s="30"/>
      <c r="I40" s="30"/>
      <c r="J40" s="30" t="s">
        <v>75</v>
      </c>
      <c r="K40" s="30"/>
      <c r="L40" s="30"/>
      <c r="M40" s="30"/>
      <c r="N40" s="30"/>
      <c r="O40" s="30"/>
      <c r="P40" s="30"/>
      <c r="Q40" s="30"/>
      <c r="R40" s="30"/>
      <c r="S40" s="30"/>
      <c r="T40" s="30"/>
      <c r="U40" s="30"/>
      <c r="V40" s="30"/>
      <c r="W40" s="30"/>
      <c r="X40" s="30"/>
      <c r="Y40" s="59">
        <f>Y39+1</f>
        <v>2028</v>
      </c>
      <c r="Z40" s="59" t="str">
        <f t="shared" si="0"/>
        <v>2027-28</v>
      </c>
      <c r="AA40" s="59" t="str">
        <f t="shared" si="1"/>
        <v>2026-27</v>
      </c>
      <c r="AB40" s="59" t="str">
        <f t="shared" si="2"/>
        <v>2027-28</v>
      </c>
      <c r="AC40" s="59" t="str">
        <f>Z41</f>
        <v>2028-29</v>
      </c>
      <c r="AD40" s="30"/>
      <c r="AE40" s="30"/>
      <c r="AF40" s="30"/>
      <c r="AG40" s="30"/>
      <c r="AH40" s="30"/>
      <c r="AI40" s="30"/>
      <c r="AJ40" s="30"/>
      <c r="AK40" s="30"/>
      <c r="AL40" s="30"/>
      <c r="AM40" s="30"/>
      <c r="AN40" s="30"/>
      <c r="AO40" s="30"/>
      <c r="AP40" s="30"/>
      <c r="AQ40" s="30"/>
    </row>
    <row r="41" spans="1:43" ht="12" customHeight="1" x14ac:dyDescent="0.2">
      <c r="A41" s="30"/>
      <c r="B41" s="30" t="str">
        <f>IF(F16&gt;2024,"   na","   Superannuation catch-up adjustment (2024-25 rate peg only)")</f>
        <v xml:space="preserve">   Superannuation catch-up adjustment (2024-25 rate peg only)</v>
      </c>
      <c r="C41" s="37"/>
      <c r="D41" s="30" t="s">
        <v>14</v>
      </c>
      <c r="E41" s="30"/>
      <c r="F41" s="63">
        <v>4.0999999999999977E-3</v>
      </c>
      <c r="G41" s="74">
        <f>IF($F$16=2024,1,0)</f>
        <v>1</v>
      </c>
      <c r="H41" s="30"/>
      <c r="I41" s="30"/>
      <c r="J41" s="30" t="str">
        <f>IF(F16&gt;2024,"   na","&lt;----- enter the superannuation catch-up adjustment factor")</f>
        <v>&lt;----- enter the superannuation catch-up adjustment factor</v>
      </c>
      <c r="K41" s="30"/>
      <c r="L41" s="30"/>
      <c r="M41" s="30"/>
      <c r="N41" s="30"/>
      <c r="O41" s="30"/>
      <c r="P41" s="30"/>
      <c r="Q41" s="30"/>
      <c r="R41" s="30"/>
      <c r="S41" s="30"/>
      <c r="T41" s="30"/>
      <c r="U41" s="30"/>
      <c r="V41" s="30"/>
      <c r="W41" s="30"/>
      <c r="X41" s="30"/>
      <c r="Y41" s="59">
        <f>Y40+1</f>
        <v>2029</v>
      </c>
      <c r="Z41" s="59" t="str">
        <f t="shared" si="0"/>
        <v>2028-29</v>
      </c>
      <c r="AA41" s="59" t="str">
        <f t="shared" si="1"/>
        <v>2027-28</v>
      </c>
      <c r="AB41" s="59" t="str">
        <f t="shared" si="2"/>
        <v>2028-29</v>
      </c>
      <c r="AC41" s="30"/>
      <c r="AD41" s="30"/>
      <c r="AE41" s="30"/>
      <c r="AF41" s="30"/>
      <c r="AG41" s="30"/>
      <c r="AH41" s="30"/>
      <c r="AI41" s="30"/>
      <c r="AJ41" s="30"/>
      <c r="AK41" s="30"/>
      <c r="AL41" s="30"/>
      <c r="AM41" s="30"/>
      <c r="AN41" s="30"/>
      <c r="AO41" s="30"/>
      <c r="AP41" s="30"/>
      <c r="AQ41" s="30"/>
    </row>
    <row r="42" spans="1:43" ht="12" customHeight="1" x14ac:dyDescent="0.2">
      <c r="A42" s="30"/>
      <c r="B42" s="30" t="s">
        <v>28</v>
      </c>
      <c r="C42" s="37"/>
      <c r="D42" s="30" t="s">
        <v>14</v>
      </c>
      <c r="E42" s="30"/>
      <c r="F42" s="63">
        <v>1E-3</v>
      </c>
      <c r="G42" s="74">
        <v>1</v>
      </c>
      <c r="H42" s="30"/>
      <c r="I42" s="30"/>
      <c r="J42" s="30" t="s">
        <v>59</v>
      </c>
      <c r="K42" s="30"/>
      <c r="L42" s="30"/>
      <c r="M42" s="30"/>
      <c r="N42" s="30"/>
      <c r="O42" s="30"/>
      <c r="P42" s="30"/>
      <c r="Q42" s="30"/>
      <c r="R42" s="30"/>
      <c r="S42" s="30"/>
      <c r="T42" s="30"/>
      <c r="U42" s="30"/>
      <c r="V42" s="30"/>
      <c r="W42" s="30"/>
      <c r="X42" s="30"/>
      <c r="Y42" s="59"/>
      <c r="Z42" s="59"/>
      <c r="AA42" s="59"/>
      <c r="AB42" s="59"/>
      <c r="AC42" s="30"/>
      <c r="AD42" s="30"/>
      <c r="AE42" s="30"/>
      <c r="AF42" s="30"/>
      <c r="AG42" s="30"/>
      <c r="AH42" s="30"/>
      <c r="AI42" s="30"/>
      <c r="AJ42" s="30"/>
      <c r="AK42" s="30"/>
      <c r="AL42" s="30"/>
      <c r="AM42" s="30"/>
      <c r="AN42" s="30"/>
      <c r="AO42" s="30"/>
      <c r="AP42" s="30"/>
      <c r="AQ42" s="30"/>
    </row>
    <row r="43" spans="1:43" ht="12" customHeight="1" thickBot="1" x14ac:dyDescent="0.25">
      <c r="A43" s="30"/>
      <c r="B43" s="30" t="s">
        <v>54</v>
      </c>
      <c r="C43" s="37"/>
      <c r="D43" s="30" t="s">
        <v>14</v>
      </c>
      <c r="E43" s="30"/>
      <c r="F43" s="63">
        <v>0</v>
      </c>
      <c r="G43" s="74">
        <v>1</v>
      </c>
      <c r="H43" s="30"/>
      <c r="I43" s="30"/>
      <c r="J43" s="30" t="s">
        <v>89</v>
      </c>
      <c r="K43" s="30"/>
      <c r="L43" s="30"/>
      <c r="M43" s="30"/>
      <c r="N43" s="30"/>
      <c r="O43" s="30"/>
      <c r="P43" s="30"/>
      <c r="Q43" s="30"/>
      <c r="R43" s="30"/>
      <c r="S43" s="30"/>
      <c r="T43" s="30"/>
      <c r="U43" s="30"/>
      <c r="V43" s="30"/>
      <c r="W43" s="30"/>
      <c r="X43" s="30"/>
      <c r="Y43" s="39"/>
      <c r="Z43" s="39"/>
      <c r="AA43" s="39"/>
      <c r="AB43" s="39"/>
      <c r="AC43" s="39"/>
      <c r="AD43" s="30"/>
      <c r="AE43" s="30"/>
      <c r="AF43" s="30"/>
      <c r="AG43" s="30"/>
      <c r="AH43" s="30"/>
      <c r="AI43" s="30"/>
      <c r="AJ43" s="30"/>
      <c r="AK43" s="30"/>
      <c r="AL43" s="30"/>
      <c r="AM43" s="30"/>
      <c r="AN43" s="30"/>
      <c r="AO43" s="30"/>
      <c r="AP43" s="30"/>
      <c r="AQ43" s="30"/>
    </row>
    <row r="44" spans="1:43" ht="12" customHeight="1" x14ac:dyDescent="0.2">
      <c r="A44" s="30"/>
      <c r="B44" s="30" t="s">
        <v>55</v>
      </c>
      <c r="C44" s="37"/>
      <c r="D44" s="30" t="s">
        <v>14</v>
      </c>
      <c r="E44" s="30"/>
      <c r="F44" s="63">
        <v>0</v>
      </c>
      <c r="G44" s="74"/>
      <c r="H44" s="30"/>
      <c r="I44" s="30"/>
      <c r="J44" s="30" t="s">
        <v>60</v>
      </c>
      <c r="K44" s="30"/>
      <c r="L44" s="30"/>
      <c r="M44" s="30"/>
      <c r="N44" s="30"/>
      <c r="O44" s="30"/>
      <c r="P44" s="30"/>
      <c r="Q44" s="30"/>
      <c r="R44" s="30"/>
      <c r="S44" s="30"/>
      <c r="T44" s="30"/>
      <c r="U44" s="30"/>
      <c r="V44" s="30"/>
      <c r="W44" s="30"/>
      <c r="X44" s="30"/>
      <c r="Y44" s="59"/>
      <c r="Z44" s="59"/>
      <c r="AA44" s="59"/>
      <c r="AB44" s="59"/>
      <c r="AC44" s="30"/>
      <c r="AD44" s="30"/>
      <c r="AE44" s="30"/>
      <c r="AF44" s="30"/>
      <c r="AG44" s="30"/>
      <c r="AH44" s="30"/>
      <c r="AI44" s="30"/>
      <c r="AJ44" s="30"/>
      <c r="AK44" s="30"/>
      <c r="AL44" s="30"/>
      <c r="AM44" s="30"/>
      <c r="AN44" s="30"/>
      <c r="AO44" s="30"/>
      <c r="AP44" s="30"/>
      <c r="AQ44" s="30"/>
    </row>
    <row r="45" spans="1:43" ht="12" customHeight="1" x14ac:dyDescent="0.25">
      <c r="A45" s="30"/>
      <c r="B45" s="30" t="s">
        <v>29</v>
      </c>
      <c r="C45" s="37"/>
      <c r="D45" s="30" t="s">
        <v>14</v>
      </c>
      <c r="E45" s="30" t="s">
        <v>30</v>
      </c>
      <c r="F45" s="64">
        <f>SUMPRODUCT(F40:F43,G40:G43)-F44</f>
        <v>4.3928417958104177E-2</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ht="12.75" thickBot="1" x14ac:dyDescent="0.25">
      <c r="A46" s="30"/>
      <c r="B46" s="39"/>
      <c r="C46" s="42"/>
      <c r="D46" s="39"/>
      <c r="E46" s="39"/>
      <c r="F46" s="39"/>
      <c r="G46" s="39"/>
      <c r="H46" s="77"/>
      <c r="I46" s="77"/>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x14ac:dyDescent="0.2">
      <c r="A47" s="30"/>
      <c r="B47" s="30"/>
      <c r="C47" s="37"/>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x14ac:dyDescent="0.2">
      <c r="A48" s="30"/>
      <c r="B48" s="30"/>
      <c r="C48" s="37"/>
      <c r="D48" s="30"/>
      <c r="E48" s="30"/>
      <c r="F48" s="30"/>
      <c r="G48" s="30"/>
      <c r="H48" s="30"/>
      <c r="I48" s="30"/>
      <c r="J48" s="30"/>
      <c r="K48" s="30"/>
      <c r="L48" s="30"/>
      <c r="M48" s="30"/>
      <c r="N48" s="30"/>
      <c r="O48" s="30"/>
      <c r="P48" s="30"/>
      <c r="Q48" s="30"/>
      <c r="R48" s="30"/>
      <c r="S48" s="30"/>
      <c r="T48" s="30"/>
      <c r="U48" s="30"/>
      <c r="V48" s="1"/>
      <c r="W48" s="30"/>
      <c r="X48" s="30"/>
      <c r="Y48" s="30"/>
      <c r="Z48" s="30"/>
      <c r="AA48" s="30"/>
      <c r="AB48" s="30"/>
      <c r="AC48" s="30"/>
      <c r="AD48" s="30"/>
      <c r="AE48" s="30"/>
      <c r="AF48" s="30"/>
      <c r="AG48" s="30"/>
      <c r="AH48" s="30"/>
      <c r="AI48" s="30"/>
      <c r="AJ48" s="30"/>
      <c r="AK48" s="30"/>
      <c r="AL48" s="30"/>
      <c r="AM48" s="30"/>
      <c r="AN48" s="30"/>
      <c r="AO48" s="30"/>
      <c r="AP48" s="30"/>
      <c r="AQ48" s="30"/>
    </row>
    <row r="49" spans="1:43" ht="15" x14ac:dyDescent="0.25">
      <c r="A49" s="30"/>
      <c r="B49" s="34" t="s">
        <v>31</v>
      </c>
      <c r="C49" s="43"/>
      <c r="D49" s="30"/>
      <c r="E49" s="30"/>
      <c r="F49" s="30"/>
      <c r="G49" s="30"/>
      <c r="H49" s="30"/>
      <c r="I49" s="30"/>
      <c r="J49" s="30"/>
      <c r="K49" s="34" t="s">
        <v>32</v>
      </c>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ht="3" customHeight="1" thickBot="1" x14ac:dyDescent="0.3">
      <c r="A50" s="30"/>
      <c r="B50" s="34"/>
      <c r="C50" s="43"/>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ht="22.5" customHeight="1" x14ac:dyDescent="0.2">
      <c r="A51" s="30"/>
      <c r="B51" s="35"/>
      <c r="C51" s="110" t="str">
        <f>$C$28</f>
        <v>FY (for labels)</v>
      </c>
      <c r="D51" s="78" t="str">
        <f>D$28</f>
        <v>Unit</v>
      </c>
      <c r="E51" s="79" t="str">
        <f>E$28</f>
        <v>Symbol for ESL factor formula</v>
      </c>
      <c r="F51" s="108" t="s">
        <v>17</v>
      </c>
      <c r="G51" s="78"/>
      <c r="H51" s="77"/>
      <c r="I51" s="77"/>
      <c r="J51" s="30"/>
      <c r="K51" s="36"/>
      <c r="L51" s="36"/>
      <c r="M51" s="36"/>
      <c r="N51" s="36"/>
      <c r="O51" s="36"/>
      <c r="P51" s="36"/>
      <c r="Q51" s="36"/>
      <c r="R51" s="36"/>
      <c r="S51" s="36"/>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ht="6" customHeight="1" x14ac:dyDescent="0.2">
      <c r="A52" s="30"/>
      <c r="B52" s="75"/>
      <c r="C52" s="76"/>
      <c r="D52" s="77"/>
      <c r="E52" s="77"/>
      <c r="F52" s="77"/>
      <c r="G52" s="77"/>
      <c r="H52" s="77"/>
      <c r="I52" s="77"/>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ht="12.75" x14ac:dyDescent="0.2">
      <c r="A53" s="30"/>
      <c r="B53" s="65" t="str">
        <f xml:space="preserve"> INDEX($AB$36:$AB$43,MATCH($F$16,$Y$36:$Y$41,0))&amp;" (Base year)"</f>
        <v>2023-24 (Base year)</v>
      </c>
      <c r="C53" s="43"/>
      <c r="D53" s="30"/>
      <c r="E53" s="30"/>
      <c r="F53" s="44"/>
      <c r="G53" s="30"/>
      <c r="H53" s="30"/>
      <c r="I53" s="30"/>
      <c r="J53" s="30"/>
      <c r="K53" s="45" t="s">
        <v>33</v>
      </c>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ht="13.5" x14ac:dyDescent="0.25">
      <c r="A54" s="30"/>
      <c r="B54" s="59" t="str">
        <f>"TPI in "&amp;C54</f>
        <v>TPI in 2022-23</v>
      </c>
      <c r="C54" s="60" t="str">
        <f>INDEX($AA$36:$AA$41,MATCH($F$16,$Y$36:$Y$41,0))</f>
        <v>2022-23</v>
      </c>
      <c r="D54" s="30" t="s">
        <v>19</v>
      </c>
      <c r="E54" s="30" t="s">
        <v>20</v>
      </c>
      <c r="F54" s="66">
        <f>F30</f>
        <v>45800000</v>
      </c>
      <c r="G54" s="30"/>
      <c r="H54" s="30"/>
      <c r="I54" s="30"/>
      <c r="J54" s="30"/>
      <c r="K54" s="30" t="s">
        <v>34</v>
      </c>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ht="13.5" x14ac:dyDescent="0.25">
      <c r="A55" s="30"/>
      <c r="B55" s="59" t="str">
        <f>B37</f>
        <v>Rate peg (including ESL) or special rates variation in 2023-24</v>
      </c>
      <c r="C55" s="60" t="str">
        <f>INDEX($AB$36:$AB$41,MATCH($F$16,$Y$36:$Y$41,0))</f>
        <v>2023-24</v>
      </c>
      <c r="D55" s="30" t="s">
        <v>14</v>
      </c>
      <c r="E55" s="30" t="s">
        <v>27</v>
      </c>
      <c r="F55" s="62">
        <f>F37</f>
        <v>3.6999999999999998E-2</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row>
    <row r="56" spans="1:43" ht="13.5" x14ac:dyDescent="0.25">
      <c r="A56" s="30"/>
      <c r="B56" s="59" t="str">
        <f>"TPI in "&amp;C56&amp;" (estimated)"</f>
        <v>TPI in 2023-24 (estimated)</v>
      </c>
      <c r="C56" s="60" t="str">
        <f>INDEX($AB$36:$AB$41,MATCH($F$16,$Y$36:$Y$41,0))</f>
        <v>2023-24</v>
      </c>
      <c r="D56" s="30" t="s">
        <v>19</v>
      </c>
      <c r="E56" s="30" t="s">
        <v>35</v>
      </c>
      <c r="F56" s="66">
        <f>F54*(1+F55)</f>
        <v>47494600</v>
      </c>
      <c r="G56" s="30"/>
      <c r="H56" s="30"/>
      <c r="I56" s="30"/>
      <c r="J56" s="30"/>
      <c r="K56" s="30"/>
      <c r="L56" s="30"/>
      <c r="M56" s="30"/>
      <c r="N56" s="30"/>
      <c r="O56" s="30"/>
      <c r="P56" s="30"/>
      <c r="Q56" s="30"/>
      <c r="R56" s="30"/>
      <c r="S56" s="30"/>
      <c r="T56" s="30"/>
      <c r="U56" s="30"/>
      <c r="V56" s="1"/>
      <c r="W56" s="30"/>
      <c r="X56" s="30"/>
      <c r="Y56" s="30"/>
      <c r="Z56" s="30"/>
      <c r="AA56" s="30"/>
      <c r="AB56" s="30"/>
      <c r="AC56" s="30"/>
      <c r="AD56" s="30"/>
      <c r="AE56" s="30"/>
      <c r="AF56" s="30"/>
      <c r="AG56" s="30"/>
      <c r="AH56" s="30"/>
      <c r="AI56" s="30"/>
      <c r="AJ56" s="30"/>
      <c r="AK56" s="30"/>
      <c r="AL56" s="30"/>
      <c r="AM56" s="30"/>
      <c r="AN56" s="30"/>
      <c r="AO56" s="30"/>
      <c r="AP56" s="30"/>
      <c r="AQ56" s="30"/>
    </row>
    <row r="57" spans="1:43" ht="13.5" x14ac:dyDescent="0.25">
      <c r="A57" s="30"/>
      <c r="B57" s="66" t="str">
        <f>B33</f>
        <v xml:space="preserve">   ESL in 2022-23 (invoiced amount)</v>
      </c>
      <c r="C57" s="60" t="str">
        <f>C54</f>
        <v>2022-23</v>
      </c>
      <c r="D57" s="30" t="s">
        <v>19</v>
      </c>
      <c r="E57" s="30" t="s">
        <v>24</v>
      </c>
      <c r="F57" s="66">
        <f>F33</f>
        <v>1400000</v>
      </c>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row>
    <row r="58" spans="1:43" ht="12.75" thickBot="1" x14ac:dyDescent="0.25">
      <c r="A58" s="30"/>
      <c r="B58" s="59" t="str">
        <f>"TPI in "&amp;C58&amp; " excluding (lagged) ESL"</f>
        <v>TPI in 2023-24 excluding (lagged) ESL</v>
      </c>
      <c r="C58" s="60" t="str">
        <f>C56</f>
        <v>2023-24</v>
      </c>
      <c r="D58" s="30" t="s">
        <v>19</v>
      </c>
      <c r="E58" s="30"/>
      <c r="F58" s="67">
        <f>F56-F57</f>
        <v>46094600</v>
      </c>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row>
    <row r="59" spans="1:43" ht="12.75" thickTop="1" x14ac:dyDescent="0.2">
      <c r="A59" s="30"/>
      <c r="B59" s="30"/>
      <c r="C59" s="37"/>
      <c r="D59" s="30"/>
      <c r="E59" s="30"/>
      <c r="F59" s="47"/>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row>
    <row r="60" spans="1:43" x14ac:dyDescent="0.2">
      <c r="A60" s="30"/>
      <c r="B60" s="65" t="str">
        <f xml:space="preserve"> INDEX($AC$36:$AC$43,MATCH($F$16,$Y$36:$Y$41,0))&amp;" (Rate Peg year)"</f>
        <v>2024-25 (Rate Peg year)</v>
      </c>
      <c r="C60" s="37"/>
      <c r="D60" s="30"/>
      <c r="E60" s="30"/>
      <c r="F60" s="48"/>
      <c r="G60" s="30"/>
      <c r="H60" s="30"/>
      <c r="I60" s="30"/>
      <c r="J60" s="30"/>
      <c r="K60" s="68">
        <f>F63</f>
        <v>1500000</v>
      </c>
      <c r="L60" s="49" t="s">
        <v>36</v>
      </c>
      <c r="M60" s="68">
        <f>(1+F45)*F57</f>
        <v>1461499.7851413458</v>
      </c>
      <c r="N60" s="30" t="s">
        <v>37</v>
      </c>
      <c r="O60" s="69">
        <f>(K60-M60)/K61</f>
        <v>8.1062299416468796E-4</v>
      </c>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row>
    <row r="61" spans="1:43" ht="13.5" x14ac:dyDescent="0.25">
      <c r="A61" s="30"/>
      <c r="B61" s="59" t="str">
        <f>"Rate peg ex ESL in "&amp;C61</f>
        <v>Rate peg ex ESL in 2024-25</v>
      </c>
      <c r="C61" s="60" t="str">
        <f>INDEX($AC$36:$AC$41,MATCH($F$16,$Y$36:$Y$41,0))</f>
        <v>2024-25</v>
      </c>
      <c r="D61" s="30" t="s">
        <v>14</v>
      </c>
      <c r="E61" s="30" t="s">
        <v>30</v>
      </c>
      <c r="F61" s="62">
        <f>F45</f>
        <v>4.3928417958104177E-2</v>
      </c>
      <c r="G61" s="30"/>
      <c r="H61" s="30"/>
      <c r="I61" s="30"/>
      <c r="J61" s="30"/>
      <c r="K61" s="111">
        <f>F56</f>
        <v>47494600</v>
      </c>
      <c r="L61" s="112"/>
      <c r="M61" s="112"/>
      <c r="N61" s="30"/>
      <c r="O61" s="30"/>
      <c r="P61" s="4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row>
    <row r="62" spans="1:43" x14ac:dyDescent="0.2">
      <c r="A62" s="30"/>
      <c r="B62" s="59" t="str">
        <f>"TPI excluding ESL in "&amp;C62</f>
        <v>TPI excluding ESL in 2024-25</v>
      </c>
      <c r="C62" s="60" t="str">
        <f>$C$61</f>
        <v>2024-25</v>
      </c>
      <c r="D62" s="30" t="s">
        <v>19</v>
      </c>
      <c r="E62" s="30"/>
      <c r="F62" s="66">
        <f>F58*(1+F61)</f>
        <v>48119462.854411624</v>
      </c>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1:43" ht="13.5" x14ac:dyDescent="0.25">
      <c r="A63" s="30"/>
      <c r="B63" s="59" t="str">
        <f>"Allowed ESL amount in "&amp;C63&amp;" TPI"</f>
        <v>Allowed ESL amount in 2024-25 TPI</v>
      </c>
      <c r="C63" s="60" t="str">
        <f>$C$61</f>
        <v>2024-25</v>
      </c>
      <c r="D63" s="30" t="s">
        <v>19</v>
      </c>
      <c r="E63" s="30" t="s">
        <v>25</v>
      </c>
      <c r="F63" s="66">
        <f>F34</f>
        <v>1500000</v>
      </c>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row>
    <row r="64" spans="1:43" ht="12.75" thickBot="1" x14ac:dyDescent="0.25">
      <c r="A64" s="30"/>
      <c r="B64" s="65" t="str">
        <f>"TPI in "&amp;$C$62</f>
        <v>TPI in 2024-25</v>
      </c>
      <c r="C64" s="43"/>
      <c r="D64" s="30" t="s">
        <v>19</v>
      </c>
      <c r="E64" s="30"/>
      <c r="F64" s="67">
        <f>F62+F63</f>
        <v>49619462.854411624</v>
      </c>
      <c r="G64" s="30"/>
      <c r="H64" s="30"/>
      <c r="I64" s="30"/>
      <c r="J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row>
    <row r="65" spans="1:43" ht="13.5" thickTop="1" x14ac:dyDescent="0.2">
      <c r="A65" s="30"/>
      <c r="B65" s="30"/>
      <c r="C65" s="37"/>
      <c r="D65" s="30"/>
      <c r="E65" s="30"/>
      <c r="F65" s="30"/>
      <c r="G65" s="30"/>
      <c r="H65" s="30"/>
      <c r="I65" s="30"/>
      <c r="J65" s="30"/>
      <c r="K65" s="45" t="s">
        <v>38</v>
      </c>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row>
    <row r="66" spans="1:43" x14ac:dyDescent="0.2">
      <c r="A66" s="30"/>
      <c r="B66" s="65" t="str">
        <f>"Total rate peg for "&amp; C66</f>
        <v>Total rate peg for 2024-25</v>
      </c>
      <c r="C66" s="60" t="str">
        <f>$C$61</f>
        <v>2024-25</v>
      </c>
      <c r="D66" s="30" t="s">
        <v>14</v>
      </c>
      <c r="E66" s="30"/>
      <c r="F66" s="62">
        <f>F64/F56-1</f>
        <v>4.4739040952268772E-2</v>
      </c>
      <c r="G66" s="30"/>
      <c r="H66" s="30"/>
      <c r="I66" s="30"/>
      <c r="J66" s="30"/>
      <c r="K66" s="30"/>
      <c r="L66" s="30"/>
      <c r="M66" s="30"/>
      <c r="N66" s="30"/>
      <c r="O66" s="30"/>
      <c r="P66" s="30"/>
      <c r="Q66" s="30"/>
      <c r="R66" s="30"/>
      <c r="S66" s="30"/>
      <c r="T66" s="50"/>
      <c r="U66" s="30"/>
      <c r="V66" s="30"/>
      <c r="W66" s="30"/>
      <c r="X66" s="30"/>
      <c r="Y66" s="30"/>
      <c r="Z66" s="30"/>
      <c r="AA66" s="30"/>
      <c r="AB66" s="30"/>
      <c r="AC66" s="30"/>
      <c r="AD66" s="30"/>
      <c r="AE66" s="30"/>
      <c r="AF66" s="30"/>
      <c r="AG66" s="30"/>
      <c r="AH66" s="30"/>
      <c r="AI66" s="30"/>
      <c r="AJ66" s="30"/>
      <c r="AK66" s="30"/>
      <c r="AL66" s="30"/>
      <c r="AM66" s="30"/>
      <c r="AN66" s="30"/>
      <c r="AO66" s="30"/>
      <c r="AP66" s="30"/>
      <c r="AQ66" s="30"/>
    </row>
    <row r="67" spans="1:43" x14ac:dyDescent="0.2">
      <c r="A67" s="30"/>
      <c r="B67" s="96" t="str">
        <f>"ESL factor in the "&amp;$C$66&amp;" rate peg*"</f>
        <v>ESL factor in the 2024-25 rate peg*</v>
      </c>
      <c r="C67" s="60"/>
      <c r="D67" s="30" t="s">
        <v>14</v>
      </c>
      <c r="E67" s="30"/>
      <c r="F67" s="69">
        <f>F66-F45</f>
        <v>8.1062299416459482E-4</v>
      </c>
      <c r="G67" s="30"/>
      <c r="H67" s="30"/>
      <c r="I67" s="30"/>
      <c r="J67" s="30"/>
      <c r="K67" s="50"/>
      <c r="L67" s="50"/>
      <c r="M67" s="50"/>
      <c r="N67" s="50"/>
      <c r="O67" s="51"/>
      <c r="P67" s="50"/>
      <c r="Q67" s="50"/>
      <c r="R67" s="50"/>
      <c r="S67" s="5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row>
    <row r="68" spans="1:43" x14ac:dyDescent="0.2">
      <c r="A68" s="30"/>
      <c r="B68" s="52" t="s">
        <v>39</v>
      </c>
      <c r="C68" s="52"/>
      <c r="D68" s="30"/>
      <c r="E68" s="30"/>
      <c r="F68" s="30"/>
      <c r="G68" s="30"/>
      <c r="H68" s="30"/>
      <c r="I68" s="30"/>
      <c r="J68" s="30"/>
      <c r="K68" s="1"/>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row>
    <row r="69" spans="1:43" x14ac:dyDescent="0.2">
      <c r="A69" s="30"/>
      <c r="B69" s="52"/>
      <c r="C69" s="52"/>
      <c r="D69" s="30"/>
      <c r="E69" s="30"/>
      <c r="F69" s="30"/>
      <c r="G69" s="30"/>
      <c r="H69" s="30"/>
      <c r="I69" s="30"/>
      <c r="J69" s="30"/>
      <c r="K69" s="53"/>
      <c r="L69" s="54"/>
      <c r="M69" s="55"/>
      <c r="N69" s="54"/>
      <c r="O69" s="55"/>
      <c r="P69" s="51"/>
      <c r="Q69" s="56"/>
      <c r="R69" s="56"/>
      <c r="S69" s="56"/>
      <c r="T69" s="56"/>
      <c r="U69" s="30"/>
      <c r="V69" s="30"/>
      <c r="W69" s="30"/>
      <c r="X69" s="30"/>
      <c r="Y69" s="30"/>
      <c r="Z69" s="30"/>
      <c r="AA69" s="30"/>
      <c r="AB69" s="30"/>
      <c r="AC69" s="30"/>
      <c r="AD69" s="30"/>
      <c r="AE69" s="30"/>
      <c r="AF69" s="30"/>
      <c r="AG69" s="30"/>
      <c r="AH69" s="30"/>
      <c r="AI69" s="30"/>
      <c r="AJ69" s="30"/>
      <c r="AK69" s="30"/>
      <c r="AL69" s="30"/>
      <c r="AM69" s="30"/>
      <c r="AN69" s="30"/>
      <c r="AO69" s="30"/>
      <c r="AP69" s="30"/>
      <c r="AQ69" s="30"/>
    </row>
    <row r="70" spans="1:43" x14ac:dyDescent="0.2">
      <c r="A70" s="30"/>
      <c r="B70" s="32" t="s">
        <v>40</v>
      </c>
      <c r="C70" s="52"/>
      <c r="D70" s="30"/>
      <c r="E70" s="30"/>
      <c r="F70" s="30"/>
      <c r="G70" s="30"/>
      <c r="H70" s="30"/>
      <c r="I70" s="30"/>
      <c r="J70" s="30"/>
      <c r="K70" s="53"/>
      <c r="L70" s="54"/>
      <c r="M70" s="55"/>
      <c r="N70" s="54"/>
      <c r="O70" s="55"/>
      <c r="P70" s="51"/>
      <c r="Q70" s="56"/>
      <c r="R70" s="56"/>
      <c r="S70" s="56"/>
      <c r="T70" s="56"/>
      <c r="U70" s="30"/>
      <c r="V70" s="30"/>
      <c r="W70" s="30"/>
      <c r="X70" s="30"/>
      <c r="Y70" s="30"/>
      <c r="Z70" s="30"/>
      <c r="AA70" s="30"/>
      <c r="AB70" s="30"/>
      <c r="AC70" s="30"/>
      <c r="AD70" s="30"/>
      <c r="AE70" s="30"/>
      <c r="AF70" s="30"/>
      <c r="AG70" s="30"/>
      <c r="AH70" s="30"/>
      <c r="AI70" s="30"/>
      <c r="AJ70" s="30"/>
      <c r="AK70" s="30"/>
      <c r="AL70" s="30"/>
      <c r="AM70" s="30"/>
      <c r="AN70" s="30"/>
      <c r="AO70" s="30"/>
      <c r="AP70" s="30"/>
      <c r="AQ70" s="30"/>
    </row>
    <row r="71" spans="1:43" ht="13.5" x14ac:dyDescent="0.25">
      <c r="A71" s="30"/>
      <c r="B71" s="59" t="str">
        <f>"Share in "&amp;C56&amp;" TPI of "&amp;C57&amp;" ESL"</f>
        <v>Share in 2023-24 TPI of 2022-23 ESL</v>
      </c>
      <c r="C71" s="52"/>
      <c r="D71" s="30" t="s">
        <v>14</v>
      </c>
      <c r="E71" s="30" t="s">
        <v>41</v>
      </c>
      <c r="F71" s="62">
        <f>F33/F56</f>
        <v>2.9477035284011233E-2</v>
      </c>
      <c r="G71" s="30"/>
      <c r="I71" s="30"/>
      <c r="J71" s="30"/>
      <c r="K71" s="70">
        <f>F35</f>
        <v>7.1428571428571397E-2</v>
      </c>
      <c r="L71" s="54" t="s">
        <v>42</v>
      </c>
      <c r="M71" s="71">
        <f>F45</f>
        <v>4.3928417958104177E-2</v>
      </c>
      <c r="N71" s="54" t="s">
        <v>43</v>
      </c>
      <c r="O71" s="71">
        <f>K71-M71</f>
        <v>2.750015347046722E-2</v>
      </c>
      <c r="P71" s="51" t="s">
        <v>44</v>
      </c>
      <c r="Q71" s="72">
        <f>F71</f>
        <v>2.9477035284011233E-2</v>
      </c>
      <c r="R71" s="54" t="s">
        <v>43</v>
      </c>
      <c r="S71" s="69">
        <f>O71*Q71</f>
        <v>8.1062299416468622E-4</v>
      </c>
      <c r="T71" s="56"/>
      <c r="U71" s="30"/>
      <c r="V71" s="30"/>
      <c r="W71" s="30"/>
      <c r="X71" s="30"/>
      <c r="Y71" s="30"/>
      <c r="Z71" s="30"/>
      <c r="AA71" s="30"/>
      <c r="AB71" s="30"/>
      <c r="AC71" s="30"/>
      <c r="AD71" s="30"/>
      <c r="AE71" s="30"/>
      <c r="AF71" s="30"/>
      <c r="AG71" s="30"/>
      <c r="AH71" s="30"/>
      <c r="AI71" s="30"/>
      <c r="AJ71" s="30"/>
      <c r="AK71" s="30"/>
      <c r="AL71" s="30"/>
      <c r="AM71" s="30"/>
      <c r="AN71" s="30"/>
      <c r="AO71" s="30"/>
      <c r="AP71" s="30"/>
      <c r="AQ71" s="30"/>
    </row>
    <row r="72" spans="1:43" ht="5.25" customHeight="1" thickBot="1" x14ac:dyDescent="0.25">
      <c r="A72" s="30"/>
      <c r="B72" s="39"/>
      <c r="C72" s="39"/>
      <c r="D72" s="39"/>
      <c r="E72" s="39"/>
      <c r="F72" s="39"/>
      <c r="G72" s="39"/>
      <c r="H72" s="77"/>
      <c r="I72" s="77"/>
      <c r="J72" s="30"/>
      <c r="K72" s="39"/>
      <c r="L72" s="39"/>
      <c r="M72" s="39"/>
      <c r="N72" s="39"/>
      <c r="O72" s="39"/>
      <c r="P72" s="39"/>
      <c r="Q72" s="39"/>
      <c r="R72" s="39"/>
      <c r="S72" s="39"/>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row>
    <row r="73" spans="1:43"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row>
    <row r="74" spans="1:43"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row>
    <row r="75" spans="1:43" ht="18" x14ac:dyDescent="0.25">
      <c r="A75" s="30"/>
      <c r="B75" s="82" t="s">
        <v>90</v>
      </c>
      <c r="C75" s="83"/>
      <c r="D75" s="83"/>
      <c r="E75" s="83"/>
      <c r="F75" s="83"/>
      <c r="G75" s="83"/>
      <c r="H75" s="83"/>
      <c r="I75" s="83"/>
      <c r="J75" s="83"/>
      <c r="K75" s="83"/>
      <c r="L75" s="83"/>
      <c r="M75" s="83"/>
      <c r="N75" s="83"/>
      <c r="O75" s="83"/>
      <c r="P75" s="83"/>
      <c r="Q75" s="83"/>
      <c r="R75" s="83"/>
      <c r="S75" s="83"/>
      <c r="T75" s="83"/>
      <c r="U75" s="83"/>
      <c r="V75" s="30"/>
      <c r="W75" s="30"/>
      <c r="X75" s="30"/>
      <c r="Y75" s="30"/>
      <c r="Z75" s="30"/>
      <c r="AA75" s="30"/>
      <c r="AB75" s="30"/>
      <c r="AC75" s="30"/>
      <c r="AD75" s="30"/>
      <c r="AE75" s="30"/>
      <c r="AF75" s="30"/>
      <c r="AG75" s="30"/>
      <c r="AH75" s="30"/>
      <c r="AI75" s="30"/>
      <c r="AJ75" s="30"/>
      <c r="AK75" s="30"/>
      <c r="AL75" s="30"/>
      <c r="AM75" s="30"/>
      <c r="AN75" s="30"/>
      <c r="AO75" s="30"/>
      <c r="AP75" s="30"/>
      <c r="AQ75" s="30"/>
    </row>
    <row r="76" spans="1:43" ht="15.75" customHeight="1" thickBot="1" x14ac:dyDescent="0.3">
      <c r="A76" s="30"/>
      <c r="B76" s="34"/>
      <c r="C76" s="43"/>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row>
    <row r="77" spans="1:43" ht="25.5" customHeight="1" x14ac:dyDescent="0.2">
      <c r="A77" s="30"/>
      <c r="B77" s="35"/>
      <c r="C77" s="110" t="str">
        <f>$C$28</f>
        <v>FY (for labels)</v>
      </c>
      <c r="D77" s="78" t="str">
        <f>D$28</f>
        <v>Unit</v>
      </c>
      <c r="E77" s="79"/>
      <c r="F77" s="109" t="s">
        <v>91</v>
      </c>
      <c r="G77" s="78"/>
      <c r="H77" s="77"/>
      <c r="I77" s="77"/>
      <c r="J77" s="30"/>
      <c r="K77" s="77"/>
      <c r="L77" s="77"/>
      <c r="M77" s="77"/>
      <c r="N77" s="77"/>
      <c r="O77" s="30"/>
      <c r="P77" s="77"/>
      <c r="Q77" s="77"/>
      <c r="R77" s="77"/>
      <c r="S77" s="77"/>
      <c r="T77" s="77"/>
      <c r="U77" s="30"/>
      <c r="V77" s="30"/>
      <c r="W77" s="30"/>
      <c r="X77" s="30"/>
      <c r="Y77" s="30"/>
      <c r="Z77" s="30"/>
      <c r="AA77" s="30"/>
      <c r="AB77" s="30"/>
      <c r="AC77" s="30"/>
      <c r="AD77" s="30"/>
      <c r="AE77" s="30"/>
      <c r="AF77" s="30"/>
      <c r="AG77" s="30"/>
      <c r="AH77" s="30"/>
      <c r="AI77" s="30"/>
      <c r="AJ77" s="30"/>
      <c r="AK77" s="30"/>
      <c r="AL77" s="30"/>
      <c r="AM77" s="30"/>
      <c r="AN77" s="30"/>
      <c r="AO77" s="30"/>
      <c r="AP77" s="30"/>
      <c r="AQ77" s="30"/>
    </row>
    <row r="78" spans="1:43" ht="8.25" customHeight="1" x14ac:dyDescent="0.2">
      <c r="A78" s="30"/>
      <c r="B78" s="75"/>
      <c r="C78" s="76"/>
      <c r="D78" s="77"/>
      <c r="E78" s="80"/>
      <c r="F78" s="77"/>
      <c r="G78" s="77"/>
      <c r="H78" s="77"/>
      <c r="I78" s="77"/>
      <c r="J78" s="30"/>
      <c r="K78" s="77"/>
      <c r="L78" s="77"/>
      <c r="M78" s="77"/>
      <c r="N78" s="77"/>
      <c r="O78" s="77"/>
      <c r="P78" s="77"/>
      <c r="Q78" s="77"/>
      <c r="R78" s="77"/>
      <c r="S78" s="77"/>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row>
    <row r="79" spans="1:43" x14ac:dyDescent="0.2">
      <c r="A79" s="30"/>
      <c r="B79" s="32" t="s">
        <v>45</v>
      </c>
      <c r="C79" s="37"/>
      <c r="D79" s="30" t="s">
        <v>19</v>
      </c>
      <c r="E79" s="30"/>
      <c r="F79" s="61">
        <v>280000</v>
      </c>
      <c r="G79" s="37"/>
      <c r="H79" s="37"/>
      <c r="I79" s="37"/>
      <c r="J79" s="30" t="s">
        <v>58</v>
      </c>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row>
    <row r="80" spans="1:43" ht="6.75" customHeight="1" x14ac:dyDescent="0.2">
      <c r="A80" s="30"/>
      <c r="B80" s="30"/>
      <c r="C80" s="37"/>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row>
    <row r="81" spans="1:43" ht="12" customHeight="1" x14ac:dyDescent="0.2">
      <c r="A81" s="30"/>
      <c r="B81" s="32" t="s">
        <v>46</v>
      </c>
      <c r="C81" s="37"/>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row>
    <row r="82" spans="1:43" ht="12.75" thickBot="1" x14ac:dyDescent="0.25">
      <c r="A82" s="30"/>
      <c r="B82" s="59" t="str">
        <f>IF(H82=0,"na","Rate peg applicable from 1 July "&amp;Y36)</f>
        <v>na</v>
      </c>
      <c r="C82" s="60" t="str">
        <f>AC36</f>
        <v>2024-25</v>
      </c>
      <c r="D82" s="30" t="s">
        <v>14</v>
      </c>
      <c r="E82" s="30"/>
      <c r="F82" s="63"/>
      <c r="G82" s="105">
        <f>IF(H82=0,1,1+F82)</f>
        <v>1</v>
      </c>
      <c r="H82" s="74">
        <f>IF($F$16&gt;=Y37,1,0)</f>
        <v>0</v>
      </c>
      <c r="J82" s="30" t="str">
        <f>IF(H82=0,"na","&lt;----- enter your "&amp;C82&amp;" rate peg")</f>
        <v>na</v>
      </c>
      <c r="K82" s="30"/>
      <c r="L82" s="30"/>
      <c r="M82" s="30"/>
      <c r="N82" s="30"/>
      <c r="O82" s="30"/>
      <c r="P82" s="30"/>
      <c r="Q82" s="30"/>
      <c r="S82" s="104"/>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row>
    <row r="83" spans="1:43" ht="12.75" thickTop="1" x14ac:dyDescent="0.2">
      <c r="A83" s="30"/>
      <c r="B83" s="59" t="str">
        <f t="shared" ref="B83:B85" si="3">IF(H83=0,"na","Rate peg applicable from 1 July "&amp;Y37)</f>
        <v>na</v>
      </c>
      <c r="C83" s="60" t="str">
        <f>AC37</f>
        <v>2025-26</v>
      </c>
      <c r="D83" s="30" t="s">
        <v>14</v>
      </c>
      <c r="E83" s="30"/>
      <c r="F83" s="63"/>
      <c r="G83" s="73">
        <f>IF(H83=0,G82,G82*(1+F83))</f>
        <v>1</v>
      </c>
      <c r="H83" s="74">
        <f>IF($F$16&gt;=Y38,1,0)</f>
        <v>0</v>
      </c>
      <c r="I83" s="73"/>
      <c r="J83" s="30" t="str">
        <f t="shared" ref="J83:J85" si="4">IF(H83=0,"na","&lt;----- enter your "&amp;C83&amp;" rate peg")</f>
        <v>na</v>
      </c>
      <c r="K83" s="30"/>
      <c r="L83" s="30"/>
      <c r="M83" s="30"/>
      <c r="N83" s="30"/>
      <c r="O83" s="30"/>
      <c r="Q83" s="30"/>
      <c r="R83" s="30"/>
      <c r="S83" s="104"/>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row>
    <row r="84" spans="1:43" x14ac:dyDescent="0.2">
      <c r="A84" s="30"/>
      <c r="B84" s="59" t="str">
        <f t="shared" si="3"/>
        <v>na</v>
      </c>
      <c r="C84" s="60" t="str">
        <f>AC38</f>
        <v>2026-27</v>
      </c>
      <c r="D84" s="30" t="s">
        <v>14</v>
      </c>
      <c r="E84" s="30"/>
      <c r="F84" s="63"/>
      <c r="G84" s="73">
        <f t="shared" ref="G84:G85" si="5">IF(H84=0,G83,G83*(1+F84))</f>
        <v>1</v>
      </c>
      <c r="H84" s="74">
        <f>IF($F$16&gt;=Y39,1,0)</f>
        <v>0</v>
      </c>
      <c r="I84" s="73"/>
      <c r="J84" s="30" t="str">
        <f t="shared" si="4"/>
        <v>na</v>
      </c>
      <c r="K84" s="30"/>
      <c r="L84" s="30"/>
      <c r="M84" s="30"/>
      <c r="N84" s="30"/>
      <c r="O84" s="30"/>
      <c r="P84" s="30"/>
      <c r="Q84" s="30"/>
      <c r="R84" s="30"/>
      <c r="S84" s="104"/>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row>
    <row r="85" spans="1:43" x14ac:dyDescent="0.2">
      <c r="A85" s="30"/>
      <c r="B85" s="59" t="str">
        <f t="shared" si="3"/>
        <v>na</v>
      </c>
      <c r="C85" s="60" t="str">
        <f>AC39</f>
        <v>2027-28</v>
      </c>
      <c r="D85" s="30" t="s">
        <v>14</v>
      </c>
      <c r="E85" s="30"/>
      <c r="F85" s="63"/>
      <c r="G85" s="73">
        <f t="shared" si="5"/>
        <v>1</v>
      </c>
      <c r="H85" s="74">
        <f>IF($F$16&gt;=Y40,1,0)</f>
        <v>0</v>
      </c>
      <c r="I85" s="73"/>
      <c r="J85" s="30" t="str">
        <f t="shared" si="4"/>
        <v>na</v>
      </c>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row>
    <row r="86" spans="1:43" x14ac:dyDescent="0.2">
      <c r="A86" s="30"/>
      <c r="B86" s="30" t="s">
        <v>47</v>
      </c>
      <c r="C86" s="43"/>
      <c r="D86" s="30" t="s">
        <v>14</v>
      </c>
      <c r="E86" s="30"/>
      <c r="F86" s="106">
        <f>G85-1</f>
        <v>0</v>
      </c>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row>
    <row r="87" spans="1:43" x14ac:dyDescent="0.2">
      <c r="A87" s="30"/>
      <c r="B87" s="59" t="str">
        <f>"Value of original subsidy amount for "&amp;$C$87&amp;" rate peg"</f>
        <v>Value of original subsidy amount for 2024-25 rate peg</v>
      </c>
      <c r="C87" s="60" t="str">
        <f>INDEX($AC$36:$AC$41,MATCH($F$16,$Y$36:$Y$41,0))</f>
        <v>2024-25</v>
      </c>
      <c r="D87" s="30" t="s">
        <v>19</v>
      </c>
      <c r="E87" s="30"/>
      <c r="F87" s="66">
        <f>F79*(1+F86)</f>
        <v>280000</v>
      </c>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row>
    <row r="88" spans="1:43" ht="6" customHeight="1" x14ac:dyDescent="0.2">
      <c r="A88" s="30"/>
      <c r="B88" s="30"/>
      <c r="C88" s="37"/>
      <c r="D88" s="30"/>
      <c r="E88" s="30"/>
      <c r="F88" s="46"/>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row>
    <row r="89" spans="1:43" ht="12" customHeight="1" x14ac:dyDescent="0.2">
      <c r="A89" s="30"/>
      <c r="B89" s="65" t="str">
        <f>"Specification of amount to be included in the "&amp;C89&amp;" rate peg"</f>
        <v>Specification of amount to be included in the 2024-25 rate peg</v>
      </c>
      <c r="C89" s="60" t="str">
        <f>$C$61</f>
        <v>2024-25</v>
      </c>
      <c r="D89" s="30"/>
      <c r="E89" s="30"/>
      <c r="F89" s="46"/>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row>
    <row r="90" spans="1:43" x14ac:dyDescent="0.2">
      <c r="A90" s="30"/>
      <c r="B90" s="59" t="str">
        <f>"% of original subsidy amount for catch-up in "&amp;C90&amp;" rate peg"</f>
        <v>% of original subsidy amount for catch-up in 2024-25 rate peg</v>
      </c>
      <c r="C90" s="60" t="str">
        <f>INDEX($AC$36:$AC$41,MATCH($F$16,$Y$36:$Y$41,0))</f>
        <v>2024-25</v>
      </c>
      <c r="D90" s="30" t="s">
        <v>14</v>
      </c>
      <c r="E90" s="30"/>
      <c r="F90" s="63">
        <v>0.2</v>
      </c>
      <c r="G90" s="30"/>
      <c r="H90" s="30"/>
      <c r="I90" s="30"/>
      <c r="J90" s="30" t="str">
        <f>"&lt;----- enter the proportion of the subsidy amount you expect to receive in the "&amp;C90&amp;" rate peg"</f>
        <v>&lt;----- enter the proportion of the subsidy amount you expect to receive in the 2024-25 rate peg</v>
      </c>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row>
    <row r="91" spans="1:43" ht="12" customHeight="1" x14ac:dyDescent="0.2">
      <c r="A91" s="30"/>
      <c r="B91" s="59" t="str">
        <f>"Subsidy catch-up amount in "&amp;C91&amp;" rate peg"</f>
        <v>Subsidy catch-up amount in 2024-25 rate peg</v>
      </c>
      <c r="C91" s="60" t="str">
        <f>INDEX($AC$36:$AC$41,MATCH($F$16,$Y$36:$Y$41,0))</f>
        <v>2024-25</v>
      </c>
      <c r="D91" s="30"/>
      <c r="E91" s="30"/>
      <c r="F91" s="66">
        <f>F87*F90</f>
        <v>56000</v>
      </c>
      <c r="G91" s="30"/>
      <c r="H91" s="30"/>
      <c r="I91" s="30"/>
      <c r="J91" s="30" t="s">
        <v>48</v>
      </c>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3" ht="12"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row>
    <row r="93" spans="1:43" ht="12" customHeight="1" x14ac:dyDescent="0.2">
      <c r="A93" s="30"/>
      <c r="B93" s="32" t="s">
        <v>49</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row>
    <row r="94" spans="1:43" ht="12" customHeight="1" x14ac:dyDescent="0.2">
      <c r="A94" s="30"/>
      <c r="B94" s="59" t="str">
        <f>B56</f>
        <v>TPI in 2023-24 (estimated)</v>
      </c>
      <c r="C94" s="60" t="str">
        <f>C58</f>
        <v>2023-24</v>
      </c>
      <c r="D94" s="30" t="s">
        <v>19</v>
      </c>
      <c r="E94" s="30"/>
      <c r="F94" s="66">
        <f>F56</f>
        <v>47494600</v>
      </c>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row>
    <row r="95" spans="1:43" ht="12" customHeight="1" x14ac:dyDescent="0.2">
      <c r="A95" s="30"/>
      <c r="B95" s="96" t="str">
        <f>"Estimated subsidy catch-up adjustment factor in "&amp;C95&amp;" rate peg"</f>
        <v>Estimated subsidy catch-up adjustment factor in 2024-25 rate peg</v>
      </c>
      <c r="C95" s="60" t="str">
        <f>$C$61</f>
        <v>2024-25</v>
      </c>
      <c r="D95" s="30" t="s">
        <v>14</v>
      </c>
      <c r="E95" s="30"/>
      <c r="F95" s="69">
        <f>F91/F94</f>
        <v>1.1790814113604494E-3</v>
      </c>
      <c r="G95" s="30"/>
      <c r="H95" s="30"/>
      <c r="I95" s="30"/>
      <c r="J95" s="30" t="str">
        <f>"&lt;----- this is the estimated catch-up adjustment factor in the "&amp;C95&amp;" rate peg"</f>
        <v>&lt;----- this is the estimated catch-up adjustment factor in the 2024-25 rate peg</v>
      </c>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row>
    <row r="96" spans="1:43" ht="12" customHeight="1" thickBot="1" x14ac:dyDescent="0.25">
      <c r="A96" s="30"/>
      <c r="B96" s="39"/>
      <c r="C96" s="39"/>
      <c r="D96" s="39"/>
      <c r="E96" s="39"/>
      <c r="F96" s="39"/>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row>
    <row r="97" spans="1:43" ht="12" customHeight="1" x14ac:dyDescent="0.2">
      <c r="A97" s="30"/>
      <c r="B97" s="52"/>
      <c r="C97" s="30"/>
      <c r="D97" s="30"/>
      <c r="E97" s="30"/>
      <c r="F97" s="57"/>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row>
    <row r="98" spans="1:43" x14ac:dyDescent="0.2">
      <c r="A98" s="30"/>
      <c r="B98" s="30"/>
      <c r="C98" s="30"/>
      <c r="D98" s="30"/>
      <c r="E98" s="30"/>
      <c r="F98" s="58"/>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row>
    <row r="99" spans="1:43" x14ac:dyDescent="0.2">
      <c r="A99" s="30"/>
      <c r="B99" s="30"/>
      <c r="C99" s="30"/>
      <c r="D99" s="30"/>
      <c r="E99" s="30"/>
      <c r="F99" s="66"/>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row>
    <row r="100" spans="1:43" x14ac:dyDescent="0.2">
      <c r="A100" s="30"/>
      <c r="B100" s="30"/>
      <c r="C100" s="30"/>
      <c r="D100" s="30"/>
      <c r="E100" s="30"/>
      <c r="F100" s="66"/>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row>
    <row r="101" spans="1:43" x14ac:dyDescent="0.2">
      <c r="A101" s="30"/>
      <c r="B101" s="30"/>
      <c r="C101" s="30"/>
      <c r="D101" s="30"/>
      <c r="E101" s="30"/>
      <c r="F101" s="30"/>
      <c r="G101" s="107"/>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row>
    <row r="102" spans="1:43"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row>
    <row r="103" spans="1:43" x14ac:dyDescent="0.2">
      <c r="A103" s="30"/>
      <c r="B103" s="46"/>
      <c r="C103" s="46"/>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4" spans="1:43" x14ac:dyDescent="0.2">
      <c r="A104" s="30"/>
      <c r="B104" s="46"/>
      <c r="C104" s="46"/>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row>
    <row r="105" spans="1:43" x14ac:dyDescent="0.2">
      <c r="A105" s="30"/>
      <c r="B105" s="46"/>
      <c r="C105" s="46"/>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row>
    <row r="106" spans="1:43" x14ac:dyDescent="0.2">
      <c r="A106" s="30"/>
      <c r="B106" s="46"/>
      <c r="C106" s="46"/>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row>
    <row r="107" spans="1:43" x14ac:dyDescent="0.2">
      <c r="A107" s="30"/>
      <c r="B107" s="46"/>
      <c r="C107" s="46"/>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row>
    <row r="108" spans="1:43" x14ac:dyDescent="0.2">
      <c r="A108" s="30"/>
      <c r="B108" s="46"/>
      <c r="C108" s="46"/>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row>
    <row r="109" spans="1:43" x14ac:dyDescent="0.2">
      <c r="A109" s="30"/>
      <c r="B109" s="46"/>
      <c r="C109" s="46"/>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row>
    <row r="110" spans="1:43" x14ac:dyDescent="0.2">
      <c r="A110" s="30"/>
      <c r="B110" s="46"/>
      <c r="C110" s="46"/>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row>
    <row r="111" spans="1:43" x14ac:dyDescent="0.2">
      <c r="A111" s="30"/>
      <c r="B111" s="46"/>
      <c r="C111" s="46"/>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row>
    <row r="112" spans="1:43" x14ac:dyDescent="0.2">
      <c r="A112" s="30"/>
      <c r="B112" s="46"/>
      <c r="C112" s="46"/>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row>
    <row r="113" spans="1:43" x14ac:dyDescent="0.2">
      <c r="A113" s="30"/>
      <c r="B113" s="46"/>
      <c r="C113" s="46"/>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row>
    <row r="114" spans="1:43" x14ac:dyDescent="0.2">
      <c r="A114" s="30"/>
      <c r="B114" s="46"/>
      <c r="C114" s="46"/>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row>
    <row r="115" spans="1:43" x14ac:dyDescent="0.2">
      <c r="A115" s="30"/>
      <c r="B115" s="46"/>
      <c r="C115" s="46"/>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row>
    <row r="116" spans="1:43" x14ac:dyDescent="0.2">
      <c r="A116" s="30"/>
      <c r="B116" s="46"/>
      <c r="C116" s="46"/>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row>
    <row r="117" spans="1:43" x14ac:dyDescent="0.2">
      <c r="A117" s="30"/>
      <c r="B117" s="46"/>
      <c r="C117" s="46"/>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row>
    <row r="118" spans="1:43" x14ac:dyDescent="0.2">
      <c r="A118" s="30"/>
      <c r="B118" s="46"/>
      <c r="C118" s="46"/>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row>
    <row r="119" spans="1:43" x14ac:dyDescent="0.2">
      <c r="A119" s="30"/>
      <c r="B119" s="46"/>
      <c r="C119" s="46"/>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row>
    <row r="120" spans="1:43" x14ac:dyDescent="0.2">
      <c r="A120" s="30"/>
      <c r="B120" s="46"/>
      <c r="C120" s="46"/>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row>
    <row r="121" spans="1:43" x14ac:dyDescent="0.2">
      <c r="A121" s="30"/>
      <c r="B121" s="46"/>
      <c r="C121" s="46"/>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row>
    <row r="122" spans="1:43" x14ac:dyDescent="0.2">
      <c r="A122" s="30"/>
      <c r="B122" s="46"/>
      <c r="C122" s="46"/>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row>
    <row r="123" spans="1:43" x14ac:dyDescent="0.2">
      <c r="A123" s="30"/>
      <c r="B123" s="46"/>
      <c r="C123" s="46"/>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row>
    <row r="124" spans="1:43" x14ac:dyDescent="0.2">
      <c r="A124" s="30"/>
      <c r="B124" s="46"/>
      <c r="C124" s="46"/>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row>
    <row r="125" spans="1:43" x14ac:dyDescent="0.2">
      <c r="A125" s="30"/>
      <c r="B125" s="46"/>
      <c r="C125" s="46"/>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row>
    <row r="126" spans="1:43" x14ac:dyDescent="0.2">
      <c r="A126" s="30"/>
      <c r="B126" s="46"/>
      <c r="C126" s="46"/>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row>
    <row r="127" spans="1:43" x14ac:dyDescent="0.2">
      <c r="A127" s="30"/>
      <c r="B127" s="46"/>
      <c r="C127" s="46"/>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row>
    <row r="128" spans="1:43" x14ac:dyDescent="0.2">
      <c r="D128" s="30"/>
    </row>
  </sheetData>
  <sheetProtection algorithmName="SHA-512" hashValue="2IHLy+nlYV3JHmG0pDdPeH76zfbo8Nge4nKwqPp2vCqzuoUgIPIRbNwZMoq4+uNge3t7cLHWhsAaqn8YuJaUvA==" saltValue="jaf+gAQMibXNTLYFujgsTg==" spinCount="100000" sheet="1" objects="1" scenarios="1" formatColumns="0" formatRows="0"/>
  <mergeCells count="1">
    <mergeCell ref="K61:M61"/>
  </mergeCells>
  <conditionalFormatting sqref="F82:F85">
    <cfRule type="expression" dxfId="1" priority="2">
      <formula>H82=0</formula>
    </cfRule>
  </conditionalFormatting>
  <conditionalFormatting sqref="F41">
    <cfRule type="expression" dxfId="0" priority="1">
      <formula>$F$16&gt;2024</formula>
    </cfRule>
  </conditionalFormatting>
  <dataValidations count="1">
    <dataValidation type="list" allowBlank="1" showInputMessage="1" showErrorMessage="1" sqref="F16" xr:uid="{69E99DC7-FF1F-47CC-8496-931835CE551F}">
      <formula1>$Y$36:$Y$40</formula1>
    </dataValidation>
  </dataValidations>
  <pageMargins left="0.7" right="0.7" top="0.75" bottom="0.75"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c694c2-8810-45bc-8916-eeae2125cc56">
      <Terms xmlns="http://schemas.microsoft.com/office/infopath/2007/PartnerControls"/>
    </lcf76f155ced4ddcb4097134ff3c332f>
    <TaxCatchAll xmlns="8954c74a-0647-486f-a0c4-a23d5bd4d0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3028E07767B14B9CE1058FE04BA169" ma:contentTypeVersion="17" ma:contentTypeDescription="Create a new document." ma:contentTypeScope="" ma:versionID="a95644985ae90ddbedbd803a35864772">
  <xsd:schema xmlns:xsd="http://www.w3.org/2001/XMLSchema" xmlns:xs="http://www.w3.org/2001/XMLSchema" xmlns:p="http://schemas.microsoft.com/office/2006/metadata/properties" xmlns:ns2="8954c74a-0647-486f-a0c4-a23d5bd4d0ac" xmlns:ns3="a8c694c2-8810-45bc-8916-eeae2125cc56" targetNamespace="http://schemas.microsoft.com/office/2006/metadata/properties" ma:root="true" ma:fieldsID="13cc263c59e7cf4d8bda0d054fd9eacb" ns2:_="" ns3:_="">
    <xsd:import namespace="8954c74a-0647-486f-a0c4-a23d5bd4d0ac"/>
    <xsd:import namespace="a8c694c2-8810-45bc-8916-eeae2125cc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4c74a-0647-486f-a0c4-a23d5bd4d0ac"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50dd8ae-f9a1-4e32-9db0-febe03a25443}" ma:internalName="TaxCatchAll" ma:showField="CatchAllData" ma:web="8954c74a-0647-486f-a0c4-a23d5bd4d0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c694c2-8810-45bc-8916-eeae2125cc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8954c74a-0647-486f-a0c4-a23d5bd4d0ac"/>
    <ds:schemaRef ds:uri="http://schemas.microsoft.com/office/2006/documentManagement/types"/>
    <ds:schemaRef ds:uri="a8c694c2-8810-45bc-8916-eeae2125cc5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9868798-0040-4407-A75E-CBD4B1A55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4c74a-0647-486f-a0c4-a23d5bd4d0ac"/>
    <ds:schemaRef ds:uri="a8c694c2-8810-45bc-8916-eeae2125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Journal</vt:lpstr>
      <vt:lpstr>Cover</vt:lpstr>
      <vt:lpstr>Calculator</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Bee Thompson</cp:lastModifiedBy>
  <cp:lastPrinted>2019-12-06T02:18:50Z</cp:lastPrinted>
  <dcterms:created xsi:type="dcterms:W3CDTF">2014-05-19T07:21:06Z</dcterms:created>
  <dcterms:modified xsi:type="dcterms:W3CDTF">2023-12-12T08:01:15Z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0x0101003C3028E07767B14B9CE1058FE04BA169</vt:lpwstr>
  </property>
  <property fmtid="{D5CDD505-2E9C-101B-9397-08002B2CF9AE}" pid="3" name="MediaServiceImageTags">
    <vt:lpwstr/>
  </property>
</Properties>
</file>