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25" windowWidth="27420" windowHeight="10935"/>
  </bookViews>
  <sheets>
    <sheet name="Income Statement - Page 63" sheetId="1" r:id="rId1"/>
    <sheet name="Balance Sheet - page 64" sheetId="5" r:id="rId2"/>
    <sheet name="Cash Flow - Page 65" sheetId="2" r:id="rId3"/>
    <sheet name="Income Statement - Page 68" sheetId="3" r:id="rId4"/>
    <sheet name="Balance Sheet - Page 69" sheetId="6" r:id="rId5"/>
    <sheet name="Cash Flow - Page 70" sheetId="4" r:id="rId6"/>
  </sheets>
  <definedNames>
    <definedName name="_xlnm.Print_Area" localSheetId="1">'Balance Sheet - page 64'!$A$1:$B$57</definedName>
    <definedName name="_xlnm.Print_Area" localSheetId="4">'Balance Sheet - Page 69'!$A$1:$B$56</definedName>
    <definedName name="xlvar.BUD_LDG" localSheetId="2">"18GLBUD"</definedName>
    <definedName name="xlvar.BUD_LDG" localSheetId="5">"18GLBUD"</definedName>
    <definedName name="xlvar.BUD_LDG" localSheetId="0">"18GLBUD"</definedName>
    <definedName name="xlvar.BUD_LDG" localSheetId="3">"18GLBUD"</definedName>
    <definedName name="xlvar.BUD_LDG.DESCR" localSheetId="2">"2017-2018 Budget"</definedName>
    <definedName name="xlvar.BUD_LDG.DESCR" localSheetId="5">"2017-2018 Budget"</definedName>
    <definedName name="xlvar.BUD_LDG.DESCR" localSheetId="0">"2017-2018 Budget"</definedName>
    <definedName name="xlvar.BUD_LDG.DESCR" localSheetId="3">"2017-2018 Budget"</definedName>
    <definedName name="xlvar.F4F_SRV" localSheetId="2">"NO"</definedName>
    <definedName name="xlvar.F4F_SRV" localSheetId="5">"YES"</definedName>
    <definedName name="xlvar.F4F_SRV" localSheetId="0">"NO"</definedName>
    <definedName name="xlvar.F4F_SRV" localSheetId="3">"YES"</definedName>
    <definedName name="xlvar.F4F_SRV.DESCR" localSheetId="2">"NO"</definedName>
    <definedName name="xlvar.F4F_SRV.DESCR" localSheetId="5">"YES"</definedName>
    <definedName name="xlvar.F4F_SRV.DESCR" localSheetId="0">"NO"</definedName>
    <definedName name="xlvar.F4F_SRV.DESCR" localSheetId="3">"YES"</definedName>
    <definedName name="xlvar.PJ_BUD" localSheetId="2">"18PJBUD"</definedName>
    <definedName name="xlvar.PJ_BUD" localSheetId="5">"18PJBUD"</definedName>
    <definedName name="xlvar.PJ_BUD" localSheetId="0">"18PJBUD"</definedName>
    <definedName name="xlvar.PJ_BUD" localSheetId="3">"18PJBUD"</definedName>
    <definedName name="xlvar.YEAR1" localSheetId="2">"2017/2018"</definedName>
    <definedName name="xlvar.YEAR1" localSheetId="5">"2017/2018"</definedName>
    <definedName name="xlvar.YEAR1" localSheetId="0">"2017/2018"</definedName>
    <definedName name="xlvar.YEAR1" localSheetId="3">"2017/2018"</definedName>
    <definedName name="xlvar.YEAR10" localSheetId="2">"2026/2027"</definedName>
    <definedName name="xlvar.YEAR10" localSheetId="5">"2026/2027"</definedName>
    <definedName name="xlvar.YEAR10" localSheetId="0">"2026/2027"</definedName>
    <definedName name="xlvar.YEAR10" localSheetId="3">"2026/2027"</definedName>
    <definedName name="xlvar.YEAR2" localSheetId="2">"2018/2019"</definedName>
    <definedName name="xlvar.YEAR2" localSheetId="5">"2018/2019"</definedName>
    <definedName name="xlvar.YEAR2" localSheetId="0">"2018/2019"</definedName>
    <definedName name="xlvar.YEAR2" localSheetId="3">"2018/2019"</definedName>
    <definedName name="xlvar.YEAR3" localSheetId="2">"2019/2020"</definedName>
    <definedName name="xlvar.YEAR3" localSheetId="5">"2019/2020"</definedName>
    <definedName name="xlvar.YEAR3" localSheetId="0">"2018/2019"</definedName>
    <definedName name="xlvar.YEAR3" localSheetId="3">"2018/2019"</definedName>
    <definedName name="xlvar.YEAR4" localSheetId="2">"2020/2021"</definedName>
    <definedName name="xlvar.YEAR4" localSheetId="5">"2020/2021"</definedName>
    <definedName name="xlvar.YEAR4" localSheetId="0">"2019/2020"</definedName>
    <definedName name="xlvar.YEAR4" localSheetId="3">"2019/2020"</definedName>
    <definedName name="xlvar.YEAR5" localSheetId="2">"2021/2022"</definedName>
    <definedName name="xlvar.YEAR5" localSheetId="5">"2021/2022"</definedName>
    <definedName name="xlvar.YEAR5" localSheetId="0">"2020/2021"</definedName>
    <definedName name="xlvar.YEAR5" localSheetId="3">"2020/2021"</definedName>
    <definedName name="xlvar.YEAR6" localSheetId="2">"2022/2023"</definedName>
    <definedName name="xlvar.YEAR6" localSheetId="5">"2022/2023"</definedName>
    <definedName name="xlvar.YEAR6" localSheetId="0">"2021/2022"</definedName>
    <definedName name="xlvar.YEAR6" localSheetId="3">"2021/2022"</definedName>
    <definedName name="xlvar.YEAR7" localSheetId="2">"2023/2024"</definedName>
    <definedName name="xlvar.YEAR7" localSheetId="5">"2023/2024"</definedName>
    <definedName name="xlvar.YEAR7" localSheetId="0">"2023/2024"</definedName>
    <definedName name="xlvar.YEAR7" localSheetId="3">"2023/2024"</definedName>
    <definedName name="xlvar.YEAR8" localSheetId="2">"2024/2025"</definedName>
    <definedName name="xlvar.YEAR8" localSheetId="5">"2024/2025"</definedName>
    <definedName name="xlvar.YEAR8" localSheetId="0">"2024/2025"</definedName>
    <definedName name="xlvar.YEAR8" localSheetId="3">"2024/2025"</definedName>
    <definedName name="xlvar.YEAR9" localSheetId="2">"2025/2026"</definedName>
    <definedName name="xlvar.YEAR9" localSheetId="5">"2025/2026"</definedName>
    <definedName name="xlvar.YEAR9" localSheetId="0">"2024/2025"</definedName>
    <definedName name="xlvar.YEAR9" localSheetId="3">"2024/2025"</definedName>
    <definedName name="xlvar.YEAREND" localSheetId="2">"2018"</definedName>
    <definedName name="xlvar.YEAREND" localSheetId="5">"2018"</definedName>
    <definedName name="xlvar.YEAREND" localSheetId="0">"2018"</definedName>
    <definedName name="xlvar.YEAREND" localSheetId="3">"2018"</definedName>
  </definedNames>
  <calcPr calcId="145621"/>
</workbook>
</file>

<file path=xl/calcChain.xml><?xml version="1.0" encoding="utf-8"?>
<calcChain xmlns="http://schemas.openxmlformats.org/spreadsheetml/2006/main">
  <c r="D57" i="6" l="1"/>
  <c r="F54" i="6"/>
  <c r="F57" i="6" s="1"/>
  <c r="D54" i="6"/>
  <c r="L53" i="6"/>
  <c r="N53" i="6" s="1"/>
  <c r="P53" i="6" s="1"/>
  <c r="R53" i="6" s="1"/>
  <c r="T53" i="6" s="1"/>
  <c r="V53" i="6" s="1"/>
  <c r="X53" i="6" s="1"/>
  <c r="Z53" i="6" s="1"/>
  <c r="AB53" i="6" s="1"/>
  <c r="H53" i="6"/>
  <c r="J53" i="6" s="1"/>
  <c r="J52" i="6"/>
  <c r="H52" i="6"/>
  <c r="H54" i="6" s="1"/>
  <c r="H57" i="6" s="1"/>
  <c r="F47" i="6"/>
  <c r="F45" i="6"/>
  <c r="D45" i="6"/>
  <c r="V44" i="6"/>
  <c r="X44" i="6" s="1"/>
  <c r="Z44" i="6" s="1"/>
  <c r="N44" i="6"/>
  <c r="P44" i="6" s="1"/>
  <c r="R44" i="6" s="1"/>
  <c r="T44" i="6" s="1"/>
  <c r="J44" i="6"/>
  <c r="L44" i="6" s="1"/>
  <c r="H44" i="6"/>
  <c r="F39" i="6"/>
  <c r="D39" i="6"/>
  <c r="D47" i="6" s="1"/>
  <c r="N38" i="6"/>
  <c r="P38" i="6" s="1"/>
  <c r="R38" i="6" s="1"/>
  <c r="T38" i="6" s="1"/>
  <c r="V38" i="6" s="1"/>
  <c r="X38" i="6" s="1"/>
  <c r="Z38" i="6" s="1"/>
  <c r="AB38" i="6" s="1"/>
  <c r="J38" i="6"/>
  <c r="L38" i="6" s="1"/>
  <c r="H38" i="6"/>
  <c r="R37" i="6"/>
  <c r="P37" i="6"/>
  <c r="N37" i="6"/>
  <c r="L37" i="6"/>
  <c r="J37" i="6"/>
  <c r="H37" i="6"/>
  <c r="H43" i="6" s="1"/>
  <c r="H45" i="6" s="1"/>
  <c r="H36" i="6"/>
  <c r="J36" i="6" s="1"/>
  <c r="F30" i="6"/>
  <c r="D30" i="6"/>
  <c r="N28" i="6"/>
  <c r="P28" i="6" s="1"/>
  <c r="R28" i="6" s="1"/>
  <c r="T28" i="6" s="1"/>
  <c r="V28" i="6" s="1"/>
  <c r="X28" i="6" s="1"/>
  <c r="Z28" i="6" s="1"/>
  <c r="AB28" i="6" s="1"/>
  <c r="J28" i="6"/>
  <c r="L28" i="6" s="1"/>
  <c r="H28" i="6"/>
  <c r="H27" i="6"/>
  <c r="J27" i="6" s="1"/>
  <c r="L27" i="6" s="1"/>
  <c r="N27" i="6" s="1"/>
  <c r="P27" i="6" s="1"/>
  <c r="R27" i="6" s="1"/>
  <c r="T27" i="6" s="1"/>
  <c r="V27" i="6" s="1"/>
  <c r="X27" i="6" s="1"/>
  <c r="Z27" i="6" s="1"/>
  <c r="AB27" i="6" s="1"/>
  <c r="H26" i="6"/>
  <c r="J26" i="6" s="1"/>
  <c r="L26" i="6" s="1"/>
  <c r="N26" i="6" s="1"/>
  <c r="P26" i="6" s="1"/>
  <c r="R26" i="6" s="1"/>
  <c r="T26" i="6" s="1"/>
  <c r="V26" i="6" s="1"/>
  <c r="X26" i="6" s="1"/>
  <c r="Z26" i="6" s="1"/>
  <c r="AB26" i="6" s="1"/>
  <c r="H25" i="6"/>
  <c r="J25" i="6" s="1"/>
  <c r="F21" i="6"/>
  <c r="F32" i="6" s="1"/>
  <c r="F49" i="6" s="1"/>
  <c r="F61" i="6" s="1"/>
  <c r="D21" i="6"/>
  <c r="L20" i="6"/>
  <c r="N20" i="6" s="1"/>
  <c r="P20" i="6" s="1"/>
  <c r="R20" i="6" s="1"/>
  <c r="T20" i="6" s="1"/>
  <c r="V20" i="6" s="1"/>
  <c r="X20" i="6" s="1"/>
  <c r="Z20" i="6" s="1"/>
  <c r="AB20" i="6" s="1"/>
  <c r="H20" i="6"/>
  <c r="J20" i="6" s="1"/>
  <c r="J19" i="6"/>
  <c r="L19" i="6" s="1"/>
  <c r="N19" i="6" s="1"/>
  <c r="P19" i="6" s="1"/>
  <c r="R19" i="6" s="1"/>
  <c r="T19" i="6" s="1"/>
  <c r="V19" i="6" s="1"/>
  <c r="X19" i="6" s="1"/>
  <c r="Z19" i="6" s="1"/>
  <c r="AB19" i="6" s="1"/>
  <c r="H19" i="6"/>
  <c r="L18" i="6"/>
  <c r="N18" i="6" s="1"/>
  <c r="P18" i="6" s="1"/>
  <c r="R18" i="6" s="1"/>
  <c r="T18" i="6" s="1"/>
  <c r="V18" i="6" s="1"/>
  <c r="X18" i="6" s="1"/>
  <c r="Z18" i="6" s="1"/>
  <c r="AB18" i="6" s="1"/>
  <c r="H18" i="6"/>
  <c r="J18" i="6" s="1"/>
  <c r="H17" i="6"/>
  <c r="J17" i="6" s="1"/>
  <c r="L17" i="6" s="1"/>
  <c r="N17" i="6" s="1"/>
  <c r="P17" i="6" s="1"/>
  <c r="R17" i="6" s="1"/>
  <c r="T17" i="6" s="1"/>
  <c r="V17" i="6" s="1"/>
  <c r="X17" i="6" s="1"/>
  <c r="Z17" i="6" s="1"/>
  <c r="AB17" i="6" s="1"/>
  <c r="H16" i="6"/>
  <c r="J16" i="6" s="1"/>
  <c r="L16" i="6" s="1"/>
  <c r="N16" i="6" s="1"/>
  <c r="P16" i="6" s="1"/>
  <c r="R16" i="6" s="1"/>
  <c r="T16" i="6" s="1"/>
  <c r="V16" i="6" s="1"/>
  <c r="X16" i="6" s="1"/>
  <c r="Z16" i="6" s="1"/>
  <c r="AB16" i="6" s="1"/>
  <c r="H15" i="6"/>
  <c r="D58" i="5"/>
  <c r="F55" i="5"/>
  <c r="F58" i="5" s="1"/>
  <c r="D55" i="5"/>
  <c r="L54" i="5"/>
  <c r="N54" i="5" s="1"/>
  <c r="P54" i="5" s="1"/>
  <c r="R54" i="5" s="1"/>
  <c r="T54" i="5" s="1"/>
  <c r="V54" i="5" s="1"/>
  <c r="X54" i="5" s="1"/>
  <c r="Z54" i="5" s="1"/>
  <c r="AB54" i="5" s="1"/>
  <c r="H54" i="5"/>
  <c r="J54" i="5" s="1"/>
  <c r="F54" i="5"/>
  <c r="H53" i="5"/>
  <c r="D48" i="5"/>
  <c r="F46" i="5"/>
  <c r="D46" i="5"/>
  <c r="H45" i="5"/>
  <c r="J45" i="5" s="1"/>
  <c r="L45" i="5" s="1"/>
  <c r="N45" i="5" s="1"/>
  <c r="P45" i="5" s="1"/>
  <c r="R45" i="5" s="1"/>
  <c r="T45" i="5" s="1"/>
  <c r="V45" i="5" s="1"/>
  <c r="X45" i="5" s="1"/>
  <c r="H44" i="5"/>
  <c r="F40" i="5"/>
  <c r="F48" i="5" s="1"/>
  <c r="D40" i="5"/>
  <c r="T39" i="5"/>
  <c r="V39" i="5" s="1"/>
  <c r="X39" i="5" s="1"/>
  <c r="Z39" i="5" s="1"/>
  <c r="AB39" i="5" s="1"/>
  <c r="L39" i="5"/>
  <c r="N39" i="5" s="1"/>
  <c r="P39" i="5" s="1"/>
  <c r="R39" i="5" s="1"/>
  <c r="H39" i="5"/>
  <c r="J39" i="5" s="1"/>
  <c r="R38" i="5"/>
  <c r="P38" i="5"/>
  <c r="N38" i="5"/>
  <c r="L38" i="5"/>
  <c r="H38" i="5"/>
  <c r="H37" i="5"/>
  <c r="F31" i="5"/>
  <c r="D31" i="5"/>
  <c r="N29" i="5"/>
  <c r="P29" i="5" s="1"/>
  <c r="R29" i="5" s="1"/>
  <c r="T29" i="5" s="1"/>
  <c r="V29" i="5" s="1"/>
  <c r="X29" i="5" s="1"/>
  <c r="Z29" i="5" s="1"/>
  <c r="AB29" i="5" s="1"/>
  <c r="J29" i="5"/>
  <c r="L29" i="5" s="1"/>
  <c r="H29" i="5"/>
  <c r="H28" i="5"/>
  <c r="J28" i="5" s="1"/>
  <c r="L28" i="5" s="1"/>
  <c r="N28" i="5" s="1"/>
  <c r="P28" i="5" s="1"/>
  <c r="R28" i="5" s="1"/>
  <c r="T28" i="5" s="1"/>
  <c r="V28" i="5" s="1"/>
  <c r="X28" i="5" s="1"/>
  <c r="Z28" i="5" s="1"/>
  <c r="AB28" i="5" s="1"/>
  <c r="J27" i="5"/>
  <c r="L27" i="5" s="1"/>
  <c r="N27" i="5" s="1"/>
  <c r="P27" i="5" s="1"/>
  <c r="R27" i="5" s="1"/>
  <c r="T27" i="5" s="1"/>
  <c r="V27" i="5" s="1"/>
  <c r="X27" i="5" s="1"/>
  <c r="Z27" i="5" s="1"/>
  <c r="AB27" i="5" s="1"/>
  <c r="H27" i="5"/>
  <c r="H26" i="5"/>
  <c r="J26" i="5" s="1"/>
  <c r="J31" i="5" s="1"/>
  <c r="F22" i="5"/>
  <c r="F33" i="5" s="1"/>
  <c r="F50" i="5" s="1"/>
  <c r="F62" i="5" s="1"/>
  <c r="D22" i="5"/>
  <c r="L21" i="5"/>
  <c r="N21" i="5" s="1"/>
  <c r="P21" i="5" s="1"/>
  <c r="R21" i="5" s="1"/>
  <c r="T21" i="5" s="1"/>
  <c r="V21" i="5" s="1"/>
  <c r="X21" i="5" s="1"/>
  <c r="Z21" i="5" s="1"/>
  <c r="AB21" i="5" s="1"/>
  <c r="H21" i="5"/>
  <c r="J21" i="5" s="1"/>
  <c r="J20" i="5"/>
  <c r="L20" i="5" s="1"/>
  <c r="N20" i="5" s="1"/>
  <c r="P20" i="5" s="1"/>
  <c r="R20" i="5" s="1"/>
  <c r="T20" i="5" s="1"/>
  <c r="V20" i="5" s="1"/>
  <c r="X20" i="5" s="1"/>
  <c r="Z20" i="5" s="1"/>
  <c r="AB20" i="5" s="1"/>
  <c r="H20" i="5"/>
  <c r="L19" i="5"/>
  <c r="N19" i="5" s="1"/>
  <c r="P19" i="5" s="1"/>
  <c r="R19" i="5" s="1"/>
  <c r="T19" i="5" s="1"/>
  <c r="V19" i="5" s="1"/>
  <c r="X19" i="5" s="1"/>
  <c r="Z19" i="5" s="1"/>
  <c r="AB19" i="5" s="1"/>
  <c r="H19" i="5"/>
  <c r="J19" i="5" s="1"/>
  <c r="H18" i="5"/>
  <c r="J18" i="5" s="1"/>
  <c r="L18" i="5" s="1"/>
  <c r="N18" i="5" s="1"/>
  <c r="P18" i="5" s="1"/>
  <c r="R18" i="5" s="1"/>
  <c r="T18" i="5" s="1"/>
  <c r="V18" i="5" s="1"/>
  <c r="X18" i="5" s="1"/>
  <c r="Z18" i="5" s="1"/>
  <c r="AB18" i="5" s="1"/>
  <c r="J17" i="5"/>
  <c r="L17" i="5" s="1"/>
  <c r="N17" i="5" s="1"/>
  <c r="P17" i="5" s="1"/>
  <c r="R17" i="5" s="1"/>
  <c r="T17" i="5" s="1"/>
  <c r="V17" i="5" s="1"/>
  <c r="X17" i="5" s="1"/>
  <c r="Z17" i="5" s="1"/>
  <c r="AB17" i="5" s="1"/>
  <c r="H17" i="5"/>
  <c r="H16" i="5"/>
  <c r="H22" i="5" s="1"/>
  <c r="N60" i="4"/>
  <c r="M60" i="4"/>
  <c r="L60" i="4"/>
  <c r="K60" i="4"/>
  <c r="J60" i="4"/>
  <c r="I60" i="4"/>
  <c r="H60" i="4"/>
  <c r="G60" i="4"/>
  <c r="F60" i="4"/>
  <c r="E60" i="4"/>
  <c r="N44" i="4"/>
  <c r="N48" i="4" s="1"/>
  <c r="M44" i="4"/>
  <c r="M48" i="4" s="1"/>
  <c r="L44" i="4"/>
  <c r="L48" i="4" s="1"/>
  <c r="K44" i="4"/>
  <c r="K48" i="4" s="1"/>
  <c r="J44" i="4"/>
  <c r="J48" i="4" s="1"/>
  <c r="I44" i="4"/>
  <c r="I48" i="4" s="1"/>
  <c r="H44" i="4"/>
  <c r="H48" i="4" s="1"/>
  <c r="G44" i="4"/>
  <c r="G48" i="4" s="1"/>
  <c r="F44" i="4"/>
  <c r="F48" i="4" s="1"/>
  <c r="E44" i="4"/>
  <c r="E48" i="4" s="1"/>
  <c r="N32" i="4"/>
  <c r="N62" i="4" s="1"/>
  <c r="M32" i="4"/>
  <c r="M62" i="4" s="1"/>
  <c r="L32" i="4"/>
  <c r="L62" i="4" s="1"/>
  <c r="K32" i="4"/>
  <c r="K62" i="4" s="1"/>
  <c r="J32" i="4"/>
  <c r="J62" i="4" s="1"/>
  <c r="I32" i="4"/>
  <c r="I62" i="4" s="1"/>
  <c r="H32" i="4"/>
  <c r="H62" i="4" s="1"/>
  <c r="G32" i="4"/>
  <c r="G62" i="4" s="1"/>
  <c r="F32" i="4"/>
  <c r="F62" i="4" s="1"/>
  <c r="E32" i="4"/>
  <c r="E62" i="4" s="1"/>
  <c r="N59" i="3"/>
  <c r="N62" i="3" s="1"/>
  <c r="M59" i="3"/>
  <c r="M62" i="3" s="1"/>
  <c r="L59" i="3"/>
  <c r="L62" i="3" s="1"/>
  <c r="K59" i="3"/>
  <c r="K62" i="3" s="1"/>
  <c r="J59" i="3"/>
  <c r="J62" i="3" s="1"/>
  <c r="I59" i="3"/>
  <c r="I62" i="3" s="1"/>
  <c r="H59" i="3"/>
  <c r="H62" i="3" s="1"/>
  <c r="G59" i="3"/>
  <c r="G62" i="3" s="1"/>
  <c r="F59" i="3"/>
  <c r="F62" i="3" s="1"/>
  <c r="E59" i="3"/>
  <c r="E62" i="3" s="1"/>
  <c r="N54" i="3"/>
  <c r="M54" i="3"/>
  <c r="L54" i="3"/>
  <c r="K54" i="3"/>
  <c r="J54" i="3"/>
  <c r="I54" i="3"/>
  <c r="H54" i="3"/>
  <c r="G54" i="3"/>
  <c r="F54" i="3"/>
  <c r="E54" i="3"/>
  <c r="N36" i="3"/>
  <c r="M36" i="3"/>
  <c r="L36" i="3"/>
  <c r="K36" i="3"/>
  <c r="J36" i="3"/>
  <c r="I36" i="3"/>
  <c r="H36" i="3"/>
  <c r="G36" i="3"/>
  <c r="F36" i="3"/>
  <c r="E36" i="3"/>
  <c r="N21" i="3"/>
  <c r="M21" i="3"/>
  <c r="L21" i="3"/>
  <c r="K21" i="3"/>
  <c r="J21" i="3"/>
  <c r="I21" i="3"/>
  <c r="H21" i="3"/>
  <c r="G21" i="3"/>
  <c r="F21" i="3"/>
  <c r="E21" i="3"/>
  <c r="N60" i="2"/>
  <c r="M60" i="2"/>
  <c r="L60" i="2"/>
  <c r="K60" i="2"/>
  <c r="J60" i="2"/>
  <c r="I60" i="2"/>
  <c r="H60" i="2"/>
  <c r="G60" i="2"/>
  <c r="F60" i="2"/>
  <c r="E60" i="2"/>
  <c r="N44" i="2"/>
  <c r="N48" i="2" s="1"/>
  <c r="M44" i="2"/>
  <c r="M48" i="2" s="1"/>
  <c r="L44" i="2"/>
  <c r="L48" i="2" s="1"/>
  <c r="K44" i="2"/>
  <c r="K48" i="2" s="1"/>
  <c r="J44" i="2"/>
  <c r="J48" i="2" s="1"/>
  <c r="I44" i="2"/>
  <c r="I48" i="2" s="1"/>
  <c r="H44" i="2"/>
  <c r="H48" i="2" s="1"/>
  <c r="G44" i="2"/>
  <c r="G48" i="2" s="1"/>
  <c r="F44" i="2"/>
  <c r="F48" i="2" s="1"/>
  <c r="E44" i="2"/>
  <c r="E48" i="2" s="1"/>
  <c r="N32" i="2"/>
  <c r="N62" i="2" s="1"/>
  <c r="M32" i="2"/>
  <c r="M62" i="2" s="1"/>
  <c r="L32" i="2"/>
  <c r="L62" i="2" s="1"/>
  <c r="K32" i="2"/>
  <c r="K62" i="2" s="1"/>
  <c r="J32" i="2"/>
  <c r="J62" i="2" s="1"/>
  <c r="I32" i="2"/>
  <c r="I62" i="2" s="1"/>
  <c r="H32" i="2"/>
  <c r="H62" i="2" s="1"/>
  <c r="G32" i="2"/>
  <c r="G62" i="2" s="1"/>
  <c r="F32" i="2"/>
  <c r="F62" i="2" s="1"/>
  <c r="E32" i="2"/>
  <c r="E62" i="2" s="1"/>
  <c r="N59" i="1"/>
  <c r="N62" i="1" s="1"/>
  <c r="M59" i="1"/>
  <c r="M62" i="1" s="1"/>
  <c r="L59" i="1"/>
  <c r="L62" i="1" s="1"/>
  <c r="K59" i="1"/>
  <c r="K62" i="1" s="1"/>
  <c r="J59" i="1"/>
  <c r="J62" i="1" s="1"/>
  <c r="I59" i="1"/>
  <c r="I62" i="1" s="1"/>
  <c r="H59" i="1"/>
  <c r="H62" i="1" s="1"/>
  <c r="G59" i="1"/>
  <c r="G62" i="1" s="1"/>
  <c r="F59" i="1"/>
  <c r="F62" i="1" s="1"/>
  <c r="E59" i="1"/>
  <c r="E62" i="1" s="1"/>
  <c r="N54" i="1"/>
  <c r="M54" i="1"/>
  <c r="L54" i="1"/>
  <c r="K54" i="1"/>
  <c r="J54" i="1"/>
  <c r="I54" i="1"/>
  <c r="H54" i="1"/>
  <c r="G54" i="1"/>
  <c r="F54" i="1"/>
  <c r="E54" i="1"/>
  <c r="N36" i="1"/>
  <c r="M36" i="1"/>
  <c r="L36" i="1"/>
  <c r="K36" i="1"/>
  <c r="J36" i="1"/>
  <c r="I36" i="1"/>
  <c r="H36" i="1"/>
  <c r="G36" i="1"/>
  <c r="F36" i="1"/>
  <c r="E36" i="1"/>
  <c r="N21" i="1"/>
  <c r="M21" i="1"/>
  <c r="L21" i="1"/>
  <c r="K21" i="1"/>
  <c r="J21" i="1"/>
  <c r="I21" i="1"/>
  <c r="H21" i="1"/>
  <c r="G21" i="1"/>
  <c r="F21" i="1"/>
  <c r="E21" i="1"/>
  <c r="H21" i="6" l="1"/>
  <c r="J30" i="6"/>
  <c r="H39" i="6"/>
  <c r="H47" i="6"/>
  <c r="Z45" i="6"/>
  <c r="AB44" i="6"/>
  <c r="AB45" i="6" s="1"/>
  <c r="L52" i="6"/>
  <c r="J54" i="6"/>
  <c r="J57" i="6" s="1"/>
  <c r="J15" i="6"/>
  <c r="L25" i="6"/>
  <c r="H30" i="6"/>
  <c r="H32" i="6" s="1"/>
  <c r="J39" i="6"/>
  <c r="L36" i="6"/>
  <c r="J43" i="6"/>
  <c r="X45" i="6"/>
  <c r="D32" i="6"/>
  <c r="D49" i="6" s="1"/>
  <c r="D61" i="6" s="1"/>
  <c r="X46" i="5"/>
  <c r="Z45" i="5"/>
  <c r="H31" i="5"/>
  <c r="H33" i="5" s="1"/>
  <c r="H40" i="5"/>
  <c r="J37" i="5"/>
  <c r="H46" i="5"/>
  <c r="J44" i="5"/>
  <c r="J16" i="5"/>
  <c r="L26" i="5"/>
  <c r="H55" i="5"/>
  <c r="H58" i="5" s="1"/>
  <c r="J53" i="5"/>
  <c r="D33" i="5"/>
  <c r="D50" i="5" s="1"/>
  <c r="D62" i="5" s="1"/>
  <c r="E40" i="3"/>
  <c r="G40" i="3"/>
  <c r="I40" i="3"/>
  <c r="K40" i="3"/>
  <c r="M40" i="3"/>
  <c r="E44" i="3"/>
  <c r="E48" i="3" s="1"/>
  <c r="E64" i="3" s="1"/>
  <c r="I44" i="3"/>
  <c r="I48" i="3" s="1"/>
  <c r="I64" i="3" s="1"/>
  <c r="M44" i="3"/>
  <c r="M48" i="3" s="1"/>
  <c r="M64" i="3" s="1"/>
  <c r="F40" i="3"/>
  <c r="F69" i="3" s="1"/>
  <c r="H40" i="3"/>
  <c r="H44" i="3" s="1"/>
  <c r="H48" i="3" s="1"/>
  <c r="J40" i="3"/>
  <c r="L40" i="3"/>
  <c r="L44" i="3" s="1"/>
  <c r="L48" i="3" s="1"/>
  <c r="N40" i="3"/>
  <c r="N69" i="3" s="1"/>
  <c r="F44" i="3"/>
  <c r="F48" i="3" s="1"/>
  <c r="F64" i="3" s="1"/>
  <c r="J44" i="3"/>
  <c r="J48" i="3" s="1"/>
  <c r="J64" i="3" s="1"/>
  <c r="N44" i="3"/>
  <c r="N48" i="3" s="1"/>
  <c r="N64" i="3" s="1"/>
  <c r="F40" i="1"/>
  <c r="H40" i="1"/>
  <c r="J40" i="1"/>
  <c r="L40" i="1"/>
  <c r="N40" i="1"/>
  <c r="F44" i="1"/>
  <c r="F48" i="1" s="1"/>
  <c r="F64" i="1" s="1"/>
  <c r="J44" i="1"/>
  <c r="J48" i="1" s="1"/>
  <c r="J64" i="1" s="1"/>
  <c r="N44" i="1"/>
  <c r="N48" i="1" s="1"/>
  <c r="N64" i="1" s="1"/>
  <c r="E40" i="1"/>
  <c r="G40" i="1"/>
  <c r="G44" i="1" s="1"/>
  <c r="I40" i="1"/>
  <c r="K40" i="1"/>
  <c r="K44" i="1" s="1"/>
  <c r="M40" i="1"/>
  <c r="E44" i="1"/>
  <c r="E48" i="1" s="1"/>
  <c r="E64" i="1" s="1"/>
  <c r="I44" i="1"/>
  <c r="I48" i="1" s="1"/>
  <c r="I64" i="1" s="1"/>
  <c r="M44" i="1"/>
  <c r="M48" i="1" s="1"/>
  <c r="M64" i="1" s="1"/>
  <c r="H49" i="6" l="1"/>
  <c r="H61" i="6" s="1"/>
  <c r="J45" i="6"/>
  <c r="L43" i="6"/>
  <c r="J47" i="6"/>
  <c r="L30" i="6"/>
  <c r="N25" i="6"/>
  <c r="N36" i="6"/>
  <c r="L39" i="6"/>
  <c r="J21" i="6"/>
  <c r="J32" i="6" s="1"/>
  <c r="J49" i="6" s="1"/>
  <c r="J61" i="6" s="1"/>
  <c r="L15" i="6"/>
  <c r="L54" i="6"/>
  <c r="L57" i="6" s="1"/>
  <c r="N52" i="6"/>
  <c r="J55" i="5"/>
  <c r="J58" i="5" s="1"/>
  <c r="L53" i="5"/>
  <c r="L31" i="5"/>
  <c r="N26" i="5"/>
  <c r="L44" i="5"/>
  <c r="J46" i="5"/>
  <c r="J40" i="5"/>
  <c r="J48" i="5" s="1"/>
  <c r="L37" i="5"/>
  <c r="AB45" i="5"/>
  <c r="AB46" i="5" s="1"/>
  <c r="Z46" i="5"/>
  <c r="J22" i="5"/>
  <c r="J33" i="5" s="1"/>
  <c r="J50" i="5" s="1"/>
  <c r="J62" i="5" s="1"/>
  <c r="L16" i="5"/>
  <c r="H48" i="5"/>
  <c r="H50" i="5" s="1"/>
  <c r="H62" i="5" s="1"/>
  <c r="J69" i="3"/>
  <c r="M69" i="3"/>
  <c r="I69" i="3"/>
  <c r="E69" i="3"/>
  <c r="L64" i="3"/>
  <c r="L69" i="3" s="1"/>
  <c r="H64" i="3"/>
  <c r="H69" i="3" s="1"/>
  <c r="K44" i="3"/>
  <c r="K48" i="3" s="1"/>
  <c r="G44" i="3"/>
  <c r="G48" i="3" s="1"/>
  <c r="K48" i="1"/>
  <c r="K64" i="1" s="1"/>
  <c r="K69" i="1" s="1"/>
  <c r="G48" i="1"/>
  <c r="G64" i="1" s="1"/>
  <c r="G69" i="1" s="1"/>
  <c r="M69" i="1"/>
  <c r="I69" i="1"/>
  <c r="E69" i="1"/>
  <c r="N69" i="1"/>
  <c r="J69" i="1"/>
  <c r="F69" i="1"/>
  <c r="L44" i="1"/>
  <c r="H44" i="1"/>
  <c r="N39" i="6" l="1"/>
  <c r="P36" i="6"/>
  <c r="L45" i="6"/>
  <c r="N43" i="6"/>
  <c r="P52" i="6"/>
  <c r="N54" i="6"/>
  <c r="N57" i="6" s="1"/>
  <c r="L21" i="6"/>
  <c r="L32" i="6" s="1"/>
  <c r="N15" i="6"/>
  <c r="L47" i="6"/>
  <c r="N30" i="6"/>
  <c r="P25" i="6"/>
  <c r="L46" i="5"/>
  <c r="N44" i="5"/>
  <c r="L22" i="5"/>
  <c r="L33" i="5" s="1"/>
  <c r="N16" i="5"/>
  <c r="L40" i="5"/>
  <c r="L48" i="5" s="1"/>
  <c r="N37" i="5"/>
  <c r="N31" i="5"/>
  <c r="P26" i="5"/>
  <c r="L55" i="5"/>
  <c r="L58" i="5" s="1"/>
  <c r="N53" i="5"/>
  <c r="G64" i="3"/>
  <c r="K64" i="3"/>
  <c r="K69" i="3" s="1"/>
  <c r="G69" i="3"/>
  <c r="H64" i="1"/>
  <c r="H48" i="1"/>
  <c r="H69" i="1"/>
  <c r="L48" i="1"/>
  <c r="L64" i="1" s="1"/>
  <c r="L69" i="1" s="1"/>
  <c r="R25" i="6" l="1"/>
  <c r="P30" i="6"/>
  <c r="L49" i="6"/>
  <c r="L61" i="6" s="1"/>
  <c r="P54" i="6"/>
  <c r="P57" i="6" s="1"/>
  <c r="R52" i="6"/>
  <c r="N47" i="6"/>
  <c r="N21" i="6"/>
  <c r="N32" i="6" s="1"/>
  <c r="P15" i="6"/>
  <c r="N45" i="6"/>
  <c r="P43" i="6"/>
  <c r="R36" i="6"/>
  <c r="P39" i="6"/>
  <c r="N55" i="5"/>
  <c r="N58" i="5" s="1"/>
  <c r="P53" i="5"/>
  <c r="R26" i="5"/>
  <c r="P31" i="5"/>
  <c r="P37" i="5"/>
  <c r="N40" i="5"/>
  <c r="N22" i="5"/>
  <c r="N33" i="5" s="1"/>
  <c r="P16" i="5"/>
  <c r="N46" i="5"/>
  <c r="P44" i="5"/>
  <c r="L50" i="5"/>
  <c r="L62" i="5" s="1"/>
  <c r="N70" i="1"/>
  <c r="P47" i="6" l="1"/>
  <c r="P45" i="6"/>
  <c r="R43" i="6"/>
  <c r="P21" i="6"/>
  <c r="P32" i="6" s="1"/>
  <c r="R15" i="6"/>
  <c r="R39" i="6"/>
  <c r="T36" i="6"/>
  <c r="N49" i="6"/>
  <c r="N61" i="6" s="1"/>
  <c r="T52" i="6"/>
  <c r="R54" i="6"/>
  <c r="R57" i="6" s="1"/>
  <c r="R30" i="6"/>
  <c r="T25" i="6"/>
  <c r="P40" i="5"/>
  <c r="R37" i="5"/>
  <c r="R31" i="5"/>
  <c r="T26" i="5"/>
  <c r="P46" i="5"/>
  <c r="R44" i="5"/>
  <c r="P22" i="5"/>
  <c r="P33" i="5" s="1"/>
  <c r="R16" i="5"/>
  <c r="N48" i="5"/>
  <c r="N50" i="5" s="1"/>
  <c r="N62" i="5" s="1"/>
  <c r="P55" i="5"/>
  <c r="P58" i="5" s="1"/>
  <c r="R53" i="5"/>
  <c r="T54" i="6" l="1"/>
  <c r="T57" i="6" s="1"/>
  <c r="V52" i="6"/>
  <c r="V36" i="6"/>
  <c r="T39" i="6"/>
  <c r="R21" i="6"/>
  <c r="R32" i="6" s="1"/>
  <c r="T15" i="6"/>
  <c r="R45" i="6"/>
  <c r="T43" i="6"/>
  <c r="T30" i="6"/>
  <c r="V25" i="6"/>
  <c r="R47" i="6"/>
  <c r="P49" i="6"/>
  <c r="P61" i="6" s="1"/>
  <c r="R55" i="5"/>
  <c r="R58" i="5" s="1"/>
  <c r="T53" i="5"/>
  <c r="P48" i="5"/>
  <c r="P50" i="5" s="1"/>
  <c r="P62" i="5" s="1"/>
  <c r="R22" i="5"/>
  <c r="R33" i="5" s="1"/>
  <c r="T16" i="5"/>
  <c r="T44" i="5"/>
  <c r="R46" i="5"/>
  <c r="T31" i="5"/>
  <c r="V26" i="5"/>
  <c r="R40" i="5"/>
  <c r="T37" i="5"/>
  <c r="V30" i="6" l="1"/>
  <c r="X25" i="6"/>
  <c r="T45" i="6"/>
  <c r="V43" i="6"/>
  <c r="V45" i="6" s="1"/>
  <c r="T21" i="6"/>
  <c r="T32" i="6" s="1"/>
  <c r="V15" i="6"/>
  <c r="T47" i="6"/>
  <c r="X52" i="6"/>
  <c r="V54" i="6"/>
  <c r="V57" i="6" s="1"/>
  <c r="R49" i="6"/>
  <c r="R61" i="6" s="1"/>
  <c r="V39" i="6"/>
  <c r="V47" i="6" s="1"/>
  <c r="X36" i="6"/>
  <c r="T40" i="5"/>
  <c r="V37" i="5"/>
  <c r="V31" i="5"/>
  <c r="X26" i="5"/>
  <c r="T22" i="5"/>
  <c r="T33" i="5" s="1"/>
  <c r="V16" i="5"/>
  <c r="T55" i="5"/>
  <c r="T58" i="5" s="1"/>
  <c r="V53" i="5"/>
  <c r="R48" i="5"/>
  <c r="T46" i="5"/>
  <c r="V44" i="5"/>
  <c r="V46" i="5" s="1"/>
  <c r="R50" i="5"/>
  <c r="R62" i="5" s="1"/>
  <c r="T49" i="6" l="1"/>
  <c r="T61" i="6" s="1"/>
  <c r="Z36" i="6"/>
  <c r="X39" i="6"/>
  <c r="X47" i="6" s="1"/>
  <c r="X54" i="6"/>
  <c r="X57" i="6" s="1"/>
  <c r="Z52" i="6"/>
  <c r="V21" i="6"/>
  <c r="V32" i="6" s="1"/>
  <c r="V49" i="6" s="1"/>
  <c r="V61" i="6" s="1"/>
  <c r="X15" i="6"/>
  <c r="Z25" i="6"/>
  <c r="X30" i="6"/>
  <c r="X53" i="5"/>
  <c r="V55" i="5"/>
  <c r="V58" i="5" s="1"/>
  <c r="V22" i="5"/>
  <c r="V33" i="5" s="1"/>
  <c r="X16" i="5"/>
  <c r="Z26" i="5"/>
  <c r="X31" i="5"/>
  <c r="V40" i="5"/>
  <c r="V48" i="5" s="1"/>
  <c r="X37" i="5"/>
  <c r="T48" i="5"/>
  <c r="T50" i="5" s="1"/>
  <c r="T62" i="5" s="1"/>
  <c r="Z30" i="6" l="1"/>
  <c r="AB25" i="6"/>
  <c r="AB30" i="6" s="1"/>
  <c r="Z39" i="6"/>
  <c r="Z47" i="6" s="1"/>
  <c r="AB36" i="6"/>
  <c r="AB39" i="6" s="1"/>
  <c r="AB47" i="6" s="1"/>
  <c r="X21" i="6"/>
  <c r="X32" i="6" s="1"/>
  <c r="X49" i="6" s="1"/>
  <c r="X61" i="6" s="1"/>
  <c r="Z15" i="6"/>
  <c r="AB52" i="6"/>
  <c r="AB54" i="6" s="1"/>
  <c r="AB57" i="6" s="1"/>
  <c r="Z54" i="6"/>
  <c r="Z57" i="6" s="1"/>
  <c r="Z31" i="5"/>
  <c r="AB26" i="5"/>
  <c r="AB31" i="5" s="1"/>
  <c r="V50" i="5"/>
  <c r="V62" i="5" s="1"/>
  <c r="X55" i="5"/>
  <c r="X58" i="5" s="1"/>
  <c r="Z53" i="5"/>
  <c r="X40" i="5"/>
  <c r="X48" i="5" s="1"/>
  <c r="Z37" i="5"/>
  <c r="X22" i="5"/>
  <c r="X33" i="5" s="1"/>
  <c r="X50" i="5" s="1"/>
  <c r="X62" i="5" s="1"/>
  <c r="Z16" i="5"/>
  <c r="Z21" i="6" l="1"/>
  <c r="Z32" i="6" s="1"/>
  <c r="Z49" i="6" s="1"/>
  <c r="Z61" i="6" s="1"/>
  <c r="AB15" i="6"/>
  <c r="AB21" i="6" s="1"/>
  <c r="AB32" i="6" s="1"/>
  <c r="AB49" i="6" s="1"/>
  <c r="AB61" i="6" s="1"/>
  <c r="Z22" i="5"/>
  <c r="Z33" i="5" s="1"/>
  <c r="AB16" i="5"/>
  <c r="AB22" i="5" s="1"/>
  <c r="AB33" i="5" s="1"/>
  <c r="Z40" i="5"/>
  <c r="Z48" i="5" s="1"/>
  <c r="AB37" i="5"/>
  <c r="AB40" i="5" s="1"/>
  <c r="AB48" i="5" s="1"/>
  <c r="Z55" i="5"/>
  <c r="Z58" i="5" s="1"/>
  <c r="AB53" i="5"/>
  <c r="AB55" i="5" s="1"/>
  <c r="AB58" i="5" s="1"/>
  <c r="Z50" i="5" l="1"/>
  <c r="Z62" i="5" s="1"/>
  <c r="AB50" i="5"/>
  <c r="AB62" i="5" s="1"/>
</calcChain>
</file>

<file path=xl/comments1.xml><?xml version="1.0" encoding="utf-8"?>
<comments xmlns="http://schemas.openxmlformats.org/spreadsheetml/2006/main">
  <authors>
    <author>Robert W. Kimmince</author>
  </authors>
  <commentList>
    <comment ref="F16" authorId="0">
      <text>
        <r>
          <rPr>
            <b/>
            <sz val="8"/>
            <color indexed="81"/>
            <rFont val="Tahoma"/>
            <family val="2"/>
          </rPr>
          <t>Robert W. Kimmince:</t>
        </r>
        <r>
          <rPr>
            <sz val="8"/>
            <color indexed="81"/>
            <rFont val="Tahoma"/>
            <family val="2"/>
          </rPr>
          <t xml:space="preserve">
Refer Comment on Borrowings for the $163k added to cash.</t>
        </r>
      </text>
    </comment>
    <comment ref="F44" authorId="0">
      <text>
        <r>
          <rPr>
            <b/>
            <sz val="8"/>
            <color indexed="81"/>
            <rFont val="Tahoma"/>
            <family val="2"/>
          </rPr>
          <t>Robert W. Kimmince:</t>
        </r>
        <r>
          <rPr>
            <sz val="8"/>
            <color indexed="81"/>
            <rFont val="Tahoma"/>
            <family val="2"/>
          </rPr>
          <t xml:space="preserve">
Loan for Waste of $2m was not taken out untill late 2015/16. Therefor the loan repayment of $162kthat was budgeted was not paid. Adjust Loan balance and cash Asset
</t>
        </r>
      </text>
    </comment>
  </commentList>
</comments>
</file>

<file path=xl/sharedStrings.xml><?xml version="1.0" encoding="utf-8"?>
<sst xmlns="http://schemas.openxmlformats.org/spreadsheetml/2006/main" count="806" uniqueCount="145">
  <si>
    <t>FORMAT XLONE REPORT</t>
  </si>
  <si>
    <t>DefnSheetName=Sheet1</t>
  </si>
  <si>
    <t>*</t>
  </si>
  <si>
    <t>INVERELL SHIRE COUNCIL</t>
  </si>
  <si>
    <t>CONSOLIDATED PROFIT AND LOSS STATEMENT</t>
  </si>
  <si>
    <t>GENERAL FUND</t>
  </si>
  <si>
    <t>ESTIMATES FOR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</si>
  <si>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</si>
  <si>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</si>
  <si>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</si>
  <si>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</si>
  <si>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</si>
  <si>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</si>
  <si>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</si>
  <si>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</t>
  </si>
  <si>
    <t>2025/2026</t>
  </si>
  <si>
    <t>2026/2027</t>
  </si>
  <si>
    <t>FACTOR</t>
  </si>
  <si>
    <t>$000</t>
  </si>
  <si>
    <t>EXPENSES FROM ORDINARY ACTIVITIES</t>
  </si>
  <si>
    <t>h.SET</t>
  </si>
  <si>
    <t>h.SKIP</t>
  </si>
  <si>
    <t>h.SKIP END</t>
  </si>
  <si>
    <t>LIST</t>
  </si>
  <si>
    <t>240</t>
  </si>
  <si>
    <t>240110</t>
  </si>
  <si>
    <t>Employee Benefits &amp; On Costs</t>
  </si>
  <si>
    <t>140</t>
  </si>
  <si>
    <t>140120</t>
  </si>
  <si>
    <t>Borrowing Costs</t>
  </si>
  <si>
    <t>250</t>
  </si>
  <si>
    <t>250100</t>
  </si>
  <si>
    <t>Materials &amp; Contracts</t>
  </si>
  <si>
    <t>Depreciation</t>
  </si>
  <si>
    <t>Other Expenses</t>
  </si>
  <si>
    <t>TOTAL EXPENSES FROM ORDINARY ACTIVITIES</t>
  </si>
  <si>
    <t>h.*</t>
  </si>
  <si>
    <t>REVENUE FROM ORDINARY ACTIVITIES</t>
  </si>
  <si>
    <t>Rates &amp; Annual Charges</t>
  </si>
  <si>
    <t>User Charges &amp; Fees</t>
  </si>
  <si>
    <t>Interest &amp; Investment Revenue</t>
  </si>
  <si>
    <t>Other Revenue</t>
  </si>
  <si>
    <t>Grants &amp; Contributions provided for operating purposes</t>
  </si>
  <si>
    <t>900</t>
  </si>
  <si>
    <t>900100</t>
  </si>
  <si>
    <t>Net Gain/Loss on Disposal of Assets</t>
  </si>
  <si>
    <t>TOTAL REVENUE FROM ORDINARY ACTIVITIES BEFORE CAPITAL AMOUNTS</t>
  </si>
  <si>
    <t>(SURPLUS)/DEFICIT FROM ORDINARY ACTIVITIES BEFORE CAPITAL AMOUNTS</t>
  </si>
  <si>
    <t>DISPLAY</t>
  </si>
  <si>
    <t>Grants &amp; contributions provided for Capital Purposes</t>
  </si>
  <si>
    <t>(SURPLUS)/DEFICIT FROM ORDINARY ACTIVITIES AFTER CAPITAL AMOUNTS</t>
  </si>
  <si>
    <t>Extraordinary Items</t>
  </si>
  <si>
    <t xml:space="preserve">(SURPLUS)/DEFICIT FROM ORDINARY ACTIVITIES </t>
  </si>
  <si>
    <t>h.SIGN</t>
  </si>
  <si>
    <t>SET</t>
  </si>
  <si>
    <t xml:space="preserve">ADD BACK NON-CASH ITEMS </t>
  </si>
  <si>
    <t>Carrying Amount of Assets Sold (Book Value of Plant &amp; Equipment to be sold)</t>
  </si>
  <si>
    <t>TOTAL NON-CASH ITEMS</t>
  </si>
  <si>
    <t>SIGN</t>
  </si>
  <si>
    <t xml:space="preserve">CAPITAL AMOUNTS </t>
  </si>
  <si>
    <t>Repayment by Deferred Debtors</t>
  </si>
  <si>
    <t>Loan Proceeds</t>
  </si>
  <si>
    <t>Acquisition of Assets</t>
  </si>
  <si>
    <t xml:space="preserve">Principal Loan Repayments </t>
  </si>
  <si>
    <t>TOTAL CAPITAL AMOUNTS</t>
  </si>
  <si>
    <r>
      <t>CONSOLIDATED NET (PROFIT)/</t>
    </r>
    <r>
      <rPr>
        <b/>
        <sz val="10"/>
        <color rgb="FFFF0000"/>
        <rFont val="Arial"/>
        <family val="2"/>
      </rPr>
      <t>LOSS</t>
    </r>
  </si>
  <si>
    <t>INTERNALLY RESTRICTED ASSET MOVEMENTS</t>
  </si>
  <si>
    <t>Net Transfers to/From Internally Restricted Assets</t>
  </si>
  <si>
    <r>
      <t>UNALLOCATED CONSOLIDATED NET (PROFIT)/</t>
    </r>
    <r>
      <rPr>
        <b/>
        <sz val="10"/>
        <color rgb="FFFF0000"/>
        <rFont val="Arial"/>
        <family val="2"/>
      </rPr>
      <t xml:space="preserve">LOSS </t>
    </r>
  </si>
  <si>
    <t>LTFP LOSS/DEFICIT</t>
  </si>
  <si>
    <t>COLUMNS</t>
  </si>
  <si>
    <t>General Fund - Excluding SRV</t>
  </si>
  <si>
    <t>h.DISPLAY</t>
  </si>
  <si>
    <t>Assets from PJ</t>
  </si>
  <si>
    <t>BUDGETED STATEMENT OF CASH FLOWS</t>
  </si>
  <si>
    <t>CASH FLOWS FROM OPERATING ACTIVITIES</t>
  </si>
  <si>
    <t>Receipts</t>
  </si>
  <si>
    <t>230</t>
  </si>
  <si>
    <t>230230</t>
  </si>
  <si>
    <t>Grants &amp; Contributions-Capital</t>
  </si>
  <si>
    <t>Payments</t>
  </si>
  <si>
    <t>Suspense / Disbursement Accounts</t>
  </si>
  <si>
    <t>Net Cash provided by (or used in) operating activities</t>
  </si>
  <si>
    <t>CASH FLOWS FROM INVESTING ACTIVITIES</t>
  </si>
  <si>
    <t xml:space="preserve">Receipts </t>
  </si>
  <si>
    <t xml:space="preserve">Sale of investments </t>
  </si>
  <si>
    <t>Sale of Real Estate Assets</t>
  </si>
  <si>
    <t>Sale of Property, Plant &amp; Equipment</t>
  </si>
  <si>
    <t>Sale of interest in joint ventures/associates</t>
  </si>
  <si>
    <t>Other</t>
  </si>
  <si>
    <t>Purchase of Investments</t>
  </si>
  <si>
    <t>Purchase of Property, Plant &amp; Equipment</t>
  </si>
  <si>
    <t>Purchase of Real Estate</t>
  </si>
  <si>
    <t>Net cash provided by (or used in) investing activities</t>
  </si>
  <si>
    <t>CASH FLOWS FROM FINANCING ACTIVITIES</t>
  </si>
  <si>
    <t>Borrowings &amp; Advances</t>
  </si>
  <si>
    <t>Lease Liabilities</t>
  </si>
  <si>
    <t>Net cash provided by (or used in) financing activities</t>
  </si>
  <si>
    <r>
      <t>Net (Increase)/</t>
    </r>
    <r>
      <rPr>
        <i/>
        <sz val="11"/>
        <color rgb="FFFF0000"/>
        <rFont val="Calibri"/>
        <family val="2"/>
        <scheme val="minor"/>
      </rPr>
      <t xml:space="preserve">decrease </t>
    </r>
    <r>
      <rPr>
        <i/>
        <sz val="11"/>
        <color theme="1"/>
        <rFont val="Calibri"/>
        <family val="2"/>
        <scheme val="minor"/>
      </rPr>
      <t>in cash assets held</t>
    </r>
  </si>
  <si>
    <t>General Fund - Including SRV</t>
  </si>
  <si>
    <t>CONSOLIDATED NET (PROFIT)/LOSS</t>
  </si>
  <si>
    <t xml:space="preserve">UNALLOCATED CONSOLIDATED NET (PROFIT)/LOSS </t>
  </si>
  <si>
    <t>Net (Increase)/decrease in cash assets held</t>
  </si>
  <si>
    <t>COUNCIL OF THE SHIRE OF INVERELL</t>
  </si>
  <si>
    <t>BALANCE SHEET</t>
  </si>
  <si>
    <t>Audited</t>
  </si>
  <si>
    <t>Actual</t>
  </si>
  <si>
    <t>Estimated</t>
  </si>
  <si>
    <t>$'000</t>
  </si>
  <si>
    <t>ASSETS</t>
  </si>
  <si>
    <t>CURRENT ASSETS</t>
  </si>
  <si>
    <t>Cash  and Cash Equivalents</t>
  </si>
  <si>
    <t xml:space="preserve">Investments </t>
  </si>
  <si>
    <t>Receivables</t>
  </si>
  <si>
    <t>Inventories</t>
  </si>
  <si>
    <t>Non-Current assets classified as held for sale</t>
  </si>
  <si>
    <t>TOTAL CURRENT ASSETS</t>
  </si>
  <si>
    <t>NON - CURRENT ASSETS</t>
  </si>
  <si>
    <t xml:space="preserve"> </t>
  </si>
  <si>
    <t>Infrastructure, Property, Plant and Equipment</t>
  </si>
  <si>
    <t>Investment Property</t>
  </si>
  <si>
    <t>TOTAL NON - CURRENT ASSETS</t>
  </si>
  <si>
    <t>TOTAL ASSETS</t>
  </si>
  <si>
    <t>LIABILITIES</t>
  </si>
  <si>
    <t>CURRENT LIABILITIES</t>
  </si>
  <si>
    <t>Payables</t>
  </si>
  <si>
    <t>Borrowings</t>
  </si>
  <si>
    <t xml:space="preserve">Provisions </t>
  </si>
  <si>
    <t>TOTAL CURRENT LIABILITIES</t>
  </si>
  <si>
    <t>NON - CURRENT LIABILITIES</t>
  </si>
  <si>
    <t>TOTAL NON - 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</si>
  <si>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</si>
  <si>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</si>
  <si>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</si>
  <si>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</si>
  <si>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</si>
  <si>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</si>
  <si>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</si>
  <si>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</si>
  <si>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ADJUSTMENTS</t>
  </si>
  <si>
    <t>Adjust Cash  Current Assets - Offset by Current Investments</t>
  </si>
  <si>
    <t>Adjust Current Receivables-Offset by N/C Receivables</t>
  </si>
  <si>
    <t>Adjust Payables- Offset by Cash</t>
  </si>
  <si>
    <t>FFF Roadmap Strategy Scenario (14.25% SRV Revenue Path)</t>
  </si>
  <si>
    <t>Base Case 'do nothing' Scenario - continuation of Council's existing Revenue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</si>
</sst>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3" formatCode="_-* #,##0.00_-;\-* #,##0.00_-;_-* &quot;-&quot;??_-;_-@_-"/>
    <numFmt numFmtId="164" formatCode="_-\ #,##0_-;\(\ #,##0\)_-;_-\ &quot;-&quot;??_-;_-@_-"/>
    <numFmt numFmtId="165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i/>
      <sz val="8"/>
      <color theme="1"/>
      <name val="Arial"/>
      <family val="2"/>
    </font>
    <font>
      <sz val="10"/>
      <name val="Arial"/>
      <family val="2"/>
    </font>
    <font>
      <sz val="12"/>
      <name val="Arial MT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Arial MT"/>
    </font>
    <font>
      <sz val="10"/>
      <name val="Arial MT"/>
    </font>
    <font>
      <b/>
      <sz val="10"/>
      <name val="Arial MT"/>
    </font>
    <font>
      <b/>
      <u/>
      <sz val="14"/>
      <name val="Arial MT"/>
    </font>
    <font>
      <sz val="10"/>
      <color rgb="FFFF0000"/>
      <name val="Arial MT"/>
    </font>
    <font>
      <b/>
      <u/>
      <sz val="12"/>
      <name val="Arial MT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</cellStyleXfs>
  <cellXfs count="124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49" fontId="4" fillId="4" borderId="4" xfId="0" quotePrefix="1" applyNumberFormat="1" applyFont="1" applyFill="1" applyBorder="1" applyAlignment="1">
      <alignment horizontal="center" wrapText="1"/>
    </xf>
    <xf numFmtId="49" fontId="4" fillId="4" borderId="5" xfId="0" quotePrefix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6" fontId="4" fillId="4" borderId="7" xfId="0" quotePrefix="1" applyNumberFormat="1" applyFont="1" applyFill="1" applyBorder="1" applyAlignment="1">
      <alignment horizontal="center" wrapText="1"/>
    </xf>
    <xf numFmtId="6" fontId="4" fillId="4" borderId="8" xfId="0" quotePrefix="1" applyNumberFormat="1" applyFont="1" applyFill="1" applyBorder="1" applyAlignment="1">
      <alignment horizontal="center" wrapText="1"/>
    </xf>
    <xf numFmtId="4" fontId="0" fillId="0" borderId="9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left"/>
    </xf>
    <xf numFmtId="4" fontId="5" fillId="0" borderId="9" xfId="0" applyNumberFormat="1" applyFont="1" applyBorder="1" applyAlignment="1">
      <alignment horizontal="left"/>
    </xf>
    <xf numFmtId="164" fontId="0" fillId="0" borderId="10" xfId="1" applyNumberFormat="1" applyFont="1" applyBorder="1"/>
    <xf numFmtId="0" fontId="0" fillId="0" borderId="0" xfId="0" quotePrefix="1" applyNumberFormat="1" applyFont="1"/>
    <xf numFmtId="0" fontId="0" fillId="0" borderId="0" xfId="0" applyNumberFormat="1" applyFont="1"/>
    <xf numFmtId="0" fontId="6" fillId="0" borderId="9" xfId="0" applyFont="1" applyBorder="1" applyAlignment="1">
      <alignment horizontal="left"/>
    </xf>
    <xf numFmtId="164" fontId="7" fillId="4" borderId="11" xfId="0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164" fontId="0" fillId="0" borderId="10" xfId="0" applyNumberFormat="1" applyBorder="1"/>
    <xf numFmtId="0" fontId="8" fillId="0" borderId="9" xfId="0" applyFont="1" applyBorder="1"/>
    <xf numFmtId="0" fontId="6" fillId="0" borderId="9" xfId="0" applyFont="1" applyBorder="1"/>
    <xf numFmtId="0" fontId="8" fillId="4" borderId="12" xfId="0" applyFont="1" applyFill="1" applyBorder="1"/>
    <xf numFmtId="164" fontId="10" fillId="4" borderId="13" xfId="0" applyNumberFormat="1" applyFont="1" applyFill="1" applyBorder="1" applyAlignment="1">
      <alignment horizontal="right"/>
    </xf>
    <xf numFmtId="0" fontId="11" fillId="0" borderId="0" xfId="0" applyFont="1"/>
    <xf numFmtId="0" fontId="10" fillId="0" borderId="12" xfId="0" applyFont="1" applyBorder="1"/>
    <xf numFmtId="0" fontId="10" fillId="0" borderId="14" xfId="0" applyFont="1" applyBorder="1"/>
    <xf numFmtId="164" fontId="10" fillId="0" borderId="15" xfId="0" applyNumberFormat="1" applyFont="1" applyBorder="1"/>
    <xf numFmtId="0" fontId="5" fillId="0" borderId="0" xfId="0" applyFont="1"/>
    <xf numFmtId="164" fontId="0" fillId="0" borderId="0" xfId="1" applyNumberFormat="1" applyFont="1" applyFill="1" applyBorder="1"/>
    <xf numFmtId="0" fontId="0" fillId="3" borderId="0" xfId="0" applyFill="1"/>
    <xf numFmtId="0" fontId="3" fillId="0" borderId="16" xfId="0" applyFont="1" applyBorder="1" applyAlignment="1">
      <alignment horizontal="center"/>
    </xf>
    <xf numFmtId="6" fontId="14" fillId="4" borderId="7" xfId="0" quotePrefix="1" applyNumberFormat="1" applyFont="1" applyFill="1" applyBorder="1" applyAlignment="1">
      <alignment horizontal="center" wrapText="1"/>
    </xf>
    <xf numFmtId="6" fontId="14" fillId="4" borderId="8" xfId="0" quotePrefix="1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0" fillId="0" borderId="0" xfId="0" quotePrefix="1"/>
    <xf numFmtId="0" fontId="14" fillId="0" borderId="9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9" xfId="0" applyBorder="1"/>
    <xf numFmtId="0" fontId="14" fillId="4" borderId="12" xfId="0" applyFont="1" applyFill="1" applyBorder="1" applyAlignment="1">
      <alignment horizontal="left"/>
    </xf>
    <xf numFmtId="164" fontId="7" fillId="4" borderId="13" xfId="0" applyNumberFormat="1" applyFont="1" applyFill="1" applyBorder="1" applyAlignment="1">
      <alignment horizontal="right"/>
    </xf>
    <xf numFmtId="0" fontId="17" fillId="0" borderId="0" xfId="3" applyFont="1" applyAlignment="1">
      <alignment horizontal="center"/>
    </xf>
    <xf numFmtId="0" fontId="13" fillId="0" borderId="0" xfId="3"/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horizontal="center"/>
    </xf>
    <xf numFmtId="0" fontId="17" fillId="0" borderId="0" xfId="3" applyFont="1" applyFill="1" applyAlignment="1">
      <alignment horizontal="center"/>
    </xf>
    <xf numFmtId="0" fontId="17" fillId="0" borderId="0" xfId="3" quotePrefix="1" applyFont="1" applyFill="1" applyAlignment="1">
      <alignment horizontal="center"/>
    </xf>
    <xf numFmtId="0" fontId="18" fillId="4" borderId="17" xfId="3" applyFont="1" applyFill="1" applyBorder="1" applyAlignment="1">
      <alignment horizontal="centerContinuous"/>
    </xf>
    <xf numFmtId="0" fontId="18" fillId="4" borderId="18" xfId="3" applyFont="1" applyFill="1" applyBorder="1" applyAlignment="1">
      <alignment horizontal="centerContinuous"/>
    </xf>
    <xf numFmtId="0" fontId="19" fillId="4" borderId="18" xfId="3" applyFont="1" applyFill="1" applyBorder="1" applyAlignment="1">
      <alignment horizontal="center"/>
    </xf>
    <xf numFmtId="0" fontId="19" fillId="4" borderId="18" xfId="3" applyFont="1" applyFill="1" applyBorder="1" applyAlignment="1">
      <alignment horizontal="left"/>
    </xf>
    <xf numFmtId="0" fontId="13" fillId="4" borderId="18" xfId="3" applyFill="1" applyBorder="1"/>
    <xf numFmtId="0" fontId="19" fillId="4" borderId="19" xfId="3" applyFont="1" applyFill="1" applyBorder="1" applyAlignment="1">
      <alignment horizontal="center"/>
    </xf>
    <xf numFmtId="0" fontId="18" fillId="4" borderId="9" xfId="3" applyFont="1" applyFill="1" applyBorder="1"/>
    <xf numFmtId="0" fontId="18" fillId="4" borderId="0" xfId="3" applyFont="1" applyFill="1" applyBorder="1"/>
    <xf numFmtId="0" fontId="19" fillId="4" borderId="0" xfId="3" applyFont="1" applyFill="1" applyBorder="1" applyAlignment="1">
      <alignment horizontal="center"/>
    </xf>
    <xf numFmtId="0" fontId="19" fillId="4" borderId="20" xfId="3" applyFont="1" applyFill="1" applyBorder="1" applyAlignment="1">
      <alignment horizontal="center"/>
    </xf>
    <xf numFmtId="0" fontId="19" fillId="4" borderId="9" xfId="3" applyFont="1" applyFill="1" applyBorder="1" applyAlignment="1">
      <alignment horizontal="center"/>
    </xf>
    <xf numFmtId="0" fontId="19" fillId="4" borderId="0" xfId="3" quotePrefix="1" applyFont="1" applyFill="1" applyBorder="1" applyAlignment="1">
      <alignment horizontal="center"/>
    </xf>
    <xf numFmtId="0" fontId="19" fillId="4" borderId="20" xfId="3" quotePrefix="1" applyFont="1" applyFill="1" applyBorder="1" applyAlignment="1">
      <alignment horizontal="center"/>
    </xf>
    <xf numFmtId="0" fontId="18" fillId="4" borderId="21" xfId="3" applyFont="1" applyFill="1" applyBorder="1"/>
    <xf numFmtId="0" fontId="18" fillId="4" borderId="16" xfId="3" applyFont="1" applyFill="1" applyBorder="1"/>
    <xf numFmtId="0" fontId="18" fillId="4" borderId="16" xfId="3" applyFont="1" applyFill="1" applyBorder="1" applyAlignment="1">
      <alignment horizontal="center"/>
    </xf>
    <xf numFmtId="0" fontId="13" fillId="4" borderId="16" xfId="3" applyFill="1" applyBorder="1"/>
    <xf numFmtId="0" fontId="18" fillId="4" borderId="22" xfId="3" applyFont="1" applyFill="1" applyBorder="1"/>
    <xf numFmtId="0" fontId="18" fillId="0" borderId="9" xfId="3" applyFont="1" applyBorder="1"/>
    <xf numFmtId="0" fontId="18" fillId="0" borderId="0" xfId="3" applyFont="1" applyBorder="1"/>
    <xf numFmtId="0" fontId="18" fillId="0" borderId="0" xfId="3" applyFont="1" applyBorder="1" applyAlignment="1">
      <alignment horizontal="center"/>
    </xf>
    <xf numFmtId="0" fontId="13" fillId="0" borderId="0" xfId="3" applyBorder="1"/>
    <xf numFmtId="0" fontId="18" fillId="0" borderId="20" xfId="3" applyFont="1" applyBorder="1"/>
    <xf numFmtId="0" fontId="20" fillId="0" borderId="9" xfId="3" applyFont="1" applyBorder="1"/>
    <xf numFmtId="0" fontId="20" fillId="0" borderId="0" xfId="3" applyFont="1" applyBorder="1"/>
    <xf numFmtId="0" fontId="19" fillId="0" borderId="9" xfId="3" applyFont="1" applyBorder="1"/>
    <xf numFmtId="0" fontId="19" fillId="0" borderId="0" xfId="3" applyFont="1" applyBorder="1"/>
    <xf numFmtId="0" fontId="18" fillId="0" borderId="9" xfId="3" quotePrefix="1" applyFont="1" applyBorder="1" applyAlignment="1">
      <alignment horizontal="left"/>
    </xf>
    <xf numFmtId="0" fontId="18" fillId="0" borderId="0" xfId="3" quotePrefix="1" applyFont="1" applyBorder="1" applyAlignment="1">
      <alignment horizontal="left"/>
    </xf>
    <xf numFmtId="0" fontId="18" fillId="0" borderId="0" xfId="3" quotePrefix="1" applyFont="1" applyBorder="1" applyAlignment="1">
      <alignment horizontal="right"/>
    </xf>
    <xf numFmtId="0" fontId="21" fillId="0" borderId="0" xfId="3" applyFont="1" applyBorder="1" applyAlignment="1">
      <alignment horizontal="center"/>
    </xf>
    <xf numFmtId="38" fontId="18" fillId="0" borderId="0" xfId="3" applyNumberFormat="1" applyFont="1" applyBorder="1"/>
    <xf numFmtId="38" fontId="18" fillId="0" borderId="20" xfId="3" applyNumberFormat="1" applyFont="1" applyFill="1" applyBorder="1"/>
    <xf numFmtId="38" fontId="18" fillId="0" borderId="0" xfId="3" applyNumberFormat="1" applyFont="1" applyFill="1" applyBorder="1"/>
    <xf numFmtId="0" fontId="13" fillId="0" borderId="0" xfId="3" applyAlignment="1">
      <alignment horizontal="left"/>
    </xf>
    <xf numFmtId="0" fontId="19" fillId="4" borderId="23" xfId="3" applyFont="1" applyFill="1" applyBorder="1"/>
    <xf numFmtId="0" fontId="19" fillId="4" borderId="2" xfId="3" applyFont="1" applyFill="1" applyBorder="1"/>
    <xf numFmtId="38" fontId="18" fillId="4" borderId="2" xfId="3" applyNumberFormat="1" applyFont="1" applyFill="1" applyBorder="1"/>
    <xf numFmtId="0" fontId="18" fillId="4" borderId="2" xfId="3" applyFont="1" applyFill="1" applyBorder="1" applyAlignment="1">
      <alignment horizontal="center"/>
    </xf>
    <xf numFmtId="0" fontId="18" fillId="4" borderId="2" xfId="3" applyFont="1" applyFill="1" applyBorder="1"/>
    <xf numFmtId="38" fontId="18" fillId="4" borderId="24" xfId="3" applyNumberFormat="1" applyFont="1" applyFill="1" applyBorder="1"/>
    <xf numFmtId="0" fontId="18" fillId="0" borderId="9" xfId="3" applyFont="1" applyBorder="1" applyAlignment="1">
      <alignment horizontal="left"/>
    </xf>
    <xf numFmtId="0" fontId="18" fillId="0" borderId="0" xfId="3" applyFont="1" applyBorder="1" applyAlignment="1">
      <alignment horizontal="left"/>
    </xf>
    <xf numFmtId="38" fontId="18" fillId="0" borderId="0" xfId="3" applyNumberFormat="1" applyFont="1" applyFill="1" applyBorder="1" applyAlignment="1">
      <alignment horizontal="right"/>
    </xf>
    <xf numFmtId="38" fontId="18" fillId="0" borderId="20" xfId="3" applyNumberFormat="1" applyFont="1" applyFill="1" applyBorder="1" applyAlignment="1">
      <alignment horizontal="right"/>
    </xf>
    <xf numFmtId="0" fontId="20" fillId="4" borderId="23" xfId="3" applyFont="1" applyFill="1" applyBorder="1"/>
    <xf numFmtId="0" fontId="20" fillId="4" borderId="2" xfId="3" applyFont="1" applyFill="1" applyBorder="1"/>
    <xf numFmtId="0" fontId="18" fillId="0" borderId="9" xfId="3" applyFont="1" applyFill="1" applyBorder="1"/>
    <xf numFmtId="0" fontId="18" fillId="0" borderId="0" xfId="3" applyFont="1" applyFill="1" applyBorder="1"/>
    <xf numFmtId="0" fontId="18" fillId="0" borderId="0" xfId="3" applyFont="1" applyFill="1" applyBorder="1" applyAlignment="1">
      <alignment horizontal="center"/>
    </xf>
    <xf numFmtId="38" fontId="18" fillId="0" borderId="0" xfId="3" applyNumberFormat="1" applyFont="1" applyBorder="1" applyProtection="1"/>
    <xf numFmtId="38" fontId="18" fillId="0" borderId="0" xfId="3" applyNumberFormat="1" applyFont="1" applyBorder="1" applyAlignment="1">
      <alignment horizontal="center"/>
    </xf>
    <xf numFmtId="38" fontId="18" fillId="0" borderId="0" xfId="3" applyNumberFormat="1" applyFont="1" applyBorder="1" applyAlignment="1">
      <alignment horizontal="right"/>
    </xf>
    <xf numFmtId="0" fontId="18" fillId="0" borderId="21" xfId="3" applyFont="1" applyBorder="1"/>
    <xf numFmtId="0" fontId="18" fillId="0" borderId="16" xfId="3" applyFont="1" applyBorder="1"/>
    <xf numFmtId="0" fontId="18" fillId="0" borderId="16" xfId="3" applyFont="1" applyBorder="1" applyAlignment="1">
      <alignment horizontal="center"/>
    </xf>
    <xf numFmtId="38" fontId="18" fillId="0" borderId="16" xfId="3" applyNumberFormat="1" applyFont="1" applyBorder="1"/>
    <xf numFmtId="0" fontId="13" fillId="0" borderId="16" xfId="3" applyBorder="1"/>
    <xf numFmtId="0" fontId="13" fillId="0" borderId="22" xfId="3" applyFill="1" applyBorder="1"/>
    <xf numFmtId="0" fontId="18" fillId="0" borderId="0" xfId="3" applyFont="1"/>
    <xf numFmtId="0" fontId="13" fillId="0" borderId="0" xfId="3" applyFill="1"/>
    <xf numFmtId="38" fontId="13" fillId="0" borderId="0" xfId="3" applyNumberFormat="1" applyBorder="1"/>
    <xf numFmtId="38" fontId="13" fillId="0" borderId="0" xfId="3" applyNumberFormat="1" applyFill="1" applyBorder="1"/>
    <xf numFmtId="0" fontId="22" fillId="0" borderId="0" xfId="3" applyFont="1" applyBorder="1"/>
    <xf numFmtId="0" fontId="19" fillId="4" borderId="16" xfId="3" applyFont="1" applyFill="1" applyBorder="1" applyAlignment="1">
      <alignment horizontal="center"/>
    </xf>
    <xf numFmtId="0" fontId="18" fillId="0" borderId="0" xfId="3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showGridLines="0" tabSelected="1" topLeftCell="D2" zoomScale="110" zoomScaleNormal="110" workbookViewId="0">
      <selection activeCell="D5" sqref="D5:N5"/>
    </sheetView>
  </sheetViews>
  <sheetFormatPr defaultRowHeight="15"/>
  <cols>
    <col min="1" max="1" width="14.7109375" style="36" hidden="1" customWidth="1"/>
    <col min="2" max="3" width="18.85546875" hidden="1" customWidth="1"/>
    <col min="4" max="4" width="71.85546875" customWidth="1"/>
    <col min="5" max="14" width="11.5703125" customWidth="1"/>
  </cols>
  <sheetData>
    <row r="1" spans="1:14" s="2" customFormat="1" ht="24" hidden="1" customHeight="1">
      <c r="A1" s="1" t="s">
        <v>0</v>
      </c>
      <c r="B1" s="2" t="s">
        <v>1</v>
      </c>
    </row>
    <row r="2" spans="1:14" ht="21">
      <c r="A2" s="3" t="s">
        <v>2</v>
      </c>
      <c r="C2" s="4"/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">
      <c r="A3" s="3" t="s">
        <v>2</v>
      </c>
      <c r="C3" s="4"/>
      <c r="D3" s="5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>
      <c r="A4" s="3" t="s">
        <v>2</v>
      </c>
      <c r="B4" s="6"/>
      <c r="C4" s="6"/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1">
      <c r="A5" s="3"/>
      <c r="B5" s="6"/>
      <c r="C5" s="6"/>
      <c r="D5" s="5" t="s">
        <v>144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9.75" customHeight="1" thickBot="1">
      <c r="A6" s="3" t="s">
        <v>2</v>
      </c>
      <c r="B6" s="5"/>
      <c r="C6" s="5"/>
      <c r="D6" s="5"/>
      <c r="E6" s="5"/>
    </row>
    <row r="7" spans="1:14">
      <c r="A7" s="3" t="s">
        <v>2</v>
      </c>
      <c r="D7" s="7" t="s">
        <v>6</v>
      </c>
      <c r="E7" s="8" t="s">
        <v>7</v>
      </c>
      <c r="F7" s="8" t="s">
        <v>8</v>
      </c>
      <c r="G7" s="8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</row>
    <row r="8" spans="1:14" ht="15.75" thickBot="1">
      <c r="A8" s="3" t="s">
        <v>17</v>
      </c>
      <c r="B8" s="10"/>
      <c r="C8" s="10"/>
      <c r="D8" s="11"/>
      <c r="E8" s="12" t="s">
        <v>18</v>
      </c>
      <c r="F8" s="12" t="s">
        <v>18</v>
      </c>
      <c r="G8" s="12" t="s">
        <v>18</v>
      </c>
      <c r="H8" s="12" t="s">
        <v>18</v>
      </c>
      <c r="I8" s="13" t="s">
        <v>18</v>
      </c>
      <c r="J8" s="13" t="s">
        <v>18</v>
      </c>
      <c r="K8" s="13" t="s">
        <v>18</v>
      </c>
      <c r="L8" s="13" t="s">
        <v>18</v>
      </c>
      <c r="M8" s="13" t="s">
        <v>18</v>
      </c>
      <c r="N8" s="13" t="s">
        <v>18</v>
      </c>
    </row>
    <row r="9" spans="1:14">
      <c r="A9" s="3" t="s">
        <v>2</v>
      </c>
      <c r="B9" s="10"/>
      <c r="C9" s="10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3" t="s">
        <v>2</v>
      </c>
      <c r="B10" s="10"/>
      <c r="C10" s="10"/>
      <c r="D10" s="16" t="s">
        <v>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idden="1">
      <c r="A11" s="3" t="s">
        <v>20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idden="1">
      <c r="A12" s="3" t="s">
        <v>21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3" t="s">
        <v>20</v>
      </c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3" t="s">
        <v>22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3" t="s">
        <v>23</v>
      </c>
      <c r="B15" s="19" t="s">
        <v>24</v>
      </c>
      <c r="C15" s="19" t="s">
        <v>25</v>
      </c>
      <c r="D15" s="17" t="s">
        <v>26</v>
      </c>
      <c r="E15" s="18">
        <v>11639.602000000001</v>
      </c>
      <c r="F15" s="18">
        <v>11976.245999999999</v>
      </c>
      <c r="G15" s="18">
        <v>12341.201999999999</v>
      </c>
      <c r="H15" s="18">
        <v>12684.62</v>
      </c>
      <c r="I15" s="18">
        <v>13081.207</v>
      </c>
      <c r="J15" s="18">
        <v>13446.752</v>
      </c>
      <c r="K15" s="18">
        <v>13847.81</v>
      </c>
      <c r="L15" s="18">
        <v>14259.844999999999</v>
      </c>
      <c r="M15" s="18">
        <v>14700.67</v>
      </c>
      <c r="N15" s="18">
        <v>15222.12</v>
      </c>
    </row>
    <row r="16" spans="1:14">
      <c r="A16" s="3" t="s">
        <v>23</v>
      </c>
      <c r="B16" s="19" t="s">
        <v>27</v>
      </c>
      <c r="C16" s="19" t="s">
        <v>28</v>
      </c>
      <c r="D16" s="17" t="s">
        <v>29</v>
      </c>
      <c r="E16" s="18">
        <v>54.3</v>
      </c>
      <c r="F16" s="18">
        <v>48.84</v>
      </c>
      <c r="G16" s="18">
        <v>43.21</v>
      </c>
      <c r="H16" s="18">
        <v>37.409999999999997</v>
      </c>
      <c r="I16" s="18">
        <v>31.44</v>
      </c>
      <c r="J16" s="18">
        <v>25.28</v>
      </c>
      <c r="K16" s="18">
        <v>18.940000000000001</v>
      </c>
      <c r="L16" s="18">
        <v>12.4</v>
      </c>
      <c r="M16" s="18">
        <v>5.66</v>
      </c>
      <c r="N16" s="18">
        <v>0.5</v>
      </c>
    </row>
    <row r="17" spans="1:14">
      <c r="A17" s="3" t="s">
        <v>23</v>
      </c>
      <c r="B17" s="19" t="s">
        <v>30</v>
      </c>
      <c r="C17" s="19" t="s">
        <v>31</v>
      </c>
      <c r="D17" s="17" t="s">
        <v>32</v>
      </c>
      <c r="E17" s="18">
        <v>4725.5479999999998</v>
      </c>
      <c r="F17" s="18">
        <v>4861.1660000000002</v>
      </c>
      <c r="G17" s="18">
        <v>5055.6890000000003</v>
      </c>
      <c r="H17" s="18">
        <v>5267.6469999999999</v>
      </c>
      <c r="I17" s="18">
        <v>5445.2020000000002</v>
      </c>
      <c r="J17" s="18">
        <v>5625.5659999999998</v>
      </c>
      <c r="K17" s="18">
        <v>5812.8540000000003</v>
      </c>
      <c r="L17" s="18">
        <v>6037.1869999999999</v>
      </c>
      <c r="M17" s="18">
        <v>6219.8770000000004</v>
      </c>
      <c r="N17" s="18">
        <v>6410.9530000000004</v>
      </c>
    </row>
    <row r="18" spans="1:14">
      <c r="A18" s="3" t="s">
        <v>23</v>
      </c>
      <c r="B18" s="19" t="s">
        <v>24</v>
      </c>
      <c r="C18" s="19" t="s">
        <v>25</v>
      </c>
      <c r="D18" s="17" t="s">
        <v>33</v>
      </c>
      <c r="E18" s="18">
        <v>6682.35</v>
      </c>
      <c r="F18" s="18">
        <v>6693.65</v>
      </c>
      <c r="G18" s="18">
        <v>6704.96</v>
      </c>
      <c r="H18" s="18">
        <v>6715.79</v>
      </c>
      <c r="I18" s="18">
        <v>6727.64</v>
      </c>
      <c r="J18" s="18">
        <v>6739.03</v>
      </c>
      <c r="K18" s="18">
        <v>6750.43</v>
      </c>
      <c r="L18" s="18">
        <v>6761.86</v>
      </c>
      <c r="M18" s="18">
        <v>6773.32</v>
      </c>
      <c r="N18" s="18">
        <v>6784.82</v>
      </c>
    </row>
    <row r="19" spans="1:14">
      <c r="A19" s="3" t="s">
        <v>23</v>
      </c>
      <c r="B19" s="19" t="s">
        <v>24</v>
      </c>
      <c r="C19" s="19" t="s">
        <v>25</v>
      </c>
      <c r="D19" s="17" t="s">
        <v>34</v>
      </c>
      <c r="E19" s="18">
        <v>1798.894</v>
      </c>
      <c r="F19" s="18">
        <v>1836.81</v>
      </c>
      <c r="G19" s="18">
        <v>1875.5650000000001</v>
      </c>
      <c r="H19" s="18">
        <v>1915.2550000000001</v>
      </c>
      <c r="I19" s="18">
        <v>1955.82</v>
      </c>
      <c r="J19" s="18">
        <v>1997.48</v>
      </c>
      <c r="K19" s="18">
        <v>2040.27</v>
      </c>
      <c r="L19" s="18">
        <v>2084.0300000000002</v>
      </c>
      <c r="M19" s="18">
        <v>2128.98</v>
      </c>
      <c r="N19" s="18">
        <v>2175.0100000000002</v>
      </c>
    </row>
    <row r="20" spans="1:14">
      <c r="A20" s="3" t="s">
        <v>2</v>
      </c>
      <c r="B20" s="20"/>
      <c r="C20" s="20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3" t="s">
        <v>2</v>
      </c>
      <c r="B21" s="20"/>
      <c r="C21" s="20"/>
      <c r="D21" s="21" t="s">
        <v>35</v>
      </c>
      <c r="E21" s="22">
        <f>SUBTOTAL(9, E10:E20)</f>
        <v>24900.694000000003</v>
      </c>
      <c r="F21" s="22">
        <f t="shared" ref="F21:N21" si="0">SUBTOTAL(9, F10:F20)</f>
        <v>25416.712000000003</v>
      </c>
      <c r="G21" s="22">
        <f t="shared" si="0"/>
        <v>26020.625999999997</v>
      </c>
      <c r="H21" s="22">
        <f t="shared" si="0"/>
        <v>26620.722000000002</v>
      </c>
      <c r="I21" s="22">
        <f t="shared" si="0"/>
        <v>27241.309000000001</v>
      </c>
      <c r="J21" s="22">
        <f t="shared" si="0"/>
        <v>27834.108</v>
      </c>
      <c r="K21" s="22">
        <f t="shared" si="0"/>
        <v>28470.304</v>
      </c>
      <c r="L21" s="22">
        <f t="shared" si="0"/>
        <v>29155.322</v>
      </c>
      <c r="M21" s="22">
        <f t="shared" si="0"/>
        <v>29828.507000000001</v>
      </c>
      <c r="N21" s="22">
        <f t="shared" si="0"/>
        <v>30593.402999999998</v>
      </c>
    </row>
    <row r="22" spans="1:14">
      <c r="A22" s="3" t="s">
        <v>2</v>
      </c>
      <c r="B22" s="20"/>
      <c r="C22" s="20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idden="1">
      <c r="A23" s="3" t="s">
        <v>36</v>
      </c>
      <c r="B23" s="20"/>
      <c r="C23" s="20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>
      <c r="A24" s="3" t="s">
        <v>2</v>
      </c>
      <c r="B24" s="20"/>
      <c r="C24" s="20"/>
      <c r="D24" s="16" t="s">
        <v>37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idden="1">
      <c r="A25" s="3" t="s">
        <v>20</v>
      </c>
      <c r="B25" s="20"/>
      <c r="C25" s="20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idden="1">
      <c r="A26" s="3" t="s">
        <v>21</v>
      </c>
      <c r="B26" s="20"/>
      <c r="C26" s="20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idden="1">
      <c r="A27" s="3" t="s">
        <v>20</v>
      </c>
      <c r="B27" s="20"/>
      <c r="C27" s="20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idden="1">
      <c r="A28" s="3" t="s">
        <v>22</v>
      </c>
      <c r="B28" s="20"/>
      <c r="C28" s="20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>
      <c r="A29" s="3" t="s">
        <v>23</v>
      </c>
      <c r="B29" s="19" t="s">
        <v>30</v>
      </c>
      <c r="C29" s="19" t="s">
        <v>31</v>
      </c>
      <c r="D29" s="17" t="s">
        <v>38</v>
      </c>
      <c r="E29" s="18">
        <v>-13368.921</v>
      </c>
      <c r="F29" s="18">
        <v>-13657.218999999999</v>
      </c>
      <c r="G29" s="18">
        <v>-13950.522999999999</v>
      </c>
      <c r="H29" s="18">
        <v>-14296.184999999999</v>
      </c>
      <c r="I29" s="18">
        <v>-14650.48</v>
      </c>
      <c r="J29" s="18">
        <v>-15013.62</v>
      </c>
      <c r="K29" s="18">
        <v>-15385.85</v>
      </c>
      <c r="L29" s="18">
        <v>-15767.38</v>
      </c>
      <c r="M29" s="18">
        <v>-16158.46</v>
      </c>
      <c r="N29" s="18">
        <v>-16559.32</v>
      </c>
    </row>
    <row r="30" spans="1:14">
      <c r="A30" s="3" t="s">
        <v>23</v>
      </c>
      <c r="B30" s="19" t="s">
        <v>24</v>
      </c>
      <c r="C30" s="19" t="s">
        <v>25</v>
      </c>
      <c r="D30" s="17" t="s">
        <v>39</v>
      </c>
      <c r="E30" s="18">
        <v>-1307.8399999999999</v>
      </c>
      <c r="F30" s="18">
        <v>-1320.28</v>
      </c>
      <c r="G30" s="18">
        <v>-1333.05</v>
      </c>
      <c r="H30" s="18">
        <v>-1346.2149999999999</v>
      </c>
      <c r="I30" s="18">
        <v>-1359.66</v>
      </c>
      <c r="J30" s="18">
        <v>-1373.5050000000001</v>
      </c>
      <c r="K30" s="18">
        <v>-1387.78</v>
      </c>
      <c r="L30" s="18">
        <v>-1402.44</v>
      </c>
      <c r="M30" s="18">
        <v>-1417.44</v>
      </c>
      <c r="N30" s="18">
        <v>-1432.85</v>
      </c>
    </row>
    <row r="31" spans="1:14">
      <c r="A31" s="3" t="s">
        <v>23</v>
      </c>
      <c r="B31" s="19" t="s">
        <v>30</v>
      </c>
      <c r="C31" s="19" t="s">
        <v>31</v>
      </c>
      <c r="D31" s="17" t="s">
        <v>40</v>
      </c>
      <c r="E31" s="18">
        <v>-907</v>
      </c>
      <c r="F31" s="18">
        <v>-907</v>
      </c>
      <c r="G31" s="18">
        <v>-907</v>
      </c>
      <c r="H31" s="18">
        <v>-907</v>
      </c>
      <c r="I31" s="18">
        <v>-907</v>
      </c>
      <c r="J31" s="18">
        <v>-907</v>
      </c>
      <c r="K31" s="18">
        <v>-932</v>
      </c>
      <c r="L31" s="18">
        <v>-957</v>
      </c>
      <c r="M31" s="18">
        <v>-1007</v>
      </c>
      <c r="N31" s="18">
        <v>-1007</v>
      </c>
    </row>
    <row r="32" spans="1:14">
      <c r="A32" s="3" t="s">
        <v>23</v>
      </c>
      <c r="B32" s="19" t="s">
        <v>30</v>
      </c>
      <c r="C32" s="19" t="s">
        <v>31</v>
      </c>
      <c r="D32" s="17" t="s">
        <v>41</v>
      </c>
      <c r="E32" s="18">
        <v>-402.56299999999999</v>
      </c>
      <c r="F32" s="18">
        <v>-405.49</v>
      </c>
      <c r="G32" s="18">
        <v>-408.48500000000001</v>
      </c>
      <c r="H32" s="18">
        <v>-411.55</v>
      </c>
      <c r="I32" s="18">
        <v>-414.68</v>
      </c>
      <c r="J32" s="18">
        <v>-417.87</v>
      </c>
      <c r="K32" s="18">
        <v>-421.125</v>
      </c>
      <c r="L32" s="18">
        <v>-424.46499999999997</v>
      </c>
      <c r="M32" s="18">
        <v>-428.10500000000002</v>
      </c>
      <c r="N32" s="18">
        <v>-431.83</v>
      </c>
    </row>
    <row r="33" spans="1:14">
      <c r="A33" s="3" t="s">
        <v>23</v>
      </c>
      <c r="B33" s="19" t="s">
        <v>30</v>
      </c>
      <c r="C33" s="19" t="s">
        <v>31</v>
      </c>
      <c r="D33" s="17" t="s">
        <v>42</v>
      </c>
      <c r="E33" s="18">
        <v>-9793.9869999999992</v>
      </c>
      <c r="F33" s="18">
        <v>-9972.4320000000007</v>
      </c>
      <c r="G33" s="18">
        <v>-10172.996999999999</v>
      </c>
      <c r="H33" s="18">
        <v>-10359.365</v>
      </c>
      <c r="I33" s="18">
        <v>-10549.888000000001</v>
      </c>
      <c r="J33" s="18">
        <v>-10744.584000000001</v>
      </c>
      <c r="K33" s="18">
        <v>-10943.591</v>
      </c>
      <c r="L33" s="18">
        <v>-11165.491</v>
      </c>
      <c r="M33" s="18">
        <v>-11373.304</v>
      </c>
      <c r="N33" s="18">
        <v>-11585.709000000001</v>
      </c>
    </row>
    <row r="34" spans="1:14">
      <c r="A34" s="3" t="s">
        <v>23</v>
      </c>
      <c r="B34" s="19" t="s">
        <v>43</v>
      </c>
      <c r="C34" s="19" t="s">
        <v>44</v>
      </c>
      <c r="D34" s="17" t="s">
        <v>45</v>
      </c>
      <c r="E34" s="18">
        <v>-196.2</v>
      </c>
      <c r="F34" s="18">
        <v>-580.96299999999997</v>
      </c>
      <c r="G34" s="18">
        <v>-453.4</v>
      </c>
      <c r="H34" s="18">
        <v>-660.125</v>
      </c>
      <c r="I34" s="18">
        <v>-44.375</v>
      </c>
      <c r="J34" s="18">
        <v>-712.51300000000003</v>
      </c>
      <c r="K34" s="18">
        <v>-299.10000000000002</v>
      </c>
      <c r="L34" s="18">
        <v>-408.5</v>
      </c>
      <c r="M34" s="18">
        <v>-307.89</v>
      </c>
      <c r="N34" s="18">
        <v>-317.27</v>
      </c>
    </row>
    <row r="35" spans="1:14">
      <c r="A35" s="3" t="s">
        <v>2</v>
      </c>
      <c r="B35" s="20"/>
      <c r="C35" s="20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>
      <c r="A36" s="3" t="s">
        <v>2</v>
      </c>
      <c r="B36" s="20"/>
      <c r="C36" s="20"/>
      <c r="D36" s="21" t="s">
        <v>46</v>
      </c>
      <c r="E36" s="22">
        <f>SUBTOTAL(9, E24:E35)</f>
        <v>-25976.511000000002</v>
      </c>
      <c r="F36" s="22">
        <f t="shared" ref="F36:N36" si="1">SUBTOTAL(9, F24:F35)</f>
        <v>-26843.384000000002</v>
      </c>
      <c r="G36" s="22">
        <f t="shared" si="1"/>
        <v>-27225.454999999998</v>
      </c>
      <c r="H36" s="22">
        <f t="shared" si="1"/>
        <v>-27980.440000000002</v>
      </c>
      <c r="I36" s="22">
        <f t="shared" si="1"/>
        <v>-27926.082999999999</v>
      </c>
      <c r="J36" s="22">
        <f t="shared" si="1"/>
        <v>-29169.091999999997</v>
      </c>
      <c r="K36" s="22">
        <f t="shared" si="1"/>
        <v>-29369.446</v>
      </c>
      <c r="L36" s="22">
        <f t="shared" si="1"/>
        <v>-30125.275999999998</v>
      </c>
      <c r="M36" s="22">
        <f t="shared" si="1"/>
        <v>-30692.198999999997</v>
      </c>
      <c r="N36" s="22">
        <f t="shared" si="1"/>
        <v>-31333.979000000003</v>
      </c>
    </row>
    <row r="37" spans="1:14">
      <c r="A37" s="3" t="s">
        <v>2</v>
      </c>
      <c r="B37" s="20"/>
      <c r="C37" s="20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idden="1">
      <c r="A38" s="3" t="s">
        <v>36</v>
      </c>
      <c r="B38" s="20"/>
      <c r="C38" s="20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idden="1">
      <c r="A39" s="3" t="s">
        <v>36</v>
      </c>
      <c r="D39" s="23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3" t="s">
        <v>2</v>
      </c>
      <c r="D40" s="21" t="s">
        <v>47</v>
      </c>
      <c r="E40" s="22">
        <f>SUBTOTAL(9, E10:E39)</f>
        <v>-1075.8169999999966</v>
      </c>
      <c r="F40" s="22">
        <f t="shared" ref="F40:N40" si="2">SUBTOTAL(9, F10:F39)</f>
        <v>-1426.6719999999971</v>
      </c>
      <c r="G40" s="22">
        <f t="shared" si="2"/>
        <v>-1204.829000000002</v>
      </c>
      <c r="H40" s="22">
        <f t="shared" si="2"/>
        <v>-1359.7179999999971</v>
      </c>
      <c r="I40" s="22">
        <f t="shared" si="2"/>
        <v>-684.77399999999943</v>
      </c>
      <c r="J40" s="22">
        <f t="shared" si="2"/>
        <v>-1334.9840000000013</v>
      </c>
      <c r="K40" s="22">
        <f t="shared" si="2"/>
        <v>-899.1420000000013</v>
      </c>
      <c r="L40" s="22">
        <f t="shared" si="2"/>
        <v>-969.95399999999972</v>
      </c>
      <c r="M40" s="22">
        <f t="shared" si="2"/>
        <v>-863.69199999999785</v>
      </c>
      <c r="N40" s="22">
        <f t="shared" si="2"/>
        <v>-740.5760000000023</v>
      </c>
    </row>
    <row r="41" spans="1:14">
      <c r="A41" s="3" t="s">
        <v>2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3" t="s">
        <v>48</v>
      </c>
      <c r="D42" s="24" t="s">
        <v>49</v>
      </c>
      <c r="E42" s="18">
        <v>-759.00199999999995</v>
      </c>
      <c r="F42" s="18">
        <v>-769.41200000000003</v>
      </c>
      <c r="G42" s="18">
        <v>-780.05200000000002</v>
      </c>
      <c r="H42" s="18">
        <v>-790.91</v>
      </c>
      <c r="I42" s="18">
        <v>-801.98599999999999</v>
      </c>
      <c r="J42" s="18">
        <v>-813.28800000000001</v>
      </c>
      <c r="K42" s="18">
        <v>-824.81600000000003</v>
      </c>
      <c r="L42" s="18">
        <v>-836.58600000000001</v>
      </c>
      <c r="M42" s="18">
        <v>-848.59400000000005</v>
      </c>
      <c r="N42" s="18">
        <v>-838.34400000000005</v>
      </c>
    </row>
    <row r="43" spans="1:14">
      <c r="A43" s="3" t="s">
        <v>2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3" t="s">
        <v>2</v>
      </c>
      <c r="D44" s="21" t="s">
        <v>50</v>
      </c>
      <c r="E44" s="22">
        <f>SUBTOTAL(9, E10:E43)</f>
        <v>-1834.8189999999965</v>
      </c>
      <c r="F44" s="22">
        <f t="shared" ref="F44:N44" si="3">SUBTOTAL(9, F10:F43)</f>
        <v>-2196.0839999999971</v>
      </c>
      <c r="G44" s="22">
        <f t="shared" si="3"/>
        <v>-1984.8810000000021</v>
      </c>
      <c r="H44" s="22">
        <f t="shared" si="3"/>
        <v>-2150.627999999997</v>
      </c>
      <c r="I44" s="22">
        <f t="shared" si="3"/>
        <v>-1486.7599999999993</v>
      </c>
      <c r="J44" s="22">
        <f t="shared" si="3"/>
        <v>-2148.2720000000013</v>
      </c>
      <c r="K44" s="22">
        <f t="shared" si="3"/>
        <v>-1723.9580000000014</v>
      </c>
      <c r="L44" s="22">
        <f t="shared" si="3"/>
        <v>-1806.5399999999997</v>
      </c>
      <c r="M44" s="22">
        <f t="shared" si="3"/>
        <v>-1712.2859999999978</v>
      </c>
      <c r="N44" s="22">
        <f t="shared" si="3"/>
        <v>-1578.9200000000023</v>
      </c>
    </row>
    <row r="45" spans="1:14">
      <c r="A45" s="3" t="s">
        <v>2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3" t="s">
        <v>2</v>
      </c>
      <c r="D46" s="24" t="s">
        <v>51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3" t="s">
        <v>2</v>
      </c>
      <c r="D47" s="24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A48" s="3" t="s">
        <v>2</v>
      </c>
      <c r="D48" s="21" t="s">
        <v>52</v>
      </c>
      <c r="E48" s="22">
        <f>SUBTOTAL(9, E10:E47)</f>
        <v>-1834.8189999999965</v>
      </c>
      <c r="F48" s="22">
        <f t="shared" ref="F48:N48" si="4">SUBTOTAL(9, F10:F47)</f>
        <v>-2196.0839999999971</v>
      </c>
      <c r="G48" s="22">
        <f t="shared" si="4"/>
        <v>-1984.8810000000021</v>
      </c>
      <c r="H48" s="22">
        <f t="shared" si="4"/>
        <v>-2150.627999999997</v>
      </c>
      <c r="I48" s="22">
        <f t="shared" si="4"/>
        <v>-1486.7599999999993</v>
      </c>
      <c r="J48" s="22">
        <f t="shared" si="4"/>
        <v>-2148.2720000000013</v>
      </c>
      <c r="K48" s="22">
        <f t="shared" si="4"/>
        <v>-1723.9580000000014</v>
      </c>
      <c r="L48" s="22">
        <f t="shared" si="4"/>
        <v>-1806.5399999999997</v>
      </c>
      <c r="M48" s="22">
        <f t="shared" si="4"/>
        <v>-1712.2859999999978</v>
      </c>
      <c r="N48" s="22">
        <f t="shared" si="4"/>
        <v>-1578.9200000000023</v>
      </c>
    </row>
    <row r="49" spans="1:14">
      <c r="A49" s="3" t="s">
        <v>2</v>
      </c>
      <c r="D49" s="24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idden="1">
      <c r="A50" s="3" t="s">
        <v>53</v>
      </c>
      <c r="D50" s="24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3" t="s">
        <v>54</v>
      </c>
      <c r="D51" s="26" t="s">
        <v>55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A52" s="3" t="s">
        <v>48</v>
      </c>
      <c r="D52" s="24" t="s">
        <v>33</v>
      </c>
      <c r="E52" s="18">
        <v>-6682.35</v>
      </c>
      <c r="F52" s="18">
        <v>-6693.65</v>
      </c>
      <c r="G52" s="18">
        <v>-6704.96</v>
      </c>
      <c r="H52" s="18">
        <v>-6715.79</v>
      </c>
      <c r="I52" s="18">
        <v>-6727.64</v>
      </c>
      <c r="J52" s="18">
        <v>-6739.03</v>
      </c>
      <c r="K52" s="18">
        <v>-6750.43</v>
      </c>
      <c r="L52" s="18">
        <v>-6761.86</v>
      </c>
      <c r="M52" s="18">
        <v>-6773.32</v>
      </c>
      <c r="N52" s="18">
        <v>-6784.82</v>
      </c>
    </row>
    <row r="53" spans="1:14">
      <c r="A53" s="3" t="s">
        <v>48</v>
      </c>
      <c r="D53" s="24" t="s">
        <v>56</v>
      </c>
      <c r="E53" s="18">
        <v>-239.8</v>
      </c>
      <c r="F53" s="18">
        <v>-240.4</v>
      </c>
      <c r="G53" s="18">
        <v>-241</v>
      </c>
      <c r="H53" s="18">
        <v>-241.6</v>
      </c>
      <c r="I53" s="18">
        <v>-242.2</v>
      </c>
      <c r="J53" s="18">
        <v>-242.8</v>
      </c>
      <c r="K53" s="18">
        <v>-243.4</v>
      </c>
      <c r="L53" s="18">
        <v>-244</v>
      </c>
      <c r="M53" s="18">
        <v>-244.61</v>
      </c>
      <c r="N53" s="18">
        <v>-245.23</v>
      </c>
    </row>
    <row r="54" spans="1:14">
      <c r="A54" s="3" t="s">
        <v>2</v>
      </c>
      <c r="D54" s="27" t="s">
        <v>57</v>
      </c>
      <c r="E54" s="22">
        <f>SUBTOTAL(9, E52:E53)</f>
        <v>-6922.1500000000005</v>
      </c>
      <c r="F54" s="22">
        <f t="shared" ref="F54:N54" si="5">SUBTOTAL(9, F52:F53)</f>
        <v>-6934.0499999999993</v>
      </c>
      <c r="G54" s="22">
        <f t="shared" si="5"/>
        <v>-6945.96</v>
      </c>
      <c r="H54" s="22">
        <f t="shared" si="5"/>
        <v>-6957.39</v>
      </c>
      <c r="I54" s="22">
        <f t="shared" si="5"/>
        <v>-6969.84</v>
      </c>
      <c r="J54" s="22">
        <f t="shared" si="5"/>
        <v>-6981.83</v>
      </c>
      <c r="K54" s="22">
        <f t="shared" si="5"/>
        <v>-6993.83</v>
      </c>
      <c r="L54" s="22">
        <f t="shared" si="5"/>
        <v>-7005.86</v>
      </c>
      <c r="M54" s="22">
        <f t="shared" si="5"/>
        <v>-7017.9299999999994</v>
      </c>
      <c r="N54" s="22">
        <f t="shared" si="5"/>
        <v>-7030.0499999999993</v>
      </c>
    </row>
    <row r="55" spans="1:14">
      <c r="A55" s="3" t="s">
        <v>2</v>
      </c>
      <c r="D55" s="24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>
      <c r="A56" s="3" t="s">
        <v>58</v>
      </c>
      <c r="D56" s="26" t="s">
        <v>59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>
      <c r="A57" s="3" t="s">
        <v>48</v>
      </c>
      <c r="D57" s="24" t="s">
        <v>60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>
      <c r="A58" s="3" t="s">
        <v>48</v>
      </c>
      <c r="D58" s="24" t="s">
        <v>61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>
      <c r="A59" s="3" t="s">
        <v>2</v>
      </c>
      <c r="D59" s="24" t="s">
        <v>62</v>
      </c>
      <c r="E59" s="18">
        <f>E83</f>
        <v>9065.1830000000009</v>
      </c>
      <c r="F59" s="18">
        <f t="shared" ref="F59:N59" si="6">F83</f>
        <v>10280.874</v>
      </c>
      <c r="G59" s="18">
        <f t="shared" si="6"/>
        <v>10479.974</v>
      </c>
      <c r="H59" s="18">
        <f t="shared" si="6"/>
        <v>11159.7</v>
      </c>
      <c r="I59" s="18">
        <f t="shared" si="6"/>
        <v>8647.0419999999995</v>
      </c>
      <c r="J59" s="18">
        <f t="shared" si="6"/>
        <v>11404.306</v>
      </c>
      <c r="K59" s="18">
        <f t="shared" si="6"/>
        <v>9841.8119999999999</v>
      </c>
      <c r="L59" s="18">
        <f t="shared" si="6"/>
        <v>10088.982</v>
      </c>
      <c r="M59" s="18">
        <f t="shared" si="6"/>
        <v>9951.848</v>
      </c>
      <c r="N59" s="18">
        <f t="shared" si="6"/>
        <v>9880.3979999999992</v>
      </c>
    </row>
    <row r="60" spans="1:14">
      <c r="A60" s="3" t="s">
        <v>48</v>
      </c>
      <c r="D60" s="24" t="s">
        <v>63</v>
      </c>
      <c r="E60" s="18">
        <v>179.48</v>
      </c>
      <c r="F60" s="18">
        <v>184.94</v>
      </c>
      <c r="G60" s="18">
        <v>190.57</v>
      </c>
      <c r="H60" s="18">
        <v>196.36</v>
      </c>
      <c r="I60" s="18">
        <v>202.34</v>
      </c>
      <c r="J60" s="18">
        <v>208.5</v>
      </c>
      <c r="K60" s="18">
        <v>214.84</v>
      </c>
      <c r="L60" s="18">
        <v>221.38</v>
      </c>
      <c r="M60" s="18">
        <v>227.48</v>
      </c>
      <c r="N60" s="18">
        <v>0</v>
      </c>
    </row>
    <row r="61" spans="1:14">
      <c r="A61" s="3" t="s">
        <v>2</v>
      </c>
      <c r="D61" s="24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>
      <c r="A62" s="3" t="s">
        <v>2</v>
      </c>
      <c r="D62" s="24" t="s">
        <v>64</v>
      </c>
      <c r="E62" s="22">
        <f>SUBTOTAL(9, E57:E61)</f>
        <v>9244.6630000000005</v>
      </c>
      <c r="F62" s="22">
        <f t="shared" ref="F62:N62" si="7">SUBTOTAL(9, F57:F61)</f>
        <v>10465.814</v>
      </c>
      <c r="G62" s="22">
        <f t="shared" si="7"/>
        <v>10670.544</v>
      </c>
      <c r="H62" s="22">
        <f t="shared" si="7"/>
        <v>11356.060000000001</v>
      </c>
      <c r="I62" s="22">
        <f t="shared" si="7"/>
        <v>8849.3819999999996</v>
      </c>
      <c r="J62" s="22">
        <f t="shared" si="7"/>
        <v>11612.806</v>
      </c>
      <c r="K62" s="22">
        <f t="shared" si="7"/>
        <v>10056.652</v>
      </c>
      <c r="L62" s="22">
        <f t="shared" si="7"/>
        <v>10310.361999999999</v>
      </c>
      <c r="M62" s="22">
        <f t="shared" si="7"/>
        <v>10179.328</v>
      </c>
      <c r="N62" s="22">
        <f t="shared" si="7"/>
        <v>9880.3979999999992</v>
      </c>
    </row>
    <row r="63" spans="1:14" ht="15.75" thickBot="1">
      <c r="A63" s="3" t="s">
        <v>2</v>
      </c>
      <c r="D63" s="24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5.75" thickBot="1">
      <c r="A64" s="3" t="s">
        <v>2</v>
      </c>
      <c r="D64" s="28" t="s">
        <v>65</v>
      </c>
      <c r="E64" s="29">
        <f t="shared" ref="E64:N64" si="8">SUBTOTAL(9, E10:E62)</f>
        <v>487.69400000000542</v>
      </c>
      <c r="F64" s="29">
        <f t="shared" si="8"/>
        <v>1335.6800000000035</v>
      </c>
      <c r="G64" s="29">
        <f t="shared" si="8"/>
        <v>1739.7029999999979</v>
      </c>
      <c r="H64" s="29">
        <f t="shared" si="8"/>
        <v>2248.0420000000026</v>
      </c>
      <c r="I64" s="29">
        <f t="shared" si="8"/>
        <v>392.78199999999913</v>
      </c>
      <c r="J64" s="29">
        <f t="shared" si="8"/>
        <v>2482.7039999999997</v>
      </c>
      <c r="K64" s="29">
        <f t="shared" si="8"/>
        <v>1338.8639999999975</v>
      </c>
      <c r="L64" s="29">
        <f t="shared" si="8"/>
        <v>1497.9620000000004</v>
      </c>
      <c r="M64" s="29">
        <f t="shared" si="8"/>
        <v>1449.1120000000014</v>
      </c>
      <c r="N64" s="29">
        <f t="shared" si="8"/>
        <v>1271.4279999999981</v>
      </c>
    </row>
    <row r="65" spans="1:14">
      <c r="A65" s="3" t="s">
        <v>2</v>
      </c>
      <c r="D65" s="24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>
      <c r="A66" s="3" t="s">
        <v>2</v>
      </c>
      <c r="D66" s="26" t="s">
        <v>66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>
      <c r="A67" s="3" t="s">
        <v>48</v>
      </c>
      <c r="D67" s="24" t="s">
        <v>67</v>
      </c>
      <c r="E67" s="25">
        <v>23.035</v>
      </c>
      <c r="F67" s="25">
        <v>-267.08800000000002</v>
      </c>
      <c r="G67" s="25">
        <v>-61.11</v>
      </c>
      <c r="H67" s="25">
        <v>-528.09500000000003</v>
      </c>
      <c r="I67" s="25">
        <v>1370.105</v>
      </c>
      <c r="J67" s="25">
        <v>-677.63800000000003</v>
      </c>
      <c r="K67" s="25">
        <v>510.66</v>
      </c>
      <c r="L67" s="25">
        <v>398.88</v>
      </c>
      <c r="M67" s="25">
        <v>497.25</v>
      </c>
      <c r="N67" s="25">
        <v>721.81</v>
      </c>
    </row>
    <row r="68" spans="1:14" ht="15.75" thickBot="1">
      <c r="A68" s="3" t="s">
        <v>2</v>
      </c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ht="15.75" thickBot="1">
      <c r="A69" s="3" t="s">
        <v>2</v>
      </c>
      <c r="D69" s="28" t="s">
        <v>68</v>
      </c>
      <c r="E69" s="29">
        <f t="shared" ref="E69:N69" si="9">SUBTOTAL(9, E10:E68)</f>
        <v>510.72900000000544</v>
      </c>
      <c r="F69" s="29">
        <f t="shared" si="9"/>
        <v>1068.5920000000035</v>
      </c>
      <c r="G69" s="29">
        <f t="shared" si="9"/>
        <v>1678.592999999998</v>
      </c>
      <c r="H69" s="29">
        <f t="shared" si="9"/>
        <v>1719.9470000000026</v>
      </c>
      <c r="I69" s="29">
        <f t="shared" si="9"/>
        <v>1762.8869999999993</v>
      </c>
      <c r="J69" s="29">
        <f t="shared" si="9"/>
        <v>1805.0659999999998</v>
      </c>
      <c r="K69" s="29">
        <f t="shared" si="9"/>
        <v>1849.5239999999976</v>
      </c>
      <c r="L69" s="29">
        <f t="shared" si="9"/>
        <v>1896.8420000000006</v>
      </c>
      <c r="M69" s="29">
        <f t="shared" si="9"/>
        <v>1946.3620000000014</v>
      </c>
      <c r="N69" s="29">
        <f t="shared" si="9"/>
        <v>1993.237999999998</v>
      </c>
    </row>
    <row r="70" spans="1:14" ht="16.5" customHeight="1" thickBot="1">
      <c r="A70" s="3" t="s">
        <v>2</v>
      </c>
      <c r="D70" s="30"/>
      <c r="L70" s="31" t="s">
        <v>69</v>
      </c>
      <c r="M70" s="32"/>
      <c r="N70" s="33">
        <f>SUM(E69:N69)</f>
        <v>16231.780000000006</v>
      </c>
    </row>
    <row r="71" spans="1:14">
      <c r="A71" s="3" t="s">
        <v>2</v>
      </c>
    </row>
    <row r="72" spans="1:14">
      <c r="A72" s="3" t="s">
        <v>70</v>
      </c>
      <c r="D72" s="34"/>
    </row>
    <row r="73" spans="1:14">
      <c r="A73" s="3" t="s">
        <v>17</v>
      </c>
    </row>
    <row r="74" spans="1:14">
      <c r="A74" s="3" t="s">
        <v>2</v>
      </c>
    </row>
    <row r="75" spans="1:14" hidden="1">
      <c r="A75" s="3" t="s">
        <v>21</v>
      </c>
    </row>
    <row r="76" spans="1:14" hidden="1">
      <c r="A76" s="3" t="s">
        <v>20</v>
      </c>
    </row>
    <row r="77" spans="1:14" hidden="1">
      <c r="A77" s="3" t="s">
        <v>22</v>
      </c>
    </row>
    <row r="78" spans="1:14">
      <c r="A78" s="3" t="s">
        <v>2</v>
      </c>
    </row>
    <row r="79" spans="1:14" hidden="1">
      <c r="A79" s="3" t="s">
        <v>21</v>
      </c>
    </row>
    <row r="80" spans="1:14" hidden="1">
      <c r="A80" s="3" t="s">
        <v>20</v>
      </c>
    </row>
    <row r="81" spans="1:14" hidden="1">
      <c r="A81" s="3" t="s">
        <v>22</v>
      </c>
    </row>
    <row r="82" spans="1:14">
      <c r="A82" s="3" t="s">
        <v>2</v>
      </c>
    </row>
    <row r="83" spans="1:14" hidden="1">
      <c r="A83" s="3" t="s">
        <v>72</v>
      </c>
      <c r="D83" t="s">
        <v>73</v>
      </c>
      <c r="E83" s="35">
        <v>9065.1830000000009</v>
      </c>
      <c r="F83" s="35">
        <v>10280.874</v>
      </c>
      <c r="G83" s="35">
        <v>10479.974</v>
      </c>
      <c r="H83" s="35">
        <v>11159.7</v>
      </c>
      <c r="I83" s="35">
        <v>8647.0419999999995</v>
      </c>
      <c r="J83" s="35">
        <v>11404.306</v>
      </c>
      <c r="K83" s="35">
        <v>9841.8119999999999</v>
      </c>
      <c r="L83" s="35">
        <v>10088.982</v>
      </c>
      <c r="M83" s="35">
        <v>9951.848</v>
      </c>
      <c r="N83" s="35">
        <v>9880.3979999999992</v>
      </c>
    </row>
  </sheetData>
  <mergeCells count="6">
    <mergeCell ref="D2:N2"/>
    <mergeCell ref="D3:N3"/>
    <mergeCell ref="D4:N4"/>
    <mergeCell ref="B6:E6"/>
    <mergeCell ref="D7:D8"/>
    <mergeCell ref="D5:N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8" scale="85" orientation="landscape" r:id="rId1"/>
  <headerFooter>
    <oddHeader>&amp;R&amp;D
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AE97"/>
  <sheetViews>
    <sheetView showGridLines="0" workbookViewId="0">
      <selection activeCell="A7" sqref="A7"/>
    </sheetView>
  </sheetViews>
  <sheetFormatPr defaultColWidth="12.5703125" defaultRowHeight="15"/>
  <cols>
    <col min="1" max="1" width="39.140625" style="51" bestFit="1" customWidth="1"/>
    <col min="2" max="2" width="11.85546875" style="51" customWidth="1"/>
    <col min="3" max="3" width="3.28515625" style="51" customWidth="1"/>
    <col min="4" max="4" width="9.85546875" style="51" hidden="1" customWidth="1"/>
    <col min="5" max="5" width="3.28515625" style="51" customWidth="1"/>
    <col min="6" max="6" width="9.85546875" style="51" customWidth="1"/>
    <col min="7" max="7" width="3.28515625" style="51" customWidth="1"/>
    <col min="8" max="8" width="9.85546875" style="51" customWidth="1"/>
    <col min="9" max="9" width="3.28515625" style="51" customWidth="1"/>
    <col min="10" max="10" width="9.85546875" style="51" customWidth="1"/>
    <col min="11" max="11" width="3.28515625" style="51" customWidth="1"/>
    <col min="12" max="12" width="9.85546875" style="51" customWidth="1"/>
    <col min="13" max="13" width="3.28515625" style="51" customWidth="1"/>
    <col min="14" max="14" width="9.85546875" style="51" customWidth="1"/>
    <col min="15" max="15" width="4.140625" style="51" customWidth="1"/>
    <col min="16" max="16" width="9.85546875" style="51" customWidth="1"/>
    <col min="17" max="17" width="4.140625" style="51" customWidth="1"/>
    <col min="18" max="18" width="9.85546875" style="51" customWidth="1"/>
    <col min="19" max="19" width="3.28515625" style="51" customWidth="1"/>
    <col min="20" max="20" width="9.85546875" style="51" customWidth="1"/>
    <col min="21" max="21" width="3.140625" style="51" customWidth="1"/>
    <col min="22" max="22" width="9.85546875" style="51" customWidth="1"/>
    <col min="23" max="23" width="3.42578125" style="51" customWidth="1"/>
    <col min="24" max="24" width="9.85546875" style="51" customWidth="1"/>
    <col min="25" max="25" width="4.140625" style="51" customWidth="1"/>
    <col min="26" max="26" width="9.85546875" style="51" customWidth="1"/>
    <col min="27" max="27" width="4.7109375" style="51" customWidth="1"/>
    <col min="28" max="28" width="9.85546875" style="51" customWidth="1"/>
    <col min="29" max="29" width="4.140625" style="51" customWidth="1"/>
    <col min="30" max="30" width="12.5703125" style="51"/>
    <col min="31" max="31" width="90.85546875" style="51" bestFit="1" customWidth="1"/>
    <col min="32" max="256" width="12.5703125" style="51"/>
    <col min="257" max="257" width="39.140625" style="51" bestFit="1" customWidth="1"/>
    <col min="258" max="258" width="11.85546875" style="51" customWidth="1"/>
    <col min="259" max="259" width="3.28515625" style="51" customWidth="1"/>
    <col min="260" max="260" width="0" style="51" hidden="1" customWidth="1"/>
    <col min="261" max="261" width="3.28515625" style="51" customWidth="1"/>
    <col min="262" max="262" width="9.85546875" style="51" customWidth="1"/>
    <col min="263" max="263" width="3.28515625" style="51" customWidth="1"/>
    <col min="264" max="264" width="9.85546875" style="51" customWidth="1"/>
    <col min="265" max="265" width="3.28515625" style="51" customWidth="1"/>
    <col min="266" max="266" width="9.85546875" style="51" customWidth="1"/>
    <col min="267" max="267" width="3.28515625" style="51" customWidth="1"/>
    <col min="268" max="268" width="9.85546875" style="51" customWidth="1"/>
    <col min="269" max="269" width="3.28515625" style="51" customWidth="1"/>
    <col min="270" max="270" width="9.85546875" style="51" customWidth="1"/>
    <col min="271" max="271" width="4.140625" style="51" customWidth="1"/>
    <col min="272" max="272" width="9.85546875" style="51" customWidth="1"/>
    <col min="273" max="273" width="4.140625" style="51" customWidth="1"/>
    <col min="274" max="274" width="9.85546875" style="51" customWidth="1"/>
    <col min="275" max="275" width="3.28515625" style="51" customWidth="1"/>
    <col min="276" max="276" width="9.85546875" style="51" customWidth="1"/>
    <col min="277" max="277" width="3.140625" style="51" customWidth="1"/>
    <col min="278" max="278" width="9.85546875" style="51" customWidth="1"/>
    <col min="279" max="279" width="3.42578125" style="51" customWidth="1"/>
    <col min="280" max="280" width="9.85546875" style="51" customWidth="1"/>
    <col min="281" max="281" width="4.140625" style="51" customWidth="1"/>
    <col min="282" max="282" width="9.85546875" style="51" customWidth="1"/>
    <col min="283" max="283" width="4.7109375" style="51" customWidth="1"/>
    <col min="284" max="284" width="9.85546875" style="51" customWidth="1"/>
    <col min="285" max="285" width="4.140625" style="51" customWidth="1"/>
    <col min="286" max="286" width="12.5703125" style="51"/>
    <col min="287" max="287" width="90.85546875" style="51" bestFit="1" customWidth="1"/>
    <col min="288" max="512" width="12.5703125" style="51"/>
    <col min="513" max="513" width="39.140625" style="51" bestFit="1" customWidth="1"/>
    <col min="514" max="514" width="11.85546875" style="51" customWidth="1"/>
    <col min="515" max="515" width="3.28515625" style="51" customWidth="1"/>
    <col min="516" max="516" width="0" style="51" hidden="1" customWidth="1"/>
    <col min="517" max="517" width="3.28515625" style="51" customWidth="1"/>
    <col min="518" max="518" width="9.85546875" style="51" customWidth="1"/>
    <col min="519" max="519" width="3.28515625" style="51" customWidth="1"/>
    <col min="520" max="520" width="9.85546875" style="51" customWidth="1"/>
    <col min="521" max="521" width="3.28515625" style="51" customWidth="1"/>
    <col min="522" max="522" width="9.85546875" style="51" customWidth="1"/>
    <col min="523" max="523" width="3.28515625" style="51" customWidth="1"/>
    <col min="524" max="524" width="9.85546875" style="51" customWidth="1"/>
    <col min="525" max="525" width="3.28515625" style="51" customWidth="1"/>
    <col min="526" max="526" width="9.85546875" style="51" customWidth="1"/>
    <col min="527" max="527" width="4.140625" style="51" customWidth="1"/>
    <col min="528" max="528" width="9.85546875" style="51" customWidth="1"/>
    <col min="529" max="529" width="4.140625" style="51" customWidth="1"/>
    <col min="530" max="530" width="9.85546875" style="51" customWidth="1"/>
    <col min="531" max="531" width="3.28515625" style="51" customWidth="1"/>
    <col min="532" max="532" width="9.85546875" style="51" customWidth="1"/>
    <col min="533" max="533" width="3.140625" style="51" customWidth="1"/>
    <col min="534" max="534" width="9.85546875" style="51" customWidth="1"/>
    <col min="535" max="535" width="3.42578125" style="51" customWidth="1"/>
    <col min="536" max="536" width="9.85546875" style="51" customWidth="1"/>
    <col min="537" max="537" width="4.140625" style="51" customWidth="1"/>
    <col min="538" max="538" width="9.85546875" style="51" customWidth="1"/>
    <col min="539" max="539" width="4.7109375" style="51" customWidth="1"/>
    <col min="540" max="540" width="9.85546875" style="51" customWidth="1"/>
    <col min="541" max="541" width="4.140625" style="51" customWidth="1"/>
    <col min="542" max="542" width="12.5703125" style="51"/>
    <col min="543" max="543" width="90.85546875" style="51" bestFit="1" customWidth="1"/>
    <col min="544" max="768" width="12.5703125" style="51"/>
    <col min="769" max="769" width="39.140625" style="51" bestFit="1" customWidth="1"/>
    <col min="770" max="770" width="11.85546875" style="51" customWidth="1"/>
    <col min="771" max="771" width="3.28515625" style="51" customWidth="1"/>
    <col min="772" max="772" width="0" style="51" hidden="1" customWidth="1"/>
    <col min="773" max="773" width="3.28515625" style="51" customWidth="1"/>
    <col min="774" max="774" width="9.85546875" style="51" customWidth="1"/>
    <col min="775" max="775" width="3.28515625" style="51" customWidth="1"/>
    <col min="776" max="776" width="9.85546875" style="51" customWidth="1"/>
    <col min="777" max="777" width="3.28515625" style="51" customWidth="1"/>
    <col min="778" max="778" width="9.85546875" style="51" customWidth="1"/>
    <col min="779" max="779" width="3.28515625" style="51" customWidth="1"/>
    <col min="780" max="780" width="9.85546875" style="51" customWidth="1"/>
    <col min="781" max="781" width="3.28515625" style="51" customWidth="1"/>
    <col min="782" max="782" width="9.85546875" style="51" customWidth="1"/>
    <col min="783" max="783" width="4.140625" style="51" customWidth="1"/>
    <col min="784" max="784" width="9.85546875" style="51" customWidth="1"/>
    <col min="785" max="785" width="4.140625" style="51" customWidth="1"/>
    <col min="786" max="786" width="9.85546875" style="51" customWidth="1"/>
    <col min="787" max="787" width="3.28515625" style="51" customWidth="1"/>
    <col min="788" max="788" width="9.85546875" style="51" customWidth="1"/>
    <col min="789" max="789" width="3.140625" style="51" customWidth="1"/>
    <col min="790" max="790" width="9.85546875" style="51" customWidth="1"/>
    <col min="791" max="791" width="3.42578125" style="51" customWidth="1"/>
    <col min="792" max="792" width="9.85546875" style="51" customWidth="1"/>
    <col min="793" max="793" width="4.140625" style="51" customWidth="1"/>
    <col min="794" max="794" width="9.85546875" style="51" customWidth="1"/>
    <col min="795" max="795" width="4.7109375" style="51" customWidth="1"/>
    <col min="796" max="796" width="9.85546875" style="51" customWidth="1"/>
    <col min="797" max="797" width="4.140625" style="51" customWidth="1"/>
    <col min="798" max="798" width="12.5703125" style="51"/>
    <col min="799" max="799" width="90.85546875" style="51" bestFit="1" customWidth="1"/>
    <col min="800" max="1024" width="12.5703125" style="51"/>
    <col min="1025" max="1025" width="39.140625" style="51" bestFit="1" customWidth="1"/>
    <col min="1026" max="1026" width="11.85546875" style="51" customWidth="1"/>
    <col min="1027" max="1027" width="3.28515625" style="51" customWidth="1"/>
    <col min="1028" max="1028" width="0" style="51" hidden="1" customWidth="1"/>
    <col min="1029" max="1029" width="3.28515625" style="51" customWidth="1"/>
    <col min="1030" max="1030" width="9.85546875" style="51" customWidth="1"/>
    <col min="1031" max="1031" width="3.28515625" style="51" customWidth="1"/>
    <col min="1032" max="1032" width="9.85546875" style="51" customWidth="1"/>
    <col min="1033" max="1033" width="3.28515625" style="51" customWidth="1"/>
    <col min="1034" max="1034" width="9.85546875" style="51" customWidth="1"/>
    <col min="1035" max="1035" width="3.28515625" style="51" customWidth="1"/>
    <col min="1036" max="1036" width="9.85546875" style="51" customWidth="1"/>
    <col min="1037" max="1037" width="3.28515625" style="51" customWidth="1"/>
    <col min="1038" max="1038" width="9.85546875" style="51" customWidth="1"/>
    <col min="1039" max="1039" width="4.140625" style="51" customWidth="1"/>
    <col min="1040" max="1040" width="9.85546875" style="51" customWidth="1"/>
    <col min="1041" max="1041" width="4.140625" style="51" customWidth="1"/>
    <col min="1042" max="1042" width="9.85546875" style="51" customWidth="1"/>
    <col min="1043" max="1043" width="3.28515625" style="51" customWidth="1"/>
    <col min="1044" max="1044" width="9.85546875" style="51" customWidth="1"/>
    <col min="1045" max="1045" width="3.140625" style="51" customWidth="1"/>
    <col min="1046" max="1046" width="9.85546875" style="51" customWidth="1"/>
    <col min="1047" max="1047" width="3.42578125" style="51" customWidth="1"/>
    <col min="1048" max="1048" width="9.85546875" style="51" customWidth="1"/>
    <col min="1049" max="1049" width="4.140625" style="51" customWidth="1"/>
    <col min="1050" max="1050" width="9.85546875" style="51" customWidth="1"/>
    <col min="1051" max="1051" width="4.7109375" style="51" customWidth="1"/>
    <col min="1052" max="1052" width="9.85546875" style="51" customWidth="1"/>
    <col min="1053" max="1053" width="4.140625" style="51" customWidth="1"/>
    <col min="1054" max="1054" width="12.5703125" style="51"/>
    <col min="1055" max="1055" width="90.85546875" style="51" bestFit="1" customWidth="1"/>
    <col min="1056" max="1280" width="12.5703125" style="51"/>
    <col min="1281" max="1281" width="39.140625" style="51" bestFit="1" customWidth="1"/>
    <col min="1282" max="1282" width="11.85546875" style="51" customWidth="1"/>
    <col min="1283" max="1283" width="3.28515625" style="51" customWidth="1"/>
    <col min="1284" max="1284" width="0" style="51" hidden="1" customWidth="1"/>
    <col min="1285" max="1285" width="3.28515625" style="51" customWidth="1"/>
    <col min="1286" max="1286" width="9.85546875" style="51" customWidth="1"/>
    <col min="1287" max="1287" width="3.28515625" style="51" customWidth="1"/>
    <col min="1288" max="1288" width="9.85546875" style="51" customWidth="1"/>
    <col min="1289" max="1289" width="3.28515625" style="51" customWidth="1"/>
    <col min="1290" max="1290" width="9.85546875" style="51" customWidth="1"/>
    <col min="1291" max="1291" width="3.28515625" style="51" customWidth="1"/>
    <col min="1292" max="1292" width="9.85546875" style="51" customWidth="1"/>
    <col min="1293" max="1293" width="3.28515625" style="51" customWidth="1"/>
    <col min="1294" max="1294" width="9.85546875" style="51" customWidth="1"/>
    <col min="1295" max="1295" width="4.140625" style="51" customWidth="1"/>
    <col min="1296" max="1296" width="9.85546875" style="51" customWidth="1"/>
    <col min="1297" max="1297" width="4.140625" style="51" customWidth="1"/>
    <col min="1298" max="1298" width="9.85546875" style="51" customWidth="1"/>
    <col min="1299" max="1299" width="3.28515625" style="51" customWidth="1"/>
    <col min="1300" max="1300" width="9.85546875" style="51" customWidth="1"/>
    <col min="1301" max="1301" width="3.140625" style="51" customWidth="1"/>
    <col min="1302" max="1302" width="9.85546875" style="51" customWidth="1"/>
    <col min="1303" max="1303" width="3.42578125" style="51" customWidth="1"/>
    <col min="1304" max="1304" width="9.85546875" style="51" customWidth="1"/>
    <col min="1305" max="1305" width="4.140625" style="51" customWidth="1"/>
    <col min="1306" max="1306" width="9.85546875" style="51" customWidth="1"/>
    <col min="1307" max="1307" width="4.7109375" style="51" customWidth="1"/>
    <col min="1308" max="1308" width="9.85546875" style="51" customWidth="1"/>
    <col min="1309" max="1309" width="4.140625" style="51" customWidth="1"/>
    <col min="1310" max="1310" width="12.5703125" style="51"/>
    <col min="1311" max="1311" width="90.85546875" style="51" bestFit="1" customWidth="1"/>
    <col min="1312" max="1536" width="12.5703125" style="51"/>
    <col min="1537" max="1537" width="39.140625" style="51" bestFit="1" customWidth="1"/>
    <col min="1538" max="1538" width="11.85546875" style="51" customWidth="1"/>
    <col min="1539" max="1539" width="3.28515625" style="51" customWidth="1"/>
    <col min="1540" max="1540" width="0" style="51" hidden="1" customWidth="1"/>
    <col min="1541" max="1541" width="3.28515625" style="51" customWidth="1"/>
    <col min="1542" max="1542" width="9.85546875" style="51" customWidth="1"/>
    <col min="1543" max="1543" width="3.28515625" style="51" customWidth="1"/>
    <col min="1544" max="1544" width="9.85546875" style="51" customWidth="1"/>
    <col min="1545" max="1545" width="3.28515625" style="51" customWidth="1"/>
    <col min="1546" max="1546" width="9.85546875" style="51" customWidth="1"/>
    <col min="1547" max="1547" width="3.28515625" style="51" customWidth="1"/>
    <col min="1548" max="1548" width="9.85546875" style="51" customWidth="1"/>
    <col min="1549" max="1549" width="3.28515625" style="51" customWidth="1"/>
    <col min="1550" max="1550" width="9.85546875" style="51" customWidth="1"/>
    <col min="1551" max="1551" width="4.140625" style="51" customWidth="1"/>
    <col min="1552" max="1552" width="9.85546875" style="51" customWidth="1"/>
    <col min="1553" max="1553" width="4.140625" style="51" customWidth="1"/>
    <col min="1554" max="1554" width="9.85546875" style="51" customWidth="1"/>
    <col min="1555" max="1555" width="3.28515625" style="51" customWidth="1"/>
    <col min="1556" max="1556" width="9.85546875" style="51" customWidth="1"/>
    <col min="1557" max="1557" width="3.140625" style="51" customWidth="1"/>
    <col min="1558" max="1558" width="9.85546875" style="51" customWidth="1"/>
    <col min="1559" max="1559" width="3.42578125" style="51" customWidth="1"/>
    <col min="1560" max="1560" width="9.85546875" style="51" customWidth="1"/>
    <col min="1561" max="1561" width="4.140625" style="51" customWidth="1"/>
    <col min="1562" max="1562" width="9.85546875" style="51" customWidth="1"/>
    <col min="1563" max="1563" width="4.7109375" style="51" customWidth="1"/>
    <col min="1564" max="1564" width="9.85546875" style="51" customWidth="1"/>
    <col min="1565" max="1565" width="4.140625" style="51" customWidth="1"/>
    <col min="1566" max="1566" width="12.5703125" style="51"/>
    <col min="1567" max="1567" width="90.85546875" style="51" bestFit="1" customWidth="1"/>
    <col min="1568" max="1792" width="12.5703125" style="51"/>
    <col min="1793" max="1793" width="39.140625" style="51" bestFit="1" customWidth="1"/>
    <col min="1794" max="1794" width="11.85546875" style="51" customWidth="1"/>
    <col min="1795" max="1795" width="3.28515625" style="51" customWidth="1"/>
    <col min="1796" max="1796" width="0" style="51" hidden="1" customWidth="1"/>
    <col min="1797" max="1797" width="3.28515625" style="51" customWidth="1"/>
    <col min="1798" max="1798" width="9.85546875" style="51" customWidth="1"/>
    <col min="1799" max="1799" width="3.28515625" style="51" customWidth="1"/>
    <col min="1800" max="1800" width="9.85546875" style="51" customWidth="1"/>
    <col min="1801" max="1801" width="3.28515625" style="51" customWidth="1"/>
    <col min="1802" max="1802" width="9.85546875" style="51" customWidth="1"/>
    <col min="1803" max="1803" width="3.28515625" style="51" customWidth="1"/>
    <col min="1804" max="1804" width="9.85546875" style="51" customWidth="1"/>
    <col min="1805" max="1805" width="3.28515625" style="51" customWidth="1"/>
    <col min="1806" max="1806" width="9.85546875" style="51" customWidth="1"/>
    <col min="1807" max="1807" width="4.140625" style="51" customWidth="1"/>
    <col min="1808" max="1808" width="9.85546875" style="51" customWidth="1"/>
    <col min="1809" max="1809" width="4.140625" style="51" customWidth="1"/>
    <col min="1810" max="1810" width="9.85546875" style="51" customWidth="1"/>
    <col min="1811" max="1811" width="3.28515625" style="51" customWidth="1"/>
    <col min="1812" max="1812" width="9.85546875" style="51" customWidth="1"/>
    <col min="1813" max="1813" width="3.140625" style="51" customWidth="1"/>
    <col min="1814" max="1814" width="9.85546875" style="51" customWidth="1"/>
    <col min="1815" max="1815" width="3.42578125" style="51" customWidth="1"/>
    <col min="1816" max="1816" width="9.85546875" style="51" customWidth="1"/>
    <col min="1817" max="1817" width="4.140625" style="51" customWidth="1"/>
    <col min="1818" max="1818" width="9.85546875" style="51" customWidth="1"/>
    <col min="1819" max="1819" width="4.7109375" style="51" customWidth="1"/>
    <col min="1820" max="1820" width="9.85546875" style="51" customWidth="1"/>
    <col min="1821" max="1821" width="4.140625" style="51" customWidth="1"/>
    <col min="1822" max="1822" width="12.5703125" style="51"/>
    <col min="1823" max="1823" width="90.85546875" style="51" bestFit="1" customWidth="1"/>
    <col min="1824" max="2048" width="12.5703125" style="51"/>
    <col min="2049" max="2049" width="39.140625" style="51" bestFit="1" customWidth="1"/>
    <col min="2050" max="2050" width="11.85546875" style="51" customWidth="1"/>
    <col min="2051" max="2051" width="3.28515625" style="51" customWidth="1"/>
    <col min="2052" max="2052" width="0" style="51" hidden="1" customWidth="1"/>
    <col min="2053" max="2053" width="3.28515625" style="51" customWidth="1"/>
    <col min="2054" max="2054" width="9.85546875" style="51" customWidth="1"/>
    <col min="2055" max="2055" width="3.28515625" style="51" customWidth="1"/>
    <col min="2056" max="2056" width="9.85546875" style="51" customWidth="1"/>
    <col min="2057" max="2057" width="3.28515625" style="51" customWidth="1"/>
    <col min="2058" max="2058" width="9.85546875" style="51" customWidth="1"/>
    <col min="2059" max="2059" width="3.28515625" style="51" customWidth="1"/>
    <col min="2060" max="2060" width="9.85546875" style="51" customWidth="1"/>
    <col min="2061" max="2061" width="3.28515625" style="51" customWidth="1"/>
    <col min="2062" max="2062" width="9.85546875" style="51" customWidth="1"/>
    <col min="2063" max="2063" width="4.140625" style="51" customWidth="1"/>
    <col min="2064" max="2064" width="9.85546875" style="51" customWidth="1"/>
    <col min="2065" max="2065" width="4.140625" style="51" customWidth="1"/>
    <col min="2066" max="2066" width="9.85546875" style="51" customWidth="1"/>
    <col min="2067" max="2067" width="3.28515625" style="51" customWidth="1"/>
    <col min="2068" max="2068" width="9.85546875" style="51" customWidth="1"/>
    <col min="2069" max="2069" width="3.140625" style="51" customWidth="1"/>
    <col min="2070" max="2070" width="9.85546875" style="51" customWidth="1"/>
    <col min="2071" max="2071" width="3.42578125" style="51" customWidth="1"/>
    <col min="2072" max="2072" width="9.85546875" style="51" customWidth="1"/>
    <col min="2073" max="2073" width="4.140625" style="51" customWidth="1"/>
    <col min="2074" max="2074" width="9.85546875" style="51" customWidth="1"/>
    <col min="2075" max="2075" width="4.7109375" style="51" customWidth="1"/>
    <col min="2076" max="2076" width="9.85546875" style="51" customWidth="1"/>
    <col min="2077" max="2077" width="4.140625" style="51" customWidth="1"/>
    <col min="2078" max="2078" width="12.5703125" style="51"/>
    <col min="2079" max="2079" width="90.85546875" style="51" bestFit="1" customWidth="1"/>
    <col min="2080" max="2304" width="12.5703125" style="51"/>
    <col min="2305" max="2305" width="39.140625" style="51" bestFit="1" customWidth="1"/>
    <col min="2306" max="2306" width="11.85546875" style="51" customWidth="1"/>
    <col min="2307" max="2307" width="3.28515625" style="51" customWidth="1"/>
    <col min="2308" max="2308" width="0" style="51" hidden="1" customWidth="1"/>
    <col min="2309" max="2309" width="3.28515625" style="51" customWidth="1"/>
    <col min="2310" max="2310" width="9.85546875" style="51" customWidth="1"/>
    <col min="2311" max="2311" width="3.28515625" style="51" customWidth="1"/>
    <col min="2312" max="2312" width="9.85546875" style="51" customWidth="1"/>
    <col min="2313" max="2313" width="3.28515625" style="51" customWidth="1"/>
    <col min="2314" max="2314" width="9.85546875" style="51" customWidth="1"/>
    <col min="2315" max="2315" width="3.28515625" style="51" customWidth="1"/>
    <col min="2316" max="2316" width="9.85546875" style="51" customWidth="1"/>
    <col min="2317" max="2317" width="3.28515625" style="51" customWidth="1"/>
    <col min="2318" max="2318" width="9.85546875" style="51" customWidth="1"/>
    <col min="2319" max="2319" width="4.140625" style="51" customWidth="1"/>
    <col min="2320" max="2320" width="9.85546875" style="51" customWidth="1"/>
    <col min="2321" max="2321" width="4.140625" style="51" customWidth="1"/>
    <col min="2322" max="2322" width="9.85546875" style="51" customWidth="1"/>
    <col min="2323" max="2323" width="3.28515625" style="51" customWidth="1"/>
    <col min="2324" max="2324" width="9.85546875" style="51" customWidth="1"/>
    <col min="2325" max="2325" width="3.140625" style="51" customWidth="1"/>
    <col min="2326" max="2326" width="9.85546875" style="51" customWidth="1"/>
    <col min="2327" max="2327" width="3.42578125" style="51" customWidth="1"/>
    <col min="2328" max="2328" width="9.85546875" style="51" customWidth="1"/>
    <col min="2329" max="2329" width="4.140625" style="51" customWidth="1"/>
    <col min="2330" max="2330" width="9.85546875" style="51" customWidth="1"/>
    <col min="2331" max="2331" width="4.7109375" style="51" customWidth="1"/>
    <col min="2332" max="2332" width="9.85546875" style="51" customWidth="1"/>
    <col min="2333" max="2333" width="4.140625" style="51" customWidth="1"/>
    <col min="2334" max="2334" width="12.5703125" style="51"/>
    <col min="2335" max="2335" width="90.85546875" style="51" bestFit="1" customWidth="1"/>
    <col min="2336" max="2560" width="12.5703125" style="51"/>
    <col min="2561" max="2561" width="39.140625" style="51" bestFit="1" customWidth="1"/>
    <col min="2562" max="2562" width="11.85546875" style="51" customWidth="1"/>
    <col min="2563" max="2563" width="3.28515625" style="51" customWidth="1"/>
    <col min="2564" max="2564" width="0" style="51" hidden="1" customWidth="1"/>
    <col min="2565" max="2565" width="3.28515625" style="51" customWidth="1"/>
    <col min="2566" max="2566" width="9.85546875" style="51" customWidth="1"/>
    <col min="2567" max="2567" width="3.28515625" style="51" customWidth="1"/>
    <col min="2568" max="2568" width="9.85546875" style="51" customWidth="1"/>
    <col min="2569" max="2569" width="3.28515625" style="51" customWidth="1"/>
    <col min="2570" max="2570" width="9.85546875" style="51" customWidth="1"/>
    <col min="2571" max="2571" width="3.28515625" style="51" customWidth="1"/>
    <col min="2572" max="2572" width="9.85546875" style="51" customWidth="1"/>
    <col min="2573" max="2573" width="3.28515625" style="51" customWidth="1"/>
    <col min="2574" max="2574" width="9.85546875" style="51" customWidth="1"/>
    <col min="2575" max="2575" width="4.140625" style="51" customWidth="1"/>
    <col min="2576" max="2576" width="9.85546875" style="51" customWidth="1"/>
    <col min="2577" max="2577" width="4.140625" style="51" customWidth="1"/>
    <col min="2578" max="2578" width="9.85546875" style="51" customWidth="1"/>
    <col min="2579" max="2579" width="3.28515625" style="51" customWidth="1"/>
    <col min="2580" max="2580" width="9.85546875" style="51" customWidth="1"/>
    <col min="2581" max="2581" width="3.140625" style="51" customWidth="1"/>
    <col min="2582" max="2582" width="9.85546875" style="51" customWidth="1"/>
    <col min="2583" max="2583" width="3.42578125" style="51" customWidth="1"/>
    <col min="2584" max="2584" width="9.85546875" style="51" customWidth="1"/>
    <col min="2585" max="2585" width="4.140625" style="51" customWidth="1"/>
    <col min="2586" max="2586" width="9.85546875" style="51" customWidth="1"/>
    <col min="2587" max="2587" width="4.7109375" style="51" customWidth="1"/>
    <col min="2588" max="2588" width="9.85546875" style="51" customWidth="1"/>
    <col min="2589" max="2589" width="4.140625" style="51" customWidth="1"/>
    <col min="2590" max="2590" width="12.5703125" style="51"/>
    <col min="2591" max="2591" width="90.85546875" style="51" bestFit="1" customWidth="1"/>
    <col min="2592" max="2816" width="12.5703125" style="51"/>
    <col min="2817" max="2817" width="39.140625" style="51" bestFit="1" customWidth="1"/>
    <col min="2818" max="2818" width="11.85546875" style="51" customWidth="1"/>
    <col min="2819" max="2819" width="3.28515625" style="51" customWidth="1"/>
    <col min="2820" max="2820" width="0" style="51" hidden="1" customWidth="1"/>
    <col min="2821" max="2821" width="3.28515625" style="51" customWidth="1"/>
    <col min="2822" max="2822" width="9.85546875" style="51" customWidth="1"/>
    <col min="2823" max="2823" width="3.28515625" style="51" customWidth="1"/>
    <col min="2824" max="2824" width="9.85546875" style="51" customWidth="1"/>
    <col min="2825" max="2825" width="3.28515625" style="51" customWidth="1"/>
    <col min="2826" max="2826" width="9.85546875" style="51" customWidth="1"/>
    <col min="2827" max="2827" width="3.28515625" style="51" customWidth="1"/>
    <col min="2828" max="2828" width="9.85546875" style="51" customWidth="1"/>
    <col min="2829" max="2829" width="3.28515625" style="51" customWidth="1"/>
    <col min="2830" max="2830" width="9.85546875" style="51" customWidth="1"/>
    <col min="2831" max="2831" width="4.140625" style="51" customWidth="1"/>
    <col min="2832" max="2832" width="9.85546875" style="51" customWidth="1"/>
    <col min="2833" max="2833" width="4.140625" style="51" customWidth="1"/>
    <col min="2834" max="2834" width="9.85546875" style="51" customWidth="1"/>
    <col min="2835" max="2835" width="3.28515625" style="51" customWidth="1"/>
    <col min="2836" max="2836" width="9.85546875" style="51" customWidth="1"/>
    <col min="2837" max="2837" width="3.140625" style="51" customWidth="1"/>
    <col min="2838" max="2838" width="9.85546875" style="51" customWidth="1"/>
    <col min="2839" max="2839" width="3.42578125" style="51" customWidth="1"/>
    <col min="2840" max="2840" width="9.85546875" style="51" customWidth="1"/>
    <col min="2841" max="2841" width="4.140625" style="51" customWidth="1"/>
    <col min="2842" max="2842" width="9.85546875" style="51" customWidth="1"/>
    <col min="2843" max="2843" width="4.7109375" style="51" customWidth="1"/>
    <col min="2844" max="2844" width="9.85546875" style="51" customWidth="1"/>
    <col min="2845" max="2845" width="4.140625" style="51" customWidth="1"/>
    <col min="2846" max="2846" width="12.5703125" style="51"/>
    <col min="2847" max="2847" width="90.85546875" style="51" bestFit="1" customWidth="1"/>
    <col min="2848" max="3072" width="12.5703125" style="51"/>
    <col min="3073" max="3073" width="39.140625" style="51" bestFit="1" customWidth="1"/>
    <col min="3074" max="3074" width="11.85546875" style="51" customWidth="1"/>
    <col min="3075" max="3075" width="3.28515625" style="51" customWidth="1"/>
    <col min="3076" max="3076" width="0" style="51" hidden="1" customWidth="1"/>
    <col min="3077" max="3077" width="3.28515625" style="51" customWidth="1"/>
    <col min="3078" max="3078" width="9.85546875" style="51" customWidth="1"/>
    <col min="3079" max="3079" width="3.28515625" style="51" customWidth="1"/>
    <col min="3080" max="3080" width="9.85546875" style="51" customWidth="1"/>
    <col min="3081" max="3081" width="3.28515625" style="51" customWidth="1"/>
    <col min="3082" max="3082" width="9.85546875" style="51" customWidth="1"/>
    <col min="3083" max="3083" width="3.28515625" style="51" customWidth="1"/>
    <col min="3084" max="3084" width="9.85546875" style="51" customWidth="1"/>
    <col min="3085" max="3085" width="3.28515625" style="51" customWidth="1"/>
    <col min="3086" max="3086" width="9.85546875" style="51" customWidth="1"/>
    <col min="3087" max="3087" width="4.140625" style="51" customWidth="1"/>
    <col min="3088" max="3088" width="9.85546875" style="51" customWidth="1"/>
    <col min="3089" max="3089" width="4.140625" style="51" customWidth="1"/>
    <col min="3090" max="3090" width="9.85546875" style="51" customWidth="1"/>
    <col min="3091" max="3091" width="3.28515625" style="51" customWidth="1"/>
    <col min="3092" max="3092" width="9.85546875" style="51" customWidth="1"/>
    <col min="3093" max="3093" width="3.140625" style="51" customWidth="1"/>
    <col min="3094" max="3094" width="9.85546875" style="51" customWidth="1"/>
    <col min="3095" max="3095" width="3.42578125" style="51" customWidth="1"/>
    <col min="3096" max="3096" width="9.85546875" style="51" customWidth="1"/>
    <col min="3097" max="3097" width="4.140625" style="51" customWidth="1"/>
    <col min="3098" max="3098" width="9.85546875" style="51" customWidth="1"/>
    <col min="3099" max="3099" width="4.7109375" style="51" customWidth="1"/>
    <col min="3100" max="3100" width="9.85546875" style="51" customWidth="1"/>
    <col min="3101" max="3101" width="4.140625" style="51" customWidth="1"/>
    <col min="3102" max="3102" width="12.5703125" style="51"/>
    <col min="3103" max="3103" width="90.85546875" style="51" bestFit="1" customWidth="1"/>
    <col min="3104" max="3328" width="12.5703125" style="51"/>
    <col min="3329" max="3329" width="39.140625" style="51" bestFit="1" customWidth="1"/>
    <col min="3330" max="3330" width="11.85546875" style="51" customWidth="1"/>
    <col min="3331" max="3331" width="3.28515625" style="51" customWidth="1"/>
    <col min="3332" max="3332" width="0" style="51" hidden="1" customWidth="1"/>
    <col min="3333" max="3333" width="3.28515625" style="51" customWidth="1"/>
    <col min="3334" max="3334" width="9.85546875" style="51" customWidth="1"/>
    <col min="3335" max="3335" width="3.28515625" style="51" customWidth="1"/>
    <col min="3336" max="3336" width="9.85546875" style="51" customWidth="1"/>
    <col min="3337" max="3337" width="3.28515625" style="51" customWidth="1"/>
    <col min="3338" max="3338" width="9.85546875" style="51" customWidth="1"/>
    <col min="3339" max="3339" width="3.28515625" style="51" customWidth="1"/>
    <col min="3340" max="3340" width="9.85546875" style="51" customWidth="1"/>
    <col min="3341" max="3341" width="3.28515625" style="51" customWidth="1"/>
    <col min="3342" max="3342" width="9.85546875" style="51" customWidth="1"/>
    <col min="3343" max="3343" width="4.140625" style="51" customWidth="1"/>
    <col min="3344" max="3344" width="9.85546875" style="51" customWidth="1"/>
    <col min="3345" max="3345" width="4.140625" style="51" customWidth="1"/>
    <col min="3346" max="3346" width="9.85546875" style="51" customWidth="1"/>
    <col min="3347" max="3347" width="3.28515625" style="51" customWidth="1"/>
    <col min="3348" max="3348" width="9.85546875" style="51" customWidth="1"/>
    <col min="3349" max="3349" width="3.140625" style="51" customWidth="1"/>
    <col min="3350" max="3350" width="9.85546875" style="51" customWidth="1"/>
    <col min="3351" max="3351" width="3.42578125" style="51" customWidth="1"/>
    <col min="3352" max="3352" width="9.85546875" style="51" customWidth="1"/>
    <col min="3353" max="3353" width="4.140625" style="51" customWidth="1"/>
    <col min="3354" max="3354" width="9.85546875" style="51" customWidth="1"/>
    <col min="3355" max="3355" width="4.7109375" style="51" customWidth="1"/>
    <col min="3356" max="3356" width="9.85546875" style="51" customWidth="1"/>
    <col min="3357" max="3357" width="4.140625" style="51" customWidth="1"/>
    <col min="3358" max="3358" width="12.5703125" style="51"/>
    <col min="3359" max="3359" width="90.85546875" style="51" bestFit="1" customWidth="1"/>
    <col min="3360" max="3584" width="12.5703125" style="51"/>
    <col min="3585" max="3585" width="39.140625" style="51" bestFit="1" customWidth="1"/>
    <col min="3586" max="3586" width="11.85546875" style="51" customWidth="1"/>
    <col min="3587" max="3587" width="3.28515625" style="51" customWidth="1"/>
    <col min="3588" max="3588" width="0" style="51" hidden="1" customWidth="1"/>
    <col min="3589" max="3589" width="3.28515625" style="51" customWidth="1"/>
    <col min="3590" max="3590" width="9.85546875" style="51" customWidth="1"/>
    <col min="3591" max="3591" width="3.28515625" style="51" customWidth="1"/>
    <col min="3592" max="3592" width="9.85546875" style="51" customWidth="1"/>
    <col min="3593" max="3593" width="3.28515625" style="51" customWidth="1"/>
    <col min="3594" max="3594" width="9.85546875" style="51" customWidth="1"/>
    <col min="3595" max="3595" width="3.28515625" style="51" customWidth="1"/>
    <col min="3596" max="3596" width="9.85546875" style="51" customWidth="1"/>
    <col min="3597" max="3597" width="3.28515625" style="51" customWidth="1"/>
    <col min="3598" max="3598" width="9.85546875" style="51" customWidth="1"/>
    <col min="3599" max="3599" width="4.140625" style="51" customWidth="1"/>
    <col min="3600" max="3600" width="9.85546875" style="51" customWidth="1"/>
    <col min="3601" max="3601" width="4.140625" style="51" customWidth="1"/>
    <col min="3602" max="3602" width="9.85546875" style="51" customWidth="1"/>
    <col min="3603" max="3603" width="3.28515625" style="51" customWidth="1"/>
    <col min="3604" max="3604" width="9.85546875" style="51" customWidth="1"/>
    <col min="3605" max="3605" width="3.140625" style="51" customWidth="1"/>
    <col min="3606" max="3606" width="9.85546875" style="51" customWidth="1"/>
    <col min="3607" max="3607" width="3.42578125" style="51" customWidth="1"/>
    <col min="3608" max="3608" width="9.85546875" style="51" customWidth="1"/>
    <col min="3609" max="3609" width="4.140625" style="51" customWidth="1"/>
    <col min="3610" max="3610" width="9.85546875" style="51" customWidth="1"/>
    <col min="3611" max="3611" width="4.7109375" style="51" customWidth="1"/>
    <col min="3612" max="3612" width="9.85546875" style="51" customWidth="1"/>
    <col min="3613" max="3613" width="4.140625" style="51" customWidth="1"/>
    <col min="3614" max="3614" width="12.5703125" style="51"/>
    <col min="3615" max="3615" width="90.85546875" style="51" bestFit="1" customWidth="1"/>
    <col min="3616" max="3840" width="12.5703125" style="51"/>
    <col min="3841" max="3841" width="39.140625" style="51" bestFit="1" customWidth="1"/>
    <col min="3842" max="3842" width="11.85546875" style="51" customWidth="1"/>
    <col min="3843" max="3843" width="3.28515625" style="51" customWidth="1"/>
    <col min="3844" max="3844" width="0" style="51" hidden="1" customWidth="1"/>
    <col min="3845" max="3845" width="3.28515625" style="51" customWidth="1"/>
    <col min="3846" max="3846" width="9.85546875" style="51" customWidth="1"/>
    <col min="3847" max="3847" width="3.28515625" style="51" customWidth="1"/>
    <col min="3848" max="3848" width="9.85546875" style="51" customWidth="1"/>
    <col min="3849" max="3849" width="3.28515625" style="51" customWidth="1"/>
    <col min="3850" max="3850" width="9.85546875" style="51" customWidth="1"/>
    <col min="3851" max="3851" width="3.28515625" style="51" customWidth="1"/>
    <col min="3852" max="3852" width="9.85546875" style="51" customWidth="1"/>
    <col min="3853" max="3853" width="3.28515625" style="51" customWidth="1"/>
    <col min="3854" max="3854" width="9.85546875" style="51" customWidth="1"/>
    <col min="3855" max="3855" width="4.140625" style="51" customWidth="1"/>
    <col min="3856" max="3856" width="9.85546875" style="51" customWidth="1"/>
    <col min="3857" max="3857" width="4.140625" style="51" customWidth="1"/>
    <col min="3858" max="3858" width="9.85546875" style="51" customWidth="1"/>
    <col min="3859" max="3859" width="3.28515625" style="51" customWidth="1"/>
    <col min="3860" max="3860" width="9.85546875" style="51" customWidth="1"/>
    <col min="3861" max="3861" width="3.140625" style="51" customWidth="1"/>
    <col min="3862" max="3862" width="9.85546875" style="51" customWidth="1"/>
    <col min="3863" max="3863" width="3.42578125" style="51" customWidth="1"/>
    <col min="3864" max="3864" width="9.85546875" style="51" customWidth="1"/>
    <col min="3865" max="3865" width="4.140625" style="51" customWidth="1"/>
    <col min="3866" max="3866" width="9.85546875" style="51" customWidth="1"/>
    <col min="3867" max="3867" width="4.7109375" style="51" customWidth="1"/>
    <col min="3868" max="3868" width="9.85546875" style="51" customWidth="1"/>
    <col min="3869" max="3869" width="4.140625" style="51" customWidth="1"/>
    <col min="3870" max="3870" width="12.5703125" style="51"/>
    <col min="3871" max="3871" width="90.85546875" style="51" bestFit="1" customWidth="1"/>
    <col min="3872" max="4096" width="12.5703125" style="51"/>
    <col min="4097" max="4097" width="39.140625" style="51" bestFit="1" customWidth="1"/>
    <col min="4098" max="4098" width="11.85546875" style="51" customWidth="1"/>
    <col min="4099" max="4099" width="3.28515625" style="51" customWidth="1"/>
    <col min="4100" max="4100" width="0" style="51" hidden="1" customWidth="1"/>
    <col min="4101" max="4101" width="3.28515625" style="51" customWidth="1"/>
    <col min="4102" max="4102" width="9.85546875" style="51" customWidth="1"/>
    <col min="4103" max="4103" width="3.28515625" style="51" customWidth="1"/>
    <col min="4104" max="4104" width="9.85546875" style="51" customWidth="1"/>
    <col min="4105" max="4105" width="3.28515625" style="51" customWidth="1"/>
    <col min="4106" max="4106" width="9.85546875" style="51" customWidth="1"/>
    <col min="4107" max="4107" width="3.28515625" style="51" customWidth="1"/>
    <col min="4108" max="4108" width="9.85546875" style="51" customWidth="1"/>
    <col min="4109" max="4109" width="3.28515625" style="51" customWidth="1"/>
    <col min="4110" max="4110" width="9.85546875" style="51" customWidth="1"/>
    <col min="4111" max="4111" width="4.140625" style="51" customWidth="1"/>
    <col min="4112" max="4112" width="9.85546875" style="51" customWidth="1"/>
    <col min="4113" max="4113" width="4.140625" style="51" customWidth="1"/>
    <col min="4114" max="4114" width="9.85546875" style="51" customWidth="1"/>
    <col min="4115" max="4115" width="3.28515625" style="51" customWidth="1"/>
    <col min="4116" max="4116" width="9.85546875" style="51" customWidth="1"/>
    <col min="4117" max="4117" width="3.140625" style="51" customWidth="1"/>
    <col min="4118" max="4118" width="9.85546875" style="51" customWidth="1"/>
    <col min="4119" max="4119" width="3.42578125" style="51" customWidth="1"/>
    <col min="4120" max="4120" width="9.85546875" style="51" customWidth="1"/>
    <col min="4121" max="4121" width="4.140625" style="51" customWidth="1"/>
    <col min="4122" max="4122" width="9.85546875" style="51" customWidth="1"/>
    <col min="4123" max="4123" width="4.7109375" style="51" customWidth="1"/>
    <col min="4124" max="4124" width="9.85546875" style="51" customWidth="1"/>
    <col min="4125" max="4125" width="4.140625" style="51" customWidth="1"/>
    <col min="4126" max="4126" width="12.5703125" style="51"/>
    <col min="4127" max="4127" width="90.85546875" style="51" bestFit="1" customWidth="1"/>
    <col min="4128" max="4352" width="12.5703125" style="51"/>
    <col min="4353" max="4353" width="39.140625" style="51" bestFit="1" customWidth="1"/>
    <col min="4354" max="4354" width="11.85546875" style="51" customWidth="1"/>
    <col min="4355" max="4355" width="3.28515625" style="51" customWidth="1"/>
    <col min="4356" max="4356" width="0" style="51" hidden="1" customWidth="1"/>
    <col min="4357" max="4357" width="3.28515625" style="51" customWidth="1"/>
    <col min="4358" max="4358" width="9.85546875" style="51" customWidth="1"/>
    <col min="4359" max="4359" width="3.28515625" style="51" customWidth="1"/>
    <col min="4360" max="4360" width="9.85546875" style="51" customWidth="1"/>
    <col min="4361" max="4361" width="3.28515625" style="51" customWidth="1"/>
    <col min="4362" max="4362" width="9.85546875" style="51" customWidth="1"/>
    <col min="4363" max="4363" width="3.28515625" style="51" customWidth="1"/>
    <col min="4364" max="4364" width="9.85546875" style="51" customWidth="1"/>
    <col min="4365" max="4365" width="3.28515625" style="51" customWidth="1"/>
    <col min="4366" max="4366" width="9.85546875" style="51" customWidth="1"/>
    <col min="4367" max="4367" width="4.140625" style="51" customWidth="1"/>
    <col min="4368" max="4368" width="9.85546875" style="51" customWidth="1"/>
    <col min="4369" max="4369" width="4.140625" style="51" customWidth="1"/>
    <col min="4370" max="4370" width="9.85546875" style="51" customWidth="1"/>
    <col min="4371" max="4371" width="3.28515625" style="51" customWidth="1"/>
    <col min="4372" max="4372" width="9.85546875" style="51" customWidth="1"/>
    <col min="4373" max="4373" width="3.140625" style="51" customWidth="1"/>
    <col min="4374" max="4374" width="9.85546875" style="51" customWidth="1"/>
    <col min="4375" max="4375" width="3.42578125" style="51" customWidth="1"/>
    <col min="4376" max="4376" width="9.85546875" style="51" customWidth="1"/>
    <col min="4377" max="4377" width="4.140625" style="51" customWidth="1"/>
    <col min="4378" max="4378" width="9.85546875" style="51" customWidth="1"/>
    <col min="4379" max="4379" width="4.7109375" style="51" customWidth="1"/>
    <col min="4380" max="4380" width="9.85546875" style="51" customWidth="1"/>
    <col min="4381" max="4381" width="4.140625" style="51" customWidth="1"/>
    <col min="4382" max="4382" width="12.5703125" style="51"/>
    <col min="4383" max="4383" width="90.85546875" style="51" bestFit="1" customWidth="1"/>
    <col min="4384" max="4608" width="12.5703125" style="51"/>
    <col min="4609" max="4609" width="39.140625" style="51" bestFit="1" customWidth="1"/>
    <col min="4610" max="4610" width="11.85546875" style="51" customWidth="1"/>
    <col min="4611" max="4611" width="3.28515625" style="51" customWidth="1"/>
    <col min="4612" max="4612" width="0" style="51" hidden="1" customWidth="1"/>
    <col min="4613" max="4613" width="3.28515625" style="51" customWidth="1"/>
    <col min="4614" max="4614" width="9.85546875" style="51" customWidth="1"/>
    <col min="4615" max="4615" width="3.28515625" style="51" customWidth="1"/>
    <col min="4616" max="4616" width="9.85546875" style="51" customWidth="1"/>
    <col min="4617" max="4617" width="3.28515625" style="51" customWidth="1"/>
    <col min="4618" max="4618" width="9.85546875" style="51" customWidth="1"/>
    <col min="4619" max="4619" width="3.28515625" style="51" customWidth="1"/>
    <col min="4620" max="4620" width="9.85546875" style="51" customWidth="1"/>
    <col min="4621" max="4621" width="3.28515625" style="51" customWidth="1"/>
    <col min="4622" max="4622" width="9.85546875" style="51" customWidth="1"/>
    <col min="4623" max="4623" width="4.140625" style="51" customWidth="1"/>
    <col min="4624" max="4624" width="9.85546875" style="51" customWidth="1"/>
    <col min="4625" max="4625" width="4.140625" style="51" customWidth="1"/>
    <col min="4626" max="4626" width="9.85546875" style="51" customWidth="1"/>
    <col min="4627" max="4627" width="3.28515625" style="51" customWidth="1"/>
    <col min="4628" max="4628" width="9.85546875" style="51" customWidth="1"/>
    <col min="4629" max="4629" width="3.140625" style="51" customWidth="1"/>
    <col min="4630" max="4630" width="9.85546875" style="51" customWidth="1"/>
    <col min="4631" max="4631" width="3.42578125" style="51" customWidth="1"/>
    <col min="4632" max="4632" width="9.85546875" style="51" customWidth="1"/>
    <col min="4633" max="4633" width="4.140625" style="51" customWidth="1"/>
    <col min="4634" max="4634" width="9.85546875" style="51" customWidth="1"/>
    <col min="4635" max="4635" width="4.7109375" style="51" customWidth="1"/>
    <col min="4636" max="4636" width="9.85546875" style="51" customWidth="1"/>
    <col min="4637" max="4637" width="4.140625" style="51" customWidth="1"/>
    <col min="4638" max="4638" width="12.5703125" style="51"/>
    <col min="4639" max="4639" width="90.85546875" style="51" bestFit="1" customWidth="1"/>
    <col min="4640" max="4864" width="12.5703125" style="51"/>
    <col min="4865" max="4865" width="39.140625" style="51" bestFit="1" customWidth="1"/>
    <col min="4866" max="4866" width="11.85546875" style="51" customWidth="1"/>
    <col min="4867" max="4867" width="3.28515625" style="51" customWidth="1"/>
    <col min="4868" max="4868" width="0" style="51" hidden="1" customWidth="1"/>
    <col min="4869" max="4869" width="3.28515625" style="51" customWidth="1"/>
    <col min="4870" max="4870" width="9.85546875" style="51" customWidth="1"/>
    <col min="4871" max="4871" width="3.28515625" style="51" customWidth="1"/>
    <col min="4872" max="4872" width="9.85546875" style="51" customWidth="1"/>
    <col min="4873" max="4873" width="3.28515625" style="51" customWidth="1"/>
    <col min="4874" max="4874" width="9.85546875" style="51" customWidth="1"/>
    <col min="4875" max="4875" width="3.28515625" style="51" customWidth="1"/>
    <col min="4876" max="4876" width="9.85546875" style="51" customWidth="1"/>
    <col min="4877" max="4877" width="3.28515625" style="51" customWidth="1"/>
    <col min="4878" max="4878" width="9.85546875" style="51" customWidth="1"/>
    <col min="4879" max="4879" width="4.140625" style="51" customWidth="1"/>
    <col min="4880" max="4880" width="9.85546875" style="51" customWidth="1"/>
    <col min="4881" max="4881" width="4.140625" style="51" customWidth="1"/>
    <col min="4882" max="4882" width="9.85546875" style="51" customWidth="1"/>
    <col min="4883" max="4883" width="3.28515625" style="51" customWidth="1"/>
    <col min="4884" max="4884" width="9.85546875" style="51" customWidth="1"/>
    <col min="4885" max="4885" width="3.140625" style="51" customWidth="1"/>
    <col min="4886" max="4886" width="9.85546875" style="51" customWidth="1"/>
    <col min="4887" max="4887" width="3.42578125" style="51" customWidth="1"/>
    <col min="4888" max="4888" width="9.85546875" style="51" customWidth="1"/>
    <col min="4889" max="4889" width="4.140625" style="51" customWidth="1"/>
    <col min="4890" max="4890" width="9.85546875" style="51" customWidth="1"/>
    <col min="4891" max="4891" width="4.7109375" style="51" customWidth="1"/>
    <col min="4892" max="4892" width="9.85546875" style="51" customWidth="1"/>
    <col min="4893" max="4893" width="4.140625" style="51" customWidth="1"/>
    <col min="4894" max="4894" width="12.5703125" style="51"/>
    <col min="4895" max="4895" width="90.85546875" style="51" bestFit="1" customWidth="1"/>
    <col min="4896" max="5120" width="12.5703125" style="51"/>
    <col min="5121" max="5121" width="39.140625" style="51" bestFit="1" customWidth="1"/>
    <col min="5122" max="5122" width="11.85546875" style="51" customWidth="1"/>
    <col min="5123" max="5123" width="3.28515625" style="51" customWidth="1"/>
    <col min="5124" max="5124" width="0" style="51" hidden="1" customWidth="1"/>
    <col min="5125" max="5125" width="3.28515625" style="51" customWidth="1"/>
    <col min="5126" max="5126" width="9.85546875" style="51" customWidth="1"/>
    <col min="5127" max="5127" width="3.28515625" style="51" customWidth="1"/>
    <col min="5128" max="5128" width="9.85546875" style="51" customWidth="1"/>
    <col min="5129" max="5129" width="3.28515625" style="51" customWidth="1"/>
    <col min="5130" max="5130" width="9.85546875" style="51" customWidth="1"/>
    <col min="5131" max="5131" width="3.28515625" style="51" customWidth="1"/>
    <col min="5132" max="5132" width="9.85546875" style="51" customWidth="1"/>
    <col min="5133" max="5133" width="3.28515625" style="51" customWidth="1"/>
    <col min="5134" max="5134" width="9.85546875" style="51" customWidth="1"/>
    <col min="5135" max="5135" width="4.140625" style="51" customWidth="1"/>
    <col min="5136" max="5136" width="9.85546875" style="51" customWidth="1"/>
    <col min="5137" max="5137" width="4.140625" style="51" customWidth="1"/>
    <col min="5138" max="5138" width="9.85546875" style="51" customWidth="1"/>
    <col min="5139" max="5139" width="3.28515625" style="51" customWidth="1"/>
    <col min="5140" max="5140" width="9.85546875" style="51" customWidth="1"/>
    <col min="5141" max="5141" width="3.140625" style="51" customWidth="1"/>
    <col min="5142" max="5142" width="9.85546875" style="51" customWidth="1"/>
    <col min="5143" max="5143" width="3.42578125" style="51" customWidth="1"/>
    <col min="5144" max="5144" width="9.85546875" style="51" customWidth="1"/>
    <col min="5145" max="5145" width="4.140625" style="51" customWidth="1"/>
    <col min="5146" max="5146" width="9.85546875" style="51" customWidth="1"/>
    <col min="5147" max="5147" width="4.7109375" style="51" customWidth="1"/>
    <col min="5148" max="5148" width="9.85546875" style="51" customWidth="1"/>
    <col min="5149" max="5149" width="4.140625" style="51" customWidth="1"/>
    <col min="5150" max="5150" width="12.5703125" style="51"/>
    <col min="5151" max="5151" width="90.85546875" style="51" bestFit="1" customWidth="1"/>
    <col min="5152" max="5376" width="12.5703125" style="51"/>
    <col min="5377" max="5377" width="39.140625" style="51" bestFit="1" customWidth="1"/>
    <col min="5378" max="5378" width="11.85546875" style="51" customWidth="1"/>
    <col min="5379" max="5379" width="3.28515625" style="51" customWidth="1"/>
    <col min="5380" max="5380" width="0" style="51" hidden="1" customWidth="1"/>
    <col min="5381" max="5381" width="3.28515625" style="51" customWidth="1"/>
    <col min="5382" max="5382" width="9.85546875" style="51" customWidth="1"/>
    <col min="5383" max="5383" width="3.28515625" style="51" customWidth="1"/>
    <col min="5384" max="5384" width="9.85546875" style="51" customWidth="1"/>
    <col min="5385" max="5385" width="3.28515625" style="51" customWidth="1"/>
    <col min="5386" max="5386" width="9.85546875" style="51" customWidth="1"/>
    <col min="5387" max="5387" width="3.28515625" style="51" customWidth="1"/>
    <col min="5388" max="5388" width="9.85546875" style="51" customWidth="1"/>
    <col min="5389" max="5389" width="3.28515625" style="51" customWidth="1"/>
    <col min="5390" max="5390" width="9.85546875" style="51" customWidth="1"/>
    <col min="5391" max="5391" width="4.140625" style="51" customWidth="1"/>
    <col min="5392" max="5392" width="9.85546875" style="51" customWidth="1"/>
    <col min="5393" max="5393" width="4.140625" style="51" customWidth="1"/>
    <col min="5394" max="5394" width="9.85546875" style="51" customWidth="1"/>
    <col min="5395" max="5395" width="3.28515625" style="51" customWidth="1"/>
    <col min="5396" max="5396" width="9.85546875" style="51" customWidth="1"/>
    <col min="5397" max="5397" width="3.140625" style="51" customWidth="1"/>
    <col min="5398" max="5398" width="9.85546875" style="51" customWidth="1"/>
    <col min="5399" max="5399" width="3.42578125" style="51" customWidth="1"/>
    <col min="5400" max="5400" width="9.85546875" style="51" customWidth="1"/>
    <col min="5401" max="5401" width="4.140625" style="51" customWidth="1"/>
    <col min="5402" max="5402" width="9.85546875" style="51" customWidth="1"/>
    <col min="5403" max="5403" width="4.7109375" style="51" customWidth="1"/>
    <col min="5404" max="5404" width="9.85546875" style="51" customWidth="1"/>
    <col min="5405" max="5405" width="4.140625" style="51" customWidth="1"/>
    <col min="5406" max="5406" width="12.5703125" style="51"/>
    <col min="5407" max="5407" width="90.85546875" style="51" bestFit="1" customWidth="1"/>
    <col min="5408" max="5632" width="12.5703125" style="51"/>
    <col min="5633" max="5633" width="39.140625" style="51" bestFit="1" customWidth="1"/>
    <col min="5634" max="5634" width="11.85546875" style="51" customWidth="1"/>
    <col min="5635" max="5635" width="3.28515625" style="51" customWidth="1"/>
    <col min="5636" max="5636" width="0" style="51" hidden="1" customWidth="1"/>
    <col min="5637" max="5637" width="3.28515625" style="51" customWidth="1"/>
    <col min="5638" max="5638" width="9.85546875" style="51" customWidth="1"/>
    <col min="5639" max="5639" width="3.28515625" style="51" customWidth="1"/>
    <col min="5640" max="5640" width="9.85546875" style="51" customWidth="1"/>
    <col min="5641" max="5641" width="3.28515625" style="51" customWidth="1"/>
    <col min="5642" max="5642" width="9.85546875" style="51" customWidth="1"/>
    <col min="5643" max="5643" width="3.28515625" style="51" customWidth="1"/>
    <col min="5644" max="5644" width="9.85546875" style="51" customWidth="1"/>
    <col min="5645" max="5645" width="3.28515625" style="51" customWidth="1"/>
    <col min="5646" max="5646" width="9.85546875" style="51" customWidth="1"/>
    <col min="5647" max="5647" width="4.140625" style="51" customWidth="1"/>
    <col min="5648" max="5648" width="9.85546875" style="51" customWidth="1"/>
    <col min="5649" max="5649" width="4.140625" style="51" customWidth="1"/>
    <col min="5650" max="5650" width="9.85546875" style="51" customWidth="1"/>
    <col min="5651" max="5651" width="3.28515625" style="51" customWidth="1"/>
    <col min="5652" max="5652" width="9.85546875" style="51" customWidth="1"/>
    <col min="5653" max="5653" width="3.140625" style="51" customWidth="1"/>
    <col min="5654" max="5654" width="9.85546875" style="51" customWidth="1"/>
    <col min="5655" max="5655" width="3.42578125" style="51" customWidth="1"/>
    <col min="5656" max="5656" width="9.85546875" style="51" customWidth="1"/>
    <col min="5657" max="5657" width="4.140625" style="51" customWidth="1"/>
    <col min="5658" max="5658" width="9.85546875" style="51" customWidth="1"/>
    <col min="5659" max="5659" width="4.7109375" style="51" customWidth="1"/>
    <col min="5660" max="5660" width="9.85546875" style="51" customWidth="1"/>
    <col min="5661" max="5661" width="4.140625" style="51" customWidth="1"/>
    <col min="5662" max="5662" width="12.5703125" style="51"/>
    <col min="5663" max="5663" width="90.85546875" style="51" bestFit="1" customWidth="1"/>
    <col min="5664" max="5888" width="12.5703125" style="51"/>
    <col min="5889" max="5889" width="39.140625" style="51" bestFit="1" customWidth="1"/>
    <col min="5890" max="5890" width="11.85546875" style="51" customWidth="1"/>
    <col min="5891" max="5891" width="3.28515625" style="51" customWidth="1"/>
    <col min="5892" max="5892" width="0" style="51" hidden="1" customWidth="1"/>
    <col min="5893" max="5893" width="3.28515625" style="51" customWidth="1"/>
    <col min="5894" max="5894" width="9.85546875" style="51" customWidth="1"/>
    <col min="5895" max="5895" width="3.28515625" style="51" customWidth="1"/>
    <col min="5896" max="5896" width="9.85546875" style="51" customWidth="1"/>
    <col min="5897" max="5897" width="3.28515625" style="51" customWidth="1"/>
    <col min="5898" max="5898" width="9.85546875" style="51" customWidth="1"/>
    <col min="5899" max="5899" width="3.28515625" style="51" customWidth="1"/>
    <col min="5900" max="5900" width="9.85546875" style="51" customWidth="1"/>
    <col min="5901" max="5901" width="3.28515625" style="51" customWidth="1"/>
    <col min="5902" max="5902" width="9.85546875" style="51" customWidth="1"/>
    <col min="5903" max="5903" width="4.140625" style="51" customWidth="1"/>
    <col min="5904" max="5904" width="9.85546875" style="51" customWidth="1"/>
    <col min="5905" max="5905" width="4.140625" style="51" customWidth="1"/>
    <col min="5906" max="5906" width="9.85546875" style="51" customWidth="1"/>
    <col min="5907" max="5907" width="3.28515625" style="51" customWidth="1"/>
    <col min="5908" max="5908" width="9.85546875" style="51" customWidth="1"/>
    <col min="5909" max="5909" width="3.140625" style="51" customWidth="1"/>
    <col min="5910" max="5910" width="9.85546875" style="51" customWidth="1"/>
    <col min="5911" max="5911" width="3.42578125" style="51" customWidth="1"/>
    <col min="5912" max="5912" width="9.85546875" style="51" customWidth="1"/>
    <col min="5913" max="5913" width="4.140625" style="51" customWidth="1"/>
    <col min="5914" max="5914" width="9.85546875" style="51" customWidth="1"/>
    <col min="5915" max="5915" width="4.7109375" style="51" customWidth="1"/>
    <col min="5916" max="5916" width="9.85546875" style="51" customWidth="1"/>
    <col min="5917" max="5917" width="4.140625" style="51" customWidth="1"/>
    <col min="5918" max="5918" width="12.5703125" style="51"/>
    <col min="5919" max="5919" width="90.85546875" style="51" bestFit="1" customWidth="1"/>
    <col min="5920" max="6144" width="12.5703125" style="51"/>
    <col min="6145" max="6145" width="39.140625" style="51" bestFit="1" customWidth="1"/>
    <col min="6146" max="6146" width="11.85546875" style="51" customWidth="1"/>
    <col min="6147" max="6147" width="3.28515625" style="51" customWidth="1"/>
    <col min="6148" max="6148" width="0" style="51" hidden="1" customWidth="1"/>
    <col min="6149" max="6149" width="3.28515625" style="51" customWidth="1"/>
    <col min="6150" max="6150" width="9.85546875" style="51" customWidth="1"/>
    <col min="6151" max="6151" width="3.28515625" style="51" customWidth="1"/>
    <col min="6152" max="6152" width="9.85546875" style="51" customWidth="1"/>
    <col min="6153" max="6153" width="3.28515625" style="51" customWidth="1"/>
    <col min="6154" max="6154" width="9.85546875" style="51" customWidth="1"/>
    <col min="6155" max="6155" width="3.28515625" style="51" customWidth="1"/>
    <col min="6156" max="6156" width="9.85546875" style="51" customWidth="1"/>
    <col min="6157" max="6157" width="3.28515625" style="51" customWidth="1"/>
    <col min="6158" max="6158" width="9.85546875" style="51" customWidth="1"/>
    <col min="6159" max="6159" width="4.140625" style="51" customWidth="1"/>
    <col min="6160" max="6160" width="9.85546875" style="51" customWidth="1"/>
    <col min="6161" max="6161" width="4.140625" style="51" customWidth="1"/>
    <col min="6162" max="6162" width="9.85546875" style="51" customWidth="1"/>
    <col min="6163" max="6163" width="3.28515625" style="51" customWidth="1"/>
    <col min="6164" max="6164" width="9.85546875" style="51" customWidth="1"/>
    <col min="6165" max="6165" width="3.140625" style="51" customWidth="1"/>
    <col min="6166" max="6166" width="9.85546875" style="51" customWidth="1"/>
    <col min="6167" max="6167" width="3.42578125" style="51" customWidth="1"/>
    <col min="6168" max="6168" width="9.85546875" style="51" customWidth="1"/>
    <col min="6169" max="6169" width="4.140625" style="51" customWidth="1"/>
    <col min="6170" max="6170" width="9.85546875" style="51" customWidth="1"/>
    <col min="6171" max="6171" width="4.7109375" style="51" customWidth="1"/>
    <col min="6172" max="6172" width="9.85546875" style="51" customWidth="1"/>
    <col min="6173" max="6173" width="4.140625" style="51" customWidth="1"/>
    <col min="6174" max="6174" width="12.5703125" style="51"/>
    <col min="6175" max="6175" width="90.85546875" style="51" bestFit="1" customWidth="1"/>
    <col min="6176" max="6400" width="12.5703125" style="51"/>
    <col min="6401" max="6401" width="39.140625" style="51" bestFit="1" customWidth="1"/>
    <col min="6402" max="6402" width="11.85546875" style="51" customWidth="1"/>
    <col min="6403" max="6403" width="3.28515625" style="51" customWidth="1"/>
    <col min="6404" max="6404" width="0" style="51" hidden="1" customWidth="1"/>
    <col min="6405" max="6405" width="3.28515625" style="51" customWidth="1"/>
    <col min="6406" max="6406" width="9.85546875" style="51" customWidth="1"/>
    <col min="6407" max="6407" width="3.28515625" style="51" customWidth="1"/>
    <col min="6408" max="6408" width="9.85546875" style="51" customWidth="1"/>
    <col min="6409" max="6409" width="3.28515625" style="51" customWidth="1"/>
    <col min="6410" max="6410" width="9.85546875" style="51" customWidth="1"/>
    <col min="6411" max="6411" width="3.28515625" style="51" customWidth="1"/>
    <col min="6412" max="6412" width="9.85546875" style="51" customWidth="1"/>
    <col min="6413" max="6413" width="3.28515625" style="51" customWidth="1"/>
    <col min="6414" max="6414" width="9.85546875" style="51" customWidth="1"/>
    <col min="6415" max="6415" width="4.140625" style="51" customWidth="1"/>
    <col min="6416" max="6416" width="9.85546875" style="51" customWidth="1"/>
    <col min="6417" max="6417" width="4.140625" style="51" customWidth="1"/>
    <col min="6418" max="6418" width="9.85546875" style="51" customWidth="1"/>
    <col min="6419" max="6419" width="3.28515625" style="51" customWidth="1"/>
    <col min="6420" max="6420" width="9.85546875" style="51" customWidth="1"/>
    <col min="6421" max="6421" width="3.140625" style="51" customWidth="1"/>
    <col min="6422" max="6422" width="9.85546875" style="51" customWidth="1"/>
    <col min="6423" max="6423" width="3.42578125" style="51" customWidth="1"/>
    <col min="6424" max="6424" width="9.85546875" style="51" customWidth="1"/>
    <col min="6425" max="6425" width="4.140625" style="51" customWidth="1"/>
    <col min="6426" max="6426" width="9.85546875" style="51" customWidth="1"/>
    <col min="6427" max="6427" width="4.7109375" style="51" customWidth="1"/>
    <col min="6428" max="6428" width="9.85546875" style="51" customWidth="1"/>
    <col min="6429" max="6429" width="4.140625" style="51" customWidth="1"/>
    <col min="6430" max="6430" width="12.5703125" style="51"/>
    <col min="6431" max="6431" width="90.85546875" style="51" bestFit="1" customWidth="1"/>
    <col min="6432" max="6656" width="12.5703125" style="51"/>
    <col min="6657" max="6657" width="39.140625" style="51" bestFit="1" customWidth="1"/>
    <col min="6658" max="6658" width="11.85546875" style="51" customWidth="1"/>
    <col min="6659" max="6659" width="3.28515625" style="51" customWidth="1"/>
    <col min="6660" max="6660" width="0" style="51" hidden="1" customWidth="1"/>
    <col min="6661" max="6661" width="3.28515625" style="51" customWidth="1"/>
    <col min="6662" max="6662" width="9.85546875" style="51" customWidth="1"/>
    <col min="6663" max="6663" width="3.28515625" style="51" customWidth="1"/>
    <col min="6664" max="6664" width="9.85546875" style="51" customWidth="1"/>
    <col min="6665" max="6665" width="3.28515625" style="51" customWidth="1"/>
    <col min="6666" max="6666" width="9.85546875" style="51" customWidth="1"/>
    <col min="6667" max="6667" width="3.28515625" style="51" customWidth="1"/>
    <col min="6668" max="6668" width="9.85546875" style="51" customWidth="1"/>
    <col min="6669" max="6669" width="3.28515625" style="51" customWidth="1"/>
    <col min="6670" max="6670" width="9.85546875" style="51" customWidth="1"/>
    <col min="6671" max="6671" width="4.140625" style="51" customWidth="1"/>
    <col min="6672" max="6672" width="9.85546875" style="51" customWidth="1"/>
    <col min="6673" max="6673" width="4.140625" style="51" customWidth="1"/>
    <col min="6674" max="6674" width="9.85546875" style="51" customWidth="1"/>
    <col min="6675" max="6675" width="3.28515625" style="51" customWidth="1"/>
    <col min="6676" max="6676" width="9.85546875" style="51" customWidth="1"/>
    <col min="6677" max="6677" width="3.140625" style="51" customWidth="1"/>
    <col min="6678" max="6678" width="9.85546875" style="51" customWidth="1"/>
    <col min="6679" max="6679" width="3.42578125" style="51" customWidth="1"/>
    <col min="6680" max="6680" width="9.85546875" style="51" customWidth="1"/>
    <col min="6681" max="6681" width="4.140625" style="51" customWidth="1"/>
    <col min="6682" max="6682" width="9.85546875" style="51" customWidth="1"/>
    <col min="6683" max="6683" width="4.7109375" style="51" customWidth="1"/>
    <col min="6684" max="6684" width="9.85546875" style="51" customWidth="1"/>
    <col min="6685" max="6685" width="4.140625" style="51" customWidth="1"/>
    <col min="6686" max="6686" width="12.5703125" style="51"/>
    <col min="6687" max="6687" width="90.85546875" style="51" bestFit="1" customWidth="1"/>
    <col min="6688" max="6912" width="12.5703125" style="51"/>
    <col min="6913" max="6913" width="39.140625" style="51" bestFit="1" customWidth="1"/>
    <col min="6914" max="6914" width="11.85546875" style="51" customWidth="1"/>
    <col min="6915" max="6915" width="3.28515625" style="51" customWidth="1"/>
    <col min="6916" max="6916" width="0" style="51" hidden="1" customWidth="1"/>
    <col min="6917" max="6917" width="3.28515625" style="51" customWidth="1"/>
    <col min="6918" max="6918" width="9.85546875" style="51" customWidth="1"/>
    <col min="6919" max="6919" width="3.28515625" style="51" customWidth="1"/>
    <col min="6920" max="6920" width="9.85546875" style="51" customWidth="1"/>
    <col min="6921" max="6921" width="3.28515625" style="51" customWidth="1"/>
    <col min="6922" max="6922" width="9.85546875" style="51" customWidth="1"/>
    <col min="6923" max="6923" width="3.28515625" style="51" customWidth="1"/>
    <col min="6924" max="6924" width="9.85546875" style="51" customWidth="1"/>
    <col min="6925" max="6925" width="3.28515625" style="51" customWidth="1"/>
    <col min="6926" max="6926" width="9.85546875" style="51" customWidth="1"/>
    <col min="6927" max="6927" width="4.140625" style="51" customWidth="1"/>
    <col min="6928" max="6928" width="9.85546875" style="51" customWidth="1"/>
    <col min="6929" max="6929" width="4.140625" style="51" customWidth="1"/>
    <col min="6930" max="6930" width="9.85546875" style="51" customWidth="1"/>
    <col min="6931" max="6931" width="3.28515625" style="51" customWidth="1"/>
    <col min="6932" max="6932" width="9.85546875" style="51" customWidth="1"/>
    <col min="6933" max="6933" width="3.140625" style="51" customWidth="1"/>
    <col min="6934" max="6934" width="9.85546875" style="51" customWidth="1"/>
    <col min="6935" max="6935" width="3.42578125" style="51" customWidth="1"/>
    <col min="6936" max="6936" width="9.85546875" style="51" customWidth="1"/>
    <col min="6937" max="6937" width="4.140625" style="51" customWidth="1"/>
    <col min="6938" max="6938" width="9.85546875" style="51" customWidth="1"/>
    <col min="6939" max="6939" width="4.7109375" style="51" customWidth="1"/>
    <col min="6940" max="6940" width="9.85546875" style="51" customWidth="1"/>
    <col min="6941" max="6941" width="4.140625" style="51" customWidth="1"/>
    <col min="6942" max="6942" width="12.5703125" style="51"/>
    <col min="6943" max="6943" width="90.85546875" style="51" bestFit="1" customWidth="1"/>
    <col min="6944" max="7168" width="12.5703125" style="51"/>
    <col min="7169" max="7169" width="39.140625" style="51" bestFit="1" customWidth="1"/>
    <col min="7170" max="7170" width="11.85546875" style="51" customWidth="1"/>
    <col min="7171" max="7171" width="3.28515625" style="51" customWidth="1"/>
    <col min="7172" max="7172" width="0" style="51" hidden="1" customWidth="1"/>
    <col min="7173" max="7173" width="3.28515625" style="51" customWidth="1"/>
    <col min="7174" max="7174" width="9.85546875" style="51" customWidth="1"/>
    <col min="7175" max="7175" width="3.28515625" style="51" customWidth="1"/>
    <col min="7176" max="7176" width="9.85546875" style="51" customWidth="1"/>
    <col min="7177" max="7177" width="3.28515625" style="51" customWidth="1"/>
    <col min="7178" max="7178" width="9.85546875" style="51" customWidth="1"/>
    <col min="7179" max="7179" width="3.28515625" style="51" customWidth="1"/>
    <col min="7180" max="7180" width="9.85546875" style="51" customWidth="1"/>
    <col min="7181" max="7181" width="3.28515625" style="51" customWidth="1"/>
    <col min="7182" max="7182" width="9.85546875" style="51" customWidth="1"/>
    <col min="7183" max="7183" width="4.140625" style="51" customWidth="1"/>
    <col min="7184" max="7184" width="9.85546875" style="51" customWidth="1"/>
    <col min="7185" max="7185" width="4.140625" style="51" customWidth="1"/>
    <col min="7186" max="7186" width="9.85546875" style="51" customWidth="1"/>
    <col min="7187" max="7187" width="3.28515625" style="51" customWidth="1"/>
    <col min="7188" max="7188" width="9.85546875" style="51" customWidth="1"/>
    <col min="7189" max="7189" width="3.140625" style="51" customWidth="1"/>
    <col min="7190" max="7190" width="9.85546875" style="51" customWidth="1"/>
    <col min="7191" max="7191" width="3.42578125" style="51" customWidth="1"/>
    <col min="7192" max="7192" width="9.85546875" style="51" customWidth="1"/>
    <col min="7193" max="7193" width="4.140625" style="51" customWidth="1"/>
    <col min="7194" max="7194" width="9.85546875" style="51" customWidth="1"/>
    <col min="7195" max="7195" width="4.7109375" style="51" customWidth="1"/>
    <col min="7196" max="7196" width="9.85546875" style="51" customWidth="1"/>
    <col min="7197" max="7197" width="4.140625" style="51" customWidth="1"/>
    <col min="7198" max="7198" width="12.5703125" style="51"/>
    <col min="7199" max="7199" width="90.85546875" style="51" bestFit="1" customWidth="1"/>
    <col min="7200" max="7424" width="12.5703125" style="51"/>
    <col min="7425" max="7425" width="39.140625" style="51" bestFit="1" customWidth="1"/>
    <col min="7426" max="7426" width="11.85546875" style="51" customWidth="1"/>
    <col min="7427" max="7427" width="3.28515625" style="51" customWidth="1"/>
    <col min="7428" max="7428" width="0" style="51" hidden="1" customWidth="1"/>
    <col min="7429" max="7429" width="3.28515625" style="51" customWidth="1"/>
    <col min="7430" max="7430" width="9.85546875" style="51" customWidth="1"/>
    <col min="7431" max="7431" width="3.28515625" style="51" customWidth="1"/>
    <col min="7432" max="7432" width="9.85546875" style="51" customWidth="1"/>
    <col min="7433" max="7433" width="3.28515625" style="51" customWidth="1"/>
    <col min="7434" max="7434" width="9.85546875" style="51" customWidth="1"/>
    <col min="7435" max="7435" width="3.28515625" style="51" customWidth="1"/>
    <col min="7436" max="7436" width="9.85546875" style="51" customWidth="1"/>
    <col min="7437" max="7437" width="3.28515625" style="51" customWidth="1"/>
    <col min="7438" max="7438" width="9.85546875" style="51" customWidth="1"/>
    <col min="7439" max="7439" width="4.140625" style="51" customWidth="1"/>
    <col min="7440" max="7440" width="9.85546875" style="51" customWidth="1"/>
    <col min="7441" max="7441" width="4.140625" style="51" customWidth="1"/>
    <col min="7442" max="7442" width="9.85546875" style="51" customWidth="1"/>
    <col min="7443" max="7443" width="3.28515625" style="51" customWidth="1"/>
    <col min="7444" max="7444" width="9.85546875" style="51" customWidth="1"/>
    <col min="7445" max="7445" width="3.140625" style="51" customWidth="1"/>
    <col min="7446" max="7446" width="9.85546875" style="51" customWidth="1"/>
    <col min="7447" max="7447" width="3.42578125" style="51" customWidth="1"/>
    <col min="7448" max="7448" width="9.85546875" style="51" customWidth="1"/>
    <col min="7449" max="7449" width="4.140625" style="51" customWidth="1"/>
    <col min="7450" max="7450" width="9.85546875" style="51" customWidth="1"/>
    <col min="7451" max="7451" width="4.7109375" style="51" customWidth="1"/>
    <col min="7452" max="7452" width="9.85546875" style="51" customWidth="1"/>
    <col min="7453" max="7453" width="4.140625" style="51" customWidth="1"/>
    <col min="7454" max="7454" width="12.5703125" style="51"/>
    <col min="7455" max="7455" width="90.85546875" style="51" bestFit="1" customWidth="1"/>
    <col min="7456" max="7680" width="12.5703125" style="51"/>
    <col min="7681" max="7681" width="39.140625" style="51" bestFit="1" customWidth="1"/>
    <col min="7682" max="7682" width="11.85546875" style="51" customWidth="1"/>
    <col min="7683" max="7683" width="3.28515625" style="51" customWidth="1"/>
    <col min="7684" max="7684" width="0" style="51" hidden="1" customWidth="1"/>
    <col min="7685" max="7685" width="3.28515625" style="51" customWidth="1"/>
    <col min="7686" max="7686" width="9.85546875" style="51" customWidth="1"/>
    <col min="7687" max="7687" width="3.28515625" style="51" customWidth="1"/>
    <col min="7688" max="7688" width="9.85546875" style="51" customWidth="1"/>
    <col min="7689" max="7689" width="3.28515625" style="51" customWidth="1"/>
    <col min="7690" max="7690" width="9.85546875" style="51" customWidth="1"/>
    <col min="7691" max="7691" width="3.28515625" style="51" customWidth="1"/>
    <col min="7692" max="7692" width="9.85546875" style="51" customWidth="1"/>
    <col min="7693" max="7693" width="3.28515625" style="51" customWidth="1"/>
    <col min="7694" max="7694" width="9.85546875" style="51" customWidth="1"/>
    <col min="7695" max="7695" width="4.140625" style="51" customWidth="1"/>
    <col min="7696" max="7696" width="9.85546875" style="51" customWidth="1"/>
    <col min="7697" max="7697" width="4.140625" style="51" customWidth="1"/>
    <col min="7698" max="7698" width="9.85546875" style="51" customWidth="1"/>
    <col min="7699" max="7699" width="3.28515625" style="51" customWidth="1"/>
    <col min="7700" max="7700" width="9.85546875" style="51" customWidth="1"/>
    <col min="7701" max="7701" width="3.140625" style="51" customWidth="1"/>
    <col min="7702" max="7702" width="9.85546875" style="51" customWidth="1"/>
    <col min="7703" max="7703" width="3.42578125" style="51" customWidth="1"/>
    <col min="7704" max="7704" width="9.85546875" style="51" customWidth="1"/>
    <col min="7705" max="7705" width="4.140625" style="51" customWidth="1"/>
    <col min="7706" max="7706" width="9.85546875" style="51" customWidth="1"/>
    <col min="7707" max="7707" width="4.7109375" style="51" customWidth="1"/>
    <col min="7708" max="7708" width="9.85546875" style="51" customWidth="1"/>
    <col min="7709" max="7709" width="4.140625" style="51" customWidth="1"/>
    <col min="7710" max="7710" width="12.5703125" style="51"/>
    <col min="7711" max="7711" width="90.85546875" style="51" bestFit="1" customWidth="1"/>
    <col min="7712" max="7936" width="12.5703125" style="51"/>
    <col min="7937" max="7937" width="39.140625" style="51" bestFit="1" customWidth="1"/>
    <col min="7938" max="7938" width="11.85546875" style="51" customWidth="1"/>
    <col min="7939" max="7939" width="3.28515625" style="51" customWidth="1"/>
    <col min="7940" max="7940" width="0" style="51" hidden="1" customWidth="1"/>
    <col min="7941" max="7941" width="3.28515625" style="51" customWidth="1"/>
    <col min="7942" max="7942" width="9.85546875" style="51" customWidth="1"/>
    <col min="7943" max="7943" width="3.28515625" style="51" customWidth="1"/>
    <col min="7944" max="7944" width="9.85546875" style="51" customWidth="1"/>
    <col min="7945" max="7945" width="3.28515625" style="51" customWidth="1"/>
    <col min="7946" max="7946" width="9.85546875" style="51" customWidth="1"/>
    <col min="7947" max="7947" width="3.28515625" style="51" customWidth="1"/>
    <col min="7948" max="7948" width="9.85546875" style="51" customWidth="1"/>
    <col min="7949" max="7949" width="3.28515625" style="51" customWidth="1"/>
    <col min="7950" max="7950" width="9.85546875" style="51" customWidth="1"/>
    <col min="7951" max="7951" width="4.140625" style="51" customWidth="1"/>
    <col min="7952" max="7952" width="9.85546875" style="51" customWidth="1"/>
    <col min="7953" max="7953" width="4.140625" style="51" customWidth="1"/>
    <col min="7954" max="7954" width="9.85546875" style="51" customWidth="1"/>
    <col min="7955" max="7955" width="3.28515625" style="51" customWidth="1"/>
    <col min="7956" max="7956" width="9.85546875" style="51" customWidth="1"/>
    <col min="7957" max="7957" width="3.140625" style="51" customWidth="1"/>
    <col min="7958" max="7958" width="9.85546875" style="51" customWidth="1"/>
    <col min="7959" max="7959" width="3.42578125" style="51" customWidth="1"/>
    <col min="7960" max="7960" width="9.85546875" style="51" customWidth="1"/>
    <col min="7961" max="7961" width="4.140625" style="51" customWidth="1"/>
    <col min="7962" max="7962" width="9.85546875" style="51" customWidth="1"/>
    <col min="7963" max="7963" width="4.7109375" style="51" customWidth="1"/>
    <col min="7964" max="7964" width="9.85546875" style="51" customWidth="1"/>
    <col min="7965" max="7965" width="4.140625" style="51" customWidth="1"/>
    <col min="7966" max="7966" width="12.5703125" style="51"/>
    <col min="7967" max="7967" width="90.85546875" style="51" bestFit="1" customWidth="1"/>
    <col min="7968" max="8192" width="12.5703125" style="51"/>
    <col min="8193" max="8193" width="39.140625" style="51" bestFit="1" customWidth="1"/>
    <col min="8194" max="8194" width="11.85546875" style="51" customWidth="1"/>
    <col min="8195" max="8195" width="3.28515625" style="51" customWidth="1"/>
    <col min="8196" max="8196" width="0" style="51" hidden="1" customWidth="1"/>
    <col min="8197" max="8197" width="3.28515625" style="51" customWidth="1"/>
    <col min="8198" max="8198" width="9.85546875" style="51" customWidth="1"/>
    <col min="8199" max="8199" width="3.28515625" style="51" customWidth="1"/>
    <col min="8200" max="8200" width="9.85546875" style="51" customWidth="1"/>
    <col min="8201" max="8201" width="3.28515625" style="51" customWidth="1"/>
    <col min="8202" max="8202" width="9.85546875" style="51" customWidth="1"/>
    <col min="8203" max="8203" width="3.28515625" style="51" customWidth="1"/>
    <col min="8204" max="8204" width="9.85546875" style="51" customWidth="1"/>
    <col min="8205" max="8205" width="3.28515625" style="51" customWidth="1"/>
    <col min="8206" max="8206" width="9.85546875" style="51" customWidth="1"/>
    <col min="8207" max="8207" width="4.140625" style="51" customWidth="1"/>
    <col min="8208" max="8208" width="9.85546875" style="51" customWidth="1"/>
    <col min="8209" max="8209" width="4.140625" style="51" customWidth="1"/>
    <col min="8210" max="8210" width="9.85546875" style="51" customWidth="1"/>
    <col min="8211" max="8211" width="3.28515625" style="51" customWidth="1"/>
    <col min="8212" max="8212" width="9.85546875" style="51" customWidth="1"/>
    <col min="8213" max="8213" width="3.140625" style="51" customWidth="1"/>
    <col min="8214" max="8214" width="9.85546875" style="51" customWidth="1"/>
    <col min="8215" max="8215" width="3.42578125" style="51" customWidth="1"/>
    <col min="8216" max="8216" width="9.85546875" style="51" customWidth="1"/>
    <col min="8217" max="8217" width="4.140625" style="51" customWidth="1"/>
    <col min="8218" max="8218" width="9.85546875" style="51" customWidth="1"/>
    <col min="8219" max="8219" width="4.7109375" style="51" customWidth="1"/>
    <col min="8220" max="8220" width="9.85546875" style="51" customWidth="1"/>
    <col min="8221" max="8221" width="4.140625" style="51" customWidth="1"/>
    <col min="8222" max="8222" width="12.5703125" style="51"/>
    <col min="8223" max="8223" width="90.85546875" style="51" bestFit="1" customWidth="1"/>
    <col min="8224" max="8448" width="12.5703125" style="51"/>
    <col min="8449" max="8449" width="39.140625" style="51" bestFit="1" customWidth="1"/>
    <col min="8450" max="8450" width="11.85546875" style="51" customWidth="1"/>
    <col min="8451" max="8451" width="3.28515625" style="51" customWidth="1"/>
    <col min="8452" max="8452" width="0" style="51" hidden="1" customWidth="1"/>
    <col min="8453" max="8453" width="3.28515625" style="51" customWidth="1"/>
    <col min="8454" max="8454" width="9.85546875" style="51" customWidth="1"/>
    <col min="8455" max="8455" width="3.28515625" style="51" customWidth="1"/>
    <col min="8456" max="8456" width="9.85546875" style="51" customWidth="1"/>
    <col min="8457" max="8457" width="3.28515625" style="51" customWidth="1"/>
    <col min="8458" max="8458" width="9.85546875" style="51" customWidth="1"/>
    <col min="8459" max="8459" width="3.28515625" style="51" customWidth="1"/>
    <col min="8460" max="8460" width="9.85546875" style="51" customWidth="1"/>
    <col min="8461" max="8461" width="3.28515625" style="51" customWidth="1"/>
    <col min="8462" max="8462" width="9.85546875" style="51" customWidth="1"/>
    <col min="8463" max="8463" width="4.140625" style="51" customWidth="1"/>
    <col min="8464" max="8464" width="9.85546875" style="51" customWidth="1"/>
    <col min="8465" max="8465" width="4.140625" style="51" customWidth="1"/>
    <col min="8466" max="8466" width="9.85546875" style="51" customWidth="1"/>
    <col min="8467" max="8467" width="3.28515625" style="51" customWidth="1"/>
    <col min="8468" max="8468" width="9.85546875" style="51" customWidth="1"/>
    <col min="8469" max="8469" width="3.140625" style="51" customWidth="1"/>
    <col min="8470" max="8470" width="9.85546875" style="51" customWidth="1"/>
    <col min="8471" max="8471" width="3.42578125" style="51" customWidth="1"/>
    <col min="8472" max="8472" width="9.85546875" style="51" customWidth="1"/>
    <col min="8473" max="8473" width="4.140625" style="51" customWidth="1"/>
    <col min="8474" max="8474" width="9.85546875" style="51" customWidth="1"/>
    <col min="8475" max="8475" width="4.7109375" style="51" customWidth="1"/>
    <col min="8476" max="8476" width="9.85546875" style="51" customWidth="1"/>
    <col min="8477" max="8477" width="4.140625" style="51" customWidth="1"/>
    <col min="8478" max="8478" width="12.5703125" style="51"/>
    <col min="8479" max="8479" width="90.85546875" style="51" bestFit="1" customWidth="1"/>
    <col min="8480" max="8704" width="12.5703125" style="51"/>
    <col min="8705" max="8705" width="39.140625" style="51" bestFit="1" customWidth="1"/>
    <col min="8706" max="8706" width="11.85546875" style="51" customWidth="1"/>
    <col min="8707" max="8707" width="3.28515625" style="51" customWidth="1"/>
    <col min="8708" max="8708" width="0" style="51" hidden="1" customWidth="1"/>
    <col min="8709" max="8709" width="3.28515625" style="51" customWidth="1"/>
    <col min="8710" max="8710" width="9.85546875" style="51" customWidth="1"/>
    <col min="8711" max="8711" width="3.28515625" style="51" customWidth="1"/>
    <col min="8712" max="8712" width="9.85546875" style="51" customWidth="1"/>
    <col min="8713" max="8713" width="3.28515625" style="51" customWidth="1"/>
    <col min="8714" max="8714" width="9.85546875" style="51" customWidth="1"/>
    <col min="8715" max="8715" width="3.28515625" style="51" customWidth="1"/>
    <col min="8716" max="8716" width="9.85546875" style="51" customWidth="1"/>
    <col min="8717" max="8717" width="3.28515625" style="51" customWidth="1"/>
    <col min="8718" max="8718" width="9.85546875" style="51" customWidth="1"/>
    <col min="8719" max="8719" width="4.140625" style="51" customWidth="1"/>
    <col min="8720" max="8720" width="9.85546875" style="51" customWidth="1"/>
    <col min="8721" max="8721" width="4.140625" style="51" customWidth="1"/>
    <col min="8722" max="8722" width="9.85546875" style="51" customWidth="1"/>
    <col min="8723" max="8723" width="3.28515625" style="51" customWidth="1"/>
    <col min="8724" max="8724" width="9.85546875" style="51" customWidth="1"/>
    <col min="8725" max="8725" width="3.140625" style="51" customWidth="1"/>
    <col min="8726" max="8726" width="9.85546875" style="51" customWidth="1"/>
    <col min="8727" max="8727" width="3.42578125" style="51" customWidth="1"/>
    <col min="8728" max="8728" width="9.85546875" style="51" customWidth="1"/>
    <col min="8729" max="8729" width="4.140625" style="51" customWidth="1"/>
    <col min="8730" max="8730" width="9.85546875" style="51" customWidth="1"/>
    <col min="8731" max="8731" width="4.7109375" style="51" customWidth="1"/>
    <col min="8732" max="8732" width="9.85546875" style="51" customWidth="1"/>
    <col min="8733" max="8733" width="4.140625" style="51" customWidth="1"/>
    <col min="8734" max="8734" width="12.5703125" style="51"/>
    <col min="8735" max="8735" width="90.85546875" style="51" bestFit="1" customWidth="1"/>
    <col min="8736" max="8960" width="12.5703125" style="51"/>
    <col min="8961" max="8961" width="39.140625" style="51" bestFit="1" customWidth="1"/>
    <col min="8962" max="8962" width="11.85546875" style="51" customWidth="1"/>
    <col min="8963" max="8963" width="3.28515625" style="51" customWidth="1"/>
    <col min="8964" max="8964" width="0" style="51" hidden="1" customWidth="1"/>
    <col min="8965" max="8965" width="3.28515625" style="51" customWidth="1"/>
    <col min="8966" max="8966" width="9.85546875" style="51" customWidth="1"/>
    <col min="8967" max="8967" width="3.28515625" style="51" customWidth="1"/>
    <col min="8968" max="8968" width="9.85546875" style="51" customWidth="1"/>
    <col min="8969" max="8969" width="3.28515625" style="51" customWidth="1"/>
    <col min="8970" max="8970" width="9.85546875" style="51" customWidth="1"/>
    <col min="8971" max="8971" width="3.28515625" style="51" customWidth="1"/>
    <col min="8972" max="8972" width="9.85546875" style="51" customWidth="1"/>
    <col min="8973" max="8973" width="3.28515625" style="51" customWidth="1"/>
    <col min="8974" max="8974" width="9.85546875" style="51" customWidth="1"/>
    <col min="8975" max="8975" width="4.140625" style="51" customWidth="1"/>
    <col min="8976" max="8976" width="9.85546875" style="51" customWidth="1"/>
    <col min="8977" max="8977" width="4.140625" style="51" customWidth="1"/>
    <col min="8978" max="8978" width="9.85546875" style="51" customWidth="1"/>
    <col min="8979" max="8979" width="3.28515625" style="51" customWidth="1"/>
    <col min="8980" max="8980" width="9.85546875" style="51" customWidth="1"/>
    <col min="8981" max="8981" width="3.140625" style="51" customWidth="1"/>
    <col min="8982" max="8982" width="9.85546875" style="51" customWidth="1"/>
    <col min="8983" max="8983" width="3.42578125" style="51" customWidth="1"/>
    <col min="8984" max="8984" width="9.85546875" style="51" customWidth="1"/>
    <col min="8985" max="8985" width="4.140625" style="51" customWidth="1"/>
    <col min="8986" max="8986" width="9.85546875" style="51" customWidth="1"/>
    <col min="8987" max="8987" width="4.7109375" style="51" customWidth="1"/>
    <col min="8988" max="8988" width="9.85546875" style="51" customWidth="1"/>
    <col min="8989" max="8989" width="4.140625" style="51" customWidth="1"/>
    <col min="8990" max="8990" width="12.5703125" style="51"/>
    <col min="8991" max="8991" width="90.85546875" style="51" bestFit="1" customWidth="1"/>
    <col min="8992" max="9216" width="12.5703125" style="51"/>
    <col min="9217" max="9217" width="39.140625" style="51" bestFit="1" customWidth="1"/>
    <col min="9218" max="9218" width="11.85546875" style="51" customWidth="1"/>
    <col min="9219" max="9219" width="3.28515625" style="51" customWidth="1"/>
    <col min="9220" max="9220" width="0" style="51" hidden="1" customWidth="1"/>
    <col min="9221" max="9221" width="3.28515625" style="51" customWidth="1"/>
    <col min="9222" max="9222" width="9.85546875" style="51" customWidth="1"/>
    <col min="9223" max="9223" width="3.28515625" style="51" customWidth="1"/>
    <col min="9224" max="9224" width="9.85546875" style="51" customWidth="1"/>
    <col min="9225" max="9225" width="3.28515625" style="51" customWidth="1"/>
    <col min="9226" max="9226" width="9.85546875" style="51" customWidth="1"/>
    <col min="9227" max="9227" width="3.28515625" style="51" customWidth="1"/>
    <col min="9228" max="9228" width="9.85546875" style="51" customWidth="1"/>
    <col min="9229" max="9229" width="3.28515625" style="51" customWidth="1"/>
    <col min="9230" max="9230" width="9.85546875" style="51" customWidth="1"/>
    <col min="9231" max="9231" width="4.140625" style="51" customWidth="1"/>
    <col min="9232" max="9232" width="9.85546875" style="51" customWidth="1"/>
    <col min="9233" max="9233" width="4.140625" style="51" customWidth="1"/>
    <col min="9234" max="9234" width="9.85546875" style="51" customWidth="1"/>
    <col min="9235" max="9235" width="3.28515625" style="51" customWidth="1"/>
    <col min="9236" max="9236" width="9.85546875" style="51" customWidth="1"/>
    <col min="9237" max="9237" width="3.140625" style="51" customWidth="1"/>
    <col min="9238" max="9238" width="9.85546875" style="51" customWidth="1"/>
    <col min="9239" max="9239" width="3.42578125" style="51" customWidth="1"/>
    <col min="9240" max="9240" width="9.85546875" style="51" customWidth="1"/>
    <col min="9241" max="9241" width="4.140625" style="51" customWidth="1"/>
    <col min="9242" max="9242" width="9.85546875" style="51" customWidth="1"/>
    <col min="9243" max="9243" width="4.7109375" style="51" customWidth="1"/>
    <col min="9244" max="9244" width="9.85546875" style="51" customWidth="1"/>
    <col min="9245" max="9245" width="4.140625" style="51" customWidth="1"/>
    <col min="9246" max="9246" width="12.5703125" style="51"/>
    <col min="9247" max="9247" width="90.85546875" style="51" bestFit="1" customWidth="1"/>
    <col min="9248" max="9472" width="12.5703125" style="51"/>
    <col min="9473" max="9473" width="39.140625" style="51" bestFit="1" customWidth="1"/>
    <col min="9474" max="9474" width="11.85546875" style="51" customWidth="1"/>
    <col min="9475" max="9475" width="3.28515625" style="51" customWidth="1"/>
    <col min="9476" max="9476" width="0" style="51" hidden="1" customWidth="1"/>
    <col min="9477" max="9477" width="3.28515625" style="51" customWidth="1"/>
    <col min="9478" max="9478" width="9.85546875" style="51" customWidth="1"/>
    <col min="9479" max="9479" width="3.28515625" style="51" customWidth="1"/>
    <col min="9480" max="9480" width="9.85546875" style="51" customWidth="1"/>
    <col min="9481" max="9481" width="3.28515625" style="51" customWidth="1"/>
    <col min="9482" max="9482" width="9.85546875" style="51" customWidth="1"/>
    <col min="9483" max="9483" width="3.28515625" style="51" customWidth="1"/>
    <col min="9484" max="9484" width="9.85546875" style="51" customWidth="1"/>
    <col min="9485" max="9485" width="3.28515625" style="51" customWidth="1"/>
    <col min="9486" max="9486" width="9.85546875" style="51" customWidth="1"/>
    <col min="9487" max="9487" width="4.140625" style="51" customWidth="1"/>
    <col min="9488" max="9488" width="9.85546875" style="51" customWidth="1"/>
    <col min="9489" max="9489" width="4.140625" style="51" customWidth="1"/>
    <col min="9490" max="9490" width="9.85546875" style="51" customWidth="1"/>
    <col min="9491" max="9491" width="3.28515625" style="51" customWidth="1"/>
    <col min="9492" max="9492" width="9.85546875" style="51" customWidth="1"/>
    <col min="9493" max="9493" width="3.140625" style="51" customWidth="1"/>
    <col min="9494" max="9494" width="9.85546875" style="51" customWidth="1"/>
    <col min="9495" max="9495" width="3.42578125" style="51" customWidth="1"/>
    <col min="9496" max="9496" width="9.85546875" style="51" customWidth="1"/>
    <col min="9497" max="9497" width="4.140625" style="51" customWidth="1"/>
    <col min="9498" max="9498" width="9.85546875" style="51" customWidth="1"/>
    <col min="9499" max="9499" width="4.7109375" style="51" customWidth="1"/>
    <col min="9500" max="9500" width="9.85546875" style="51" customWidth="1"/>
    <col min="9501" max="9501" width="4.140625" style="51" customWidth="1"/>
    <col min="9502" max="9502" width="12.5703125" style="51"/>
    <col min="9503" max="9503" width="90.85546875" style="51" bestFit="1" customWidth="1"/>
    <col min="9504" max="9728" width="12.5703125" style="51"/>
    <col min="9729" max="9729" width="39.140625" style="51" bestFit="1" customWidth="1"/>
    <col min="9730" max="9730" width="11.85546875" style="51" customWidth="1"/>
    <col min="9731" max="9731" width="3.28515625" style="51" customWidth="1"/>
    <col min="9732" max="9732" width="0" style="51" hidden="1" customWidth="1"/>
    <col min="9733" max="9733" width="3.28515625" style="51" customWidth="1"/>
    <col min="9734" max="9734" width="9.85546875" style="51" customWidth="1"/>
    <col min="9735" max="9735" width="3.28515625" style="51" customWidth="1"/>
    <col min="9736" max="9736" width="9.85546875" style="51" customWidth="1"/>
    <col min="9737" max="9737" width="3.28515625" style="51" customWidth="1"/>
    <col min="9738" max="9738" width="9.85546875" style="51" customWidth="1"/>
    <col min="9739" max="9739" width="3.28515625" style="51" customWidth="1"/>
    <col min="9740" max="9740" width="9.85546875" style="51" customWidth="1"/>
    <col min="9741" max="9741" width="3.28515625" style="51" customWidth="1"/>
    <col min="9742" max="9742" width="9.85546875" style="51" customWidth="1"/>
    <col min="9743" max="9743" width="4.140625" style="51" customWidth="1"/>
    <col min="9744" max="9744" width="9.85546875" style="51" customWidth="1"/>
    <col min="9745" max="9745" width="4.140625" style="51" customWidth="1"/>
    <col min="9746" max="9746" width="9.85546875" style="51" customWidth="1"/>
    <col min="9747" max="9747" width="3.28515625" style="51" customWidth="1"/>
    <col min="9748" max="9748" width="9.85546875" style="51" customWidth="1"/>
    <col min="9749" max="9749" width="3.140625" style="51" customWidth="1"/>
    <col min="9750" max="9750" width="9.85546875" style="51" customWidth="1"/>
    <col min="9751" max="9751" width="3.42578125" style="51" customWidth="1"/>
    <col min="9752" max="9752" width="9.85546875" style="51" customWidth="1"/>
    <col min="9753" max="9753" width="4.140625" style="51" customWidth="1"/>
    <col min="9754" max="9754" width="9.85546875" style="51" customWidth="1"/>
    <col min="9755" max="9755" width="4.7109375" style="51" customWidth="1"/>
    <col min="9756" max="9756" width="9.85546875" style="51" customWidth="1"/>
    <col min="9757" max="9757" width="4.140625" style="51" customWidth="1"/>
    <col min="9758" max="9758" width="12.5703125" style="51"/>
    <col min="9759" max="9759" width="90.85546875" style="51" bestFit="1" customWidth="1"/>
    <col min="9760" max="9984" width="12.5703125" style="51"/>
    <col min="9985" max="9985" width="39.140625" style="51" bestFit="1" customWidth="1"/>
    <col min="9986" max="9986" width="11.85546875" style="51" customWidth="1"/>
    <col min="9987" max="9987" width="3.28515625" style="51" customWidth="1"/>
    <col min="9988" max="9988" width="0" style="51" hidden="1" customWidth="1"/>
    <col min="9989" max="9989" width="3.28515625" style="51" customWidth="1"/>
    <col min="9990" max="9990" width="9.85546875" style="51" customWidth="1"/>
    <col min="9991" max="9991" width="3.28515625" style="51" customWidth="1"/>
    <col min="9992" max="9992" width="9.85546875" style="51" customWidth="1"/>
    <col min="9993" max="9993" width="3.28515625" style="51" customWidth="1"/>
    <col min="9994" max="9994" width="9.85546875" style="51" customWidth="1"/>
    <col min="9995" max="9995" width="3.28515625" style="51" customWidth="1"/>
    <col min="9996" max="9996" width="9.85546875" style="51" customWidth="1"/>
    <col min="9997" max="9997" width="3.28515625" style="51" customWidth="1"/>
    <col min="9998" max="9998" width="9.85546875" style="51" customWidth="1"/>
    <col min="9999" max="9999" width="4.140625" style="51" customWidth="1"/>
    <col min="10000" max="10000" width="9.85546875" style="51" customWidth="1"/>
    <col min="10001" max="10001" width="4.140625" style="51" customWidth="1"/>
    <col min="10002" max="10002" width="9.85546875" style="51" customWidth="1"/>
    <col min="10003" max="10003" width="3.28515625" style="51" customWidth="1"/>
    <col min="10004" max="10004" width="9.85546875" style="51" customWidth="1"/>
    <col min="10005" max="10005" width="3.140625" style="51" customWidth="1"/>
    <col min="10006" max="10006" width="9.85546875" style="51" customWidth="1"/>
    <col min="10007" max="10007" width="3.42578125" style="51" customWidth="1"/>
    <col min="10008" max="10008" width="9.85546875" style="51" customWidth="1"/>
    <col min="10009" max="10009" width="4.140625" style="51" customWidth="1"/>
    <col min="10010" max="10010" width="9.85546875" style="51" customWidth="1"/>
    <col min="10011" max="10011" width="4.7109375" style="51" customWidth="1"/>
    <col min="10012" max="10012" width="9.85546875" style="51" customWidth="1"/>
    <col min="10013" max="10013" width="4.140625" style="51" customWidth="1"/>
    <col min="10014" max="10014" width="12.5703125" style="51"/>
    <col min="10015" max="10015" width="90.85546875" style="51" bestFit="1" customWidth="1"/>
    <col min="10016" max="10240" width="12.5703125" style="51"/>
    <col min="10241" max="10241" width="39.140625" style="51" bestFit="1" customWidth="1"/>
    <col min="10242" max="10242" width="11.85546875" style="51" customWidth="1"/>
    <col min="10243" max="10243" width="3.28515625" style="51" customWidth="1"/>
    <col min="10244" max="10244" width="0" style="51" hidden="1" customWidth="1"/>
    <col min="10245" max="10245" width="3.28515625" style="51" customWidth="1"/>
    <col min="10246" max="10246" width="9.85546875" style="51" customWidth="1"/>
    <col min="10247" max="10247" width="3.28515625" style="51" customWidth="1"/>
    <col min="10248" max="10248" width="9.85546875" style="51" customWidth="1"/>
    <col min="10249" max="10249" width="3.28515625" style="51" customWidth="1"/>
    <col min="10250" max="10250" width="9.85546875" style="51" customWidth="1"/>
    <col min="10251" max="10251" width="3.28515625" style="51" customWidth="1"/>
    <col min="10252" max="10252" width="9.85546875" style="51" customWidth="1"/>
    <col min="10253" max="10253" width="3.28515625" style="51" customWidth="1"/>
    <col min="10254" max="10254" width="9.85546875" style="51" customWidth="1"/>
    <col min="10255" max="10255" width="4.140625" style="51" customWidth="1"/>
    <col min="10256" max="10256" width="9.85546875" style="51" customWidth="1"/>
    <col min="10257" max="10257" width="4.140625" style="51" customWidth="1"/>
    <col min="10258" max="10258" width="9.85546875" style="51" customWidth="1"/>
    <col min="10259" max="10259" width="3.28515625" style="51" customWidth="1"/>
    <col min="10260" max="10260" width="9.85546875" style="51" customWidth="1"/>
    <col min="10261" max="10261" width="3.140625" style="51" customWidth="1"/>
    <col min="10262" max="10262" width="9.85546875" style="51" customWidth="1"/>
    <col min="10263" max="10263" width="3.42578125" style="51" customWidth="1"/>
    <col min="10264" max="10264" width="9.85546875" style="51" customWidth="1"/>
    <col min="10265" max="10265" width="4.140625" style="51" customWidth="1"/>
    <col min="10266" max="10266" width="9.85546875" style="51" customWidth="1"/>
    <col min="10267" max="10267" width="4.7109375" style="51" customWidth="1"/>
    <col min="10268" max="10268" width="9.85546875" style="51" customWidth="1"/>
    <col min="10269" max="10269" width="4.140625" style="51" customWidth="1"/>
    <col min="10270" max="10270" width="12.5703125" style="51"/>
    <col min="10271" max="10271" width="90.85546875" style="51" bestFit="1" customWidth="1"/>
    <col min="10272" max="10496" width="12.5703125" style="51"/>
    <col min="10497" max="10497" width="39.140625" style="51" bestFit="1" customWidth="1"/>
    <col min="10498" max="10498" width="11.85546875" style="51" customWidth="1"/>
    <col min="10499" max="10499" width="3.28515625" style="51" customWidth="1"/>
    <col min="10500" max="10500" width="0" style="51" hidden="1" customWidth="1"/>
    <col min="10501" max="10501" width="3.28515625" style="51" customWidth="1"/>
    <col min="10502" max="10502" width="9.85546875" style="51" customWidth="1"/>
    <col min="10503" max="10503" width="3.28515625" style="51" customWidth="1"/>
    <col min="10504" max="10504" width="9.85546875" style="51" customWidth="1"/>
    <col min="10505" max="10505" width="3.28515625" style="51" customWidth="1"/>
    <col min="10506" max="10506" width="9.85546875" style="51" customWidth="1"/>
    <col min="10507" max="10507" width="3.28515625" style="51" customWidth="1"/>
    <col min="10508" max="10508" width="9.85546875" style="51" customWidth="1"/>
    <col min="10509" max="10509" width="3.28515625" style="51" customWidth="1"/>
    <col min="10510" max="10510" width="9.85546875" style="51" customWidth="1"/>
    <col min="10511" max="10511" width="4.140625" style="51" customWidth="1"/>
    <col min="10512" max="10512" width="9.85546875" style="51" customWidth="1"/>
    <col min="10513" max="10513" width="4.140625" style="51" customWidth="1"/>
    <col min="10514" max="10514" width="9.85546875" style="51" customWidth="1"/>
    <col min="10515" max="10515" width="3.28515625" style="51" customWidth="1"/>
    <col min="10516" max="10516" width="9.85546875" style="51" customWidth="1"/>
    <col min="10517" max="10517" width="3.140625" style="51" customWidth="1"/>
    <col min="10518" max="10518" width="9.85546875" style="51" customWidth="1"/>
    <col min="10519" max="10519" width="3.42578125" style="51" customWidth="1"/>
    <col min="10520" max="10520" width="9.85546875" style="51" customWidth="1"/>
    <col min="10521" max="10521" width="4.140625" style="51" customWidth="1"/>
    <col min="10522" max="10522" width="9.85546875" style="51" customWidth="1"/>
    <col min="10523" max="10523" width="4.7109375" style="51" customWidth="1"/>
    <col min="10524" max="10524" width="9.85546875" style="51" customWidth="1"/>
    <col min="10525" max="10525" width="4.140625" style="51" customWidth="1"/>
    <col min="10526" max="10526" width="12.5703125" style="51"/>
    <col min="10527" max="10527" width="90.85546875" style="51" bestFit="1" customWidth="1"/>
    <col min="10528" max="10752" width="12.5703125" style="51"/>
    <col min="10753" max="10753" width="39.140625" style="51" bestFit="1" customWidth="1"/>
    <col min="10754" max="10754" width="11.85546875" style="51" customWidth="1"/>
    <col min="10755" max="10755" width="3.28515625" style="51" customWidth="1"/>
    <col min="10756" max="10756" width="0" style="51" hidden="1" customWidth="1"/>
    <col min="10757" max="10757" width="3.28515625" style="51" customWidth="1"/>
    <col min="10758" max="10758" width="9.85546875" style="51" customWidth="1"/>
    <col min="10759" max="10759" width="3.28515625" style="51" customWidth="1"/>
    <col min="10760" max="10760" width="9.85546875" style="51" customWidth="1"/>
    <col min="10761" max="10761" width="3.28515625" style="51" customWidth="1"/>
    <col min="10762" max="10762" width="9.85546875" style="51" customWidth="1"/>
    <col min="10763" max="10763" width="3.28515625" style="51" customWidth="1"/>
    <col min="10764" max="10764" width="9.85546875" style="51" customWidth="1"/>
    <col min="10765" max="10765" width="3.28515625" style="51" customWidth="1"/>
    <col min="10766" max="10766" width="9.85546875" style="51" customWidth="1"/>
    <col min="10767" max="10767" width="4.140625" style="51" customWidth="1"/>
    <col min="10768" max="10768" width="9.85546875" style="51" customWidth="1"/>
    <col min="10769" max="10769" width="4.140625" style="51" customWidth="1"/>
    <col min="10770" max="10770" width="9.85546875" style="51" customWidth="1"/>
    <col min="10771" max="10771" width="3.28515625" style="51" customWidth="1"/>
    <col min="10772" max="10772" width="9.85546875" style="51" customWidth="1"/>
    <col min="10773" max="10773" width="3.140625" style="51" customWidth="1"/>
    <col min="10774" max="10774" width="9.85546875" style="51" customWidth="1"/>
    <col min="10775" max="10775" width="3.42578125" style="51" customWidth="1"/>
    <col min="10776" max="10776" width="9.85546875" style="51" customWidth="1"/>
    <col min="10777" max="10777" width="4.140625" style="51" customWidth="1"/>
    <col min="10778" max="10778" width="9.85546875" style="51" customWidth="1"/>
    <col min="10779" max="10779" width="4.7109375" style="51" customWidth="1"/>
    <col min="10780" max="10780" width="9.85546875" style="51" customWidth="1"/>
    <col min="10781" max="10781" width="4.140625" style="51" customWidth="1"/>
    <col min="10782" max="10782" width="12.5703125" style="51"/>
    <col min="10783" max="10783" width="90.85546875" style="51" bestFit="1" customWidth="1"/>
    <col min="10784" max="11008" width="12.5703125" style="51"/>
    <col min="11009" max="11009" width="39.140625" style="51" bestFit="1" customWidth="1"/>
    <col min="11010" max="11010" width="11.85546875" style="51" customWidth="1"/>
    <col min="11011" max="11011" width="3.28515625" style="51" customWidth="1"/>
    <col min="11012" max="11012" width="0" style="51" hidden="1" customWidth="1"/>
    <col min="11013" max="11013" width="3.28515625" style="51" customWidth="1"/>
    <col min="11014" max="11014" width="9.85546875" style="51" customWidth="1"/>
    <col min="11015" max="11015" width="3.28515625" style="51" customWidth="1"/>
    <col min="11016" max="11016" width="9.85546875" style="51" customWidth="1"/>
    <col min="11017" max="11017" width="3.28515625" style="51" customWidth="1"/>
    <col min="11018" max="11018" width="9.85546875" style="51" customWidth="1"/>
    <col min="11019" max="11019" width="3.28515625" style="51" customWidth="1"/>
    <col min="11020" max="11020" width="9.85546875" style="51" customWidth="1"/>
    <col min="11021" max="11021" width="3.28515625" style="51" customWidth="1"/>
    <col min="11022" max="11022" width="9.85546875" style="51" customWidth="1"/>
    <col min="11023" max="11023" width="4.140625" style="51" customWidth="1"/>
    <col min="11024" max="11024" width="9.85546875" style="51" customWidth="1"/>
    <col min="11025" max="11025" width="4.140625" style="51" customWidth="1"/>
    <col min="11026" max="11026" width="9.85546875" style="51" customWidth="1"/>
    <col min="11027" max="11027" width="3.28515625" style="51" customWidth="1"/>
    <col min="11028" max="11028" width="9.85546875" style="51" customWidth="1"/>
    <col min="11029" max="11029" width="3.140625" style="51" customWidth="1"/>
    <col min="11030" max="11030" width="9.85546875" style="51" customWidth="1"/>
    <col min="11031" max="11031" width="3.42578125" style="51" customWidth="1"/>
    <col min="11032" max="11032" width="9.85546875" style="51" customWidth="1"/>
    <col min="11033" max="11033" width="4.140625" style="51" customWidth="1"/>
    <col min="11034" max="11034" width="9.85546875" style="51" customWidth="1"/>
    <col min="11035" max="11035" width="4.7109375" style="51" customWidth="1"/>
    <col min="11036" max="11036" width="9.85546875" style="51" customWidth="1"/>
    <col min="11037" max="11037" width="4.140625" style="51" customWidth="1"/>
    <col min="11038" max="11038" width="12.5703125" style="51"/>
    <col min="11039" max="11039" width="90.85546875" style="51" bestFit="1" customWidth="1"/>
    <col min="11040" max="11264" width="12.5703125" style="51"/>
    <col min="11265" max="11265" width="39.140625" style="51" bestFit="1" customWidth="1"/>
    <col min="11266" max="11266" width="11.85546875" style="51" customWidth="1"/>
    <col min="11267" max="11267" width="3.28515625" style="51" customWidth="1"/>
    <col min="11268" max="11268" width="0" style="51" hidden="1" customWidth="1"/>
    <col min="11269" max="11269" width="3.28515625" style="51" customWidth="1"/>
    <col min="11270" max="11270" width="9.85546875" style="51" customWidth="1"/>
    <col min="11271" max="11271" width="3.28515625" style="51" customWidth="1"/>
    <col min="11272" max="11272" width="9.85546875" style="51" customWidth="1"/>
    <col min="11273" max="11273" width="3.28515625" style="51" customWidth="1"/>
    <col min="11274" max="11274" width="9.85546875" style="51" customWidth="1"/>
    <col min="11275" max="11275" width="3.28515625" style="51" customWidth="1"/>
    <col min="11276" max="11276" width="9.85546875" style="51" customWidth="1"/>
    <col min="11277" max="11277" width="3.28515625" style="51" customWidth="1"/>
    <col min="11278" max="11278" width="9.85546875" style="51" customWidth="1"/>
    <col min="11279" max="11279" width="4.140625" style="51" customWidth="1"/>
    <col min="11280" max="11280" width="9.85546875" style="51" customWidth="1"/>
    <col min="11281" max="11281" width="4.140625" style="51" customWidth="1"/>
    <col min="11282" max="11282" width="9.85546875" style="51" customWidth="1"/>
    <col min="11283" max="11283" width="3.28515625" style="51" customWidth="1"/>
    <col min="11284" max="11284" width="9.85546875" style="51" customWidth="1"/>
    <col min="11285" max="11285" width="3.140625" style="51" customWidth="1"/>
    <col min="11286" max="11286" width="9.85546875" style="51" customWidth="1"/>
    <col min="11287" max="11287" width="3.42578125" style="51" customWidth="1"/>
    <col min="11288" max="11288" width="9.85546875" style="51" customWidth="1"/>
    <col min="11289" max="11289" width="4.140625" style="51" customWidth="1"/>
    <col min="11290" max="11290" width="9.85546875" style="51" customWidth="1"/>
    <col min="11291" max="11291" width="4.7109375" style="51" customWidth="1"/>
    <col min="11292" max="11292" width="9.85546875" style="51" customWidth="1"/>
    <col min="11293" max="11293" width="4.140625" style="51" customWidth="1"/>
    <col min="11294" max="11294" width="12.5703125" style="51"/>
    <col min="11295" max="11295" width="90.85546875" style="51" bestFit="1" customWidth="1"/>
    <col min="11296" max="11520" width="12.5703125" style="51"/>
    <col min="11521" max="11521" width="39.140625" style="51" bestFit="1" customWidth="1"/>
    <col min="11522" max="11522" width="11.85546875" style="51" customWidth="1"/>
    <col min="11523" max="11523" width="3.28515625" style="51" customWidth="1"/>
    <col min="11524" max="11524" width="0" style="51" hidden="1" customWidth="1"/>
    <col min="11525" max="11525" width="3.28515625" style="51" customWidth="1"/>
    <col min="11526" max="11526" width="9.85546875" style="51" customWidth="1"/>
    <col min="11527" max="11527" width="3.28515625" style="51" customWidth="1"/>
    <col min="11528" max="11528" width="9.85546875" style="51" customWidth="1"/>
    <col min="11529" max="11529" width="3.28515625" style="51" customWidth="1"/>
    <col min="11530" max="11530" width="9.85546875" style="51" customWidth="1"/>
    <col min="11531" max="11531" width="3.28515625" style="51" customWidth="1"/>
    <col min="11532" max="11532" width="9.85546875" style="51" customWidth="1"/>
    <col min="11533" max="11533" width="3.28515625" style="51" customWidth="1"/>
    <col min="11534" max="11534" width="9.85546875" style="51" customWidth="1"/>
    <col min="11535" max="11535" width="4.140625" style="51" customWidth="1"/>
    <col min="11536" max="11536" width="9.85546875" style="51" customWidth="1"/>
    <col min="11537" max="11537" width="4.140625" style="51" customWidth="1"/>
    <col min="11538" max="11538" width="9.85546875" style="51" customWidth="1"/>
    <col min="11539" max="11539" width="3.28515625" style="51" customWidth="1"/>
    <col min="11540" max="11540" width="9.85546875" style="51" customWidth="1"/>
    <col min="11541" max="11541" width="3.140625" style="51" customWidth="1"/>
    <col min="11542" max="11542" width="9.85546875" style="51" customWidth="1"/>
    <col min="11543" max="11543" width="3.42578125" style="51" customWidth="1"/>
    <col min="11544" max="11544" width="9.85546875" style="51" customWidth="1"/>
    <col min="11545" max="11545" width="4.140625" style="51" customWidth="1"/>
    <col min="11546" max="11546" width="9.85546875" style="51" customWidth="1"/>
    <col min="11547" max="11547" width="4.7109375" style="51" customWidth="1"/>
    <col min="11548" max="11548" width="9.85546875" style="51" customWidth="1"/>
    <col min="11549" max="11549" width="4.140625" style="51" customWidth="1"/>
    <col min="11550" max="11550" width="12.5703125" style="51"/>
    <col min="11551" max="11551" width="90.85546875" style="51" bestFit="1" customWidth="1"/>
    <col min="11552" max="11776" width="12.5703125" style="51"/>
    <col min="11777" max="11777" width="39.140625" style="51" bestFit="1" customWidth="1"/>
    <col min="11778" max="11778" width="11.85546875" style="51" customWidth="1"/>
    <col min="11779" max="11779" width="3.28515625" style="51" customWidth="1"/>
    <col min="11780" max="11780" width="0" style="51" hidden="1" customWidth="1"/>
    <col min="11781" max="11781" width="3.28515625" style="51" customWidth="1"/>
    <col min="11782" max="11782" width="9.85546875" style="51" customWidth="1"/>
    <col min="11783" max="11783" width="3.28515625" style="51" customWidth="1"/>
    <col min="11784" max="11784" width="9.85546875" style="51" customWidth="1"/>
    <col min="11785" max="11785" width="3.28515625" style="51" customWidth="1"/>
    <col min="11786" max="11786" width="9.85546875" style="51" customWidth="1"/>
    <col min="11787" max="11787" width="3.28515625" style="51" customWidth="1"/>
    <col min="11788" max="11788" width="9.85546875" style="51" customWidth="1"/>
    <col min="11789" max="11789" width="3.28515625" style="51" customWidth="1"/>
    <col min="11790" max="11790" width="9.85546875" style="51" customWidth="1"/>
    <col min="11791" max="11791" width="4.140625" style="51" customWidth="1"/>
    <col min="11792" max="11792" width="9.85546875" style="51" customWidth="1"/>
    <col min="11793" max="11793" width="4.140625" style="51" customWidth="1"/>
    <col min="11794" max="11794" width="9.85546875" style="51" customWidth="1"/>
    <col min="11795" max="11795" width="3.28515625" style="51" customWidth="1"/>
    <col min="11796" max="11796" width="9.85546875" style="51" customWidth="1"/>
    <col min="11797" max="11797" width="3.140625" style="51" customWidth="1"/>
    <col min="11798" max="11798" width="9.85546875" style="51" customWidth="1"/>
    <col min="11799" max="11799" width="3.42578125" style="51" customWidth="1"/>
    <col min="11800" max="11800" width="9.85546875" style="51" customWidth="1"/>
    <col min="11801" max="11801" width="4.140625" style="51" customWidth="1"/>
    <col min="11802" max="11802" width="9.85546875" style="51" customWidth="1"/>
    <col min="11803" max="11803" width="4.7109375" style="51" customWidth="1"/>
    <col min="11804" max="11804" width="9.85546875" style="51" customWidth="1"/>
    <col min="11805" max="11805" width="4.140625" style="51" customWidth="1"/>
    <col min="11806" max="11806" width="12.5703125" style="51"/>
    <col min="11807" max="11807" width="90.85546875" style="51" bestFit="1" customWidth="1"/>
    <col min="11808" max="12032" width="12.5703125" style="51"/>
    <col min="12033" max="12033" width="39.140625" style="51" bestFit="1" customWidth="1"/>
    <col min="12034" max="12034" width="11.85546875" style="51" customWidth="1"/>
    <col min="12035" max="12035" width="3.28515625" style="51" customWidth="1"/>
    <col min="12036" max="12036" width="0" style="51" hidden="1" customWidth="1"/>
    <col min="12037" max="12037" width="3.28515625" style="51" customWidth="1"/>
    <col min="12038" max="12038" width="9.85546875" style="51" customWidth="1"/>
    <col min="12039" max="12039" width="3.28515625" style="51" customWidth="1"/>
    <col min="12040" max="12040" width="9.85546875" style="51" customWidth="1"/>
    <col min="12041" max="12041" width="3.28515625" style="51" customWidth="1"/>
    <col min="12042" max="12042" width="9.85546875" style="51" customWidth="1"/>
    <col min="12043" max="12043" width="3.28515625" style="51" customWidth="1"/>
    <col min="12044" max="12044" width="9.85546875" style="51" customWidth="1"/>
    <col min="12045" max="12045" width="3.28515625" style="51" customWidth="1"/>
    <col min="12046" max="12046" width="9.85546875" style="51" customWidth="1"/>
    <col min="12047" max="12047" width="4.140625" style="51" customWidth="1"/>
    <col min="12048" max="12048" width="9.85546875" style="51" customWidth="1"/>
    <col min="12049" max="12049" width="4.140625" style="51" customWidth="1"/>
    <col min="12050" max="12050" width="9.85546875" style="51" customWidth="1"/>
    <col min="12051" max="12051" width="3.28515625" style="51" customWidth="1"/>
    <col min="12052" max="12052" width="9.85546875" style="51" customWidth="1"/>
    <col min="12053" max="12053" width="3.140625" style="51" customWidth="1"/>
    <col min="12054" max="12054" width="9.85546875" style="51" customWidth="1"/>
    <col min="12055" max="12055" width="3.42578125" style="51" customWidth="1"/>
    <col min="12056" max="12056" width="9.85546875" style="51" customWidth="1"/>
    <col min="12057" max="12057" width="4.140625" style="51" customWidth="1"/>
    <col min="12058" max="12058" width="9.85546875" style="51" customWidth="1"/>
    <col min="12059" max="12059" width="4.7109375" style="51" customWidth="1"/>
    <col min="12060" max="12060" width="9.85546875" style="51" customWidth="1"/>
    <col min="12061" max="12061" width="4.140625" style="51" customWidth="1"/>
    <col min="12062" max="12062" width="12.5703125" style="51"/>
    <col min="12063" max="12063" width="90.85546875" style="51" bestFit="1" customWidth="1"/>
    <col min="12064" max="12288" width="12.5703125" style="51"/>
    <col min="12289" max="12289" width="39.140625" style="51" bestFit="1" customWidth="1"/>
    <col min="12290" max="12290" width="11.85546875" style="51" customWidth="1"/>
    <col min="12291" max="12291" width="3.28515625" style="51" customWidth="1"/>
    <col min="12292" max="12292" width="0" style="51" hidden="1" customWidth="1"/>
    <col min="12293" max="12293" width="3.28515625" style="51" customWidth="1"/>
    <col min="12294" max="12294" width="9.85546875" style="51" customWidth="1"/>
    <col min="12295" max="12295" width="3.28515625" style="51" customWidth="1"/>
    <col min="12296" max="12296" width="9.85546875" style="51" customWidth="1"/>
    <col min="12297" max="12297" width="3.28515625" style="51" customWidth="1"/>
    <col min="12298" max="12298" width="9.85546875" style="51" customWidth="1"/>
    <col min="12299" max="12299" width="3.28515625" style="51" customWidth="1"/>
    <col min="12300" max="12300" width="9.85546875" style="51" customWidth="1"/>
    <col min="12301" max="12301" width="3.28515625" style="51" customWidth="1"/>
    <col min="12302" max="12302" width="9.85546875" style="51" customWidth="1"/>
    <col min="12303" max="12303" width="4.140625" style="51" customWidth="1"/>
    <col min="12304" max="12304" width="9.85546875" style="51" customWidth="1"/>
    <col min="12305" max="12305" width="4.140625" style="51" customWidth="1"/>
    <col min="12306" max="12306" width="9.85546875" style="51" customWidth="1"/>
    <col min="12307" max="12307" width="3.28515625" style="51" customWidth="1"/>
    <col min="12308" max="12308" width="9.85546875" style="51" customWidth="1"/>
    <col min="12309" max="12309" width="3.140625" style="51" customWidth="1"/>
    <col min="12310" max="12310" width="9.85546875" style="51" customWidth="1"/>
    <col min="12311" max="12311" width="3.42578125" style="51" customWidth="1"/>
    <col min="12312" max="12312" width="9.85546875" style="51" customWidth="1"/>
    <col min="12313" max="12313" width="4.140625" style="51" customWidth="1"/>
    <col min="12314" max="12314" width="9.85546875" style="51" customWidth="1"/>
    <col min="12315" max="12315" width="4.7109375" style="51" customWidth="1"/>
    <col min="12316" max="12316" width="9.85546875" style="51" customWidth="1"/>
    <col min="12317" max="12317" width="4.140625" style="51" customWidth="1"/>
    <col min="12318" max="12318" width="12.5703125" style="51"/>
    <col min="12319" max="12319" width="90.85546875" style="51" bestFit="1" customWidth="1"/>
    <col min="12320" max="12544" width="12.5703125" style="51"/>
    <col min="12545" max="12545" width="39.140625" style="51" bestFit="1" customWidth="1"/>
    <col min="12546" max="12546" width="11.85546875" style="51" customWidth="1"/>
    <col min="12547" max="12547" width="3.28515625" style="51" customWidth="1"/>
    <col min="12548" max="12548" width="0" style="51" hidden="1" customWidth="1"/>
    <col min="12549" max="12549" width="3.28515625" style="51" customWidth="1"/>
    <col min="12550" max="12550" width="9.85546875" style="51" customWidth="1"/>
    <col min="12551" max="12551" width="3.28515625" style="51" customWidth="1"/>
    <col min="12552" max="12552" width="9.85546875" style="51" customWidth="1"/>
    <col min="12553" max="12553" width="3.28515625" style="51" customWidth="1"/>
    <col min="12554" max="12554" width="9.85546875" style="51" customWidth="1"/>
    <col min="12555" max="12555" width="3.28515625" style="51" customWidth="1"/>
    <col min="12556" max="12556" width="9.85546875" style="51" customWidth="1"/>
    <col min="12557" max="12557" width="3.28515625" style="51" customWidth="1"/>
    <col min="12558" max="12558" width="9.85546875" style="51" customWidth="1"/>
    <col min="12559" max="12559" width="4.140625" style="51" customWidth="1"/>
    <col min="12560" max="12560" width="9.85546875" style="51" customWidth="1"/>
    <col min="12561" max="12561" width="4.140625" style="51" customWidth="1"/>
    <col min="12562" max="12562" width="9.85546875" style="51" customWidth="1"/>
    <col min="12563" max="12563" width="3.28515625" style="51" customWidth="1"/>
    <col min="12564" max="12564" width="9.85546875" style="51" customWidth="1"/>
    <col min="12565" max="12565" width="3.140625" style="51" customWidth="1"/>
    <col min="12566" max="12566" width="9.85546875" style="51" customWidth="1"/>
    <col min="12567" max="12567" width="3.42578125" style="51" customWidth="1"/>
    <col min="12568" max="12568" width="9.85546875" style="51" customWidth="1"/>
    <col min="12569" max="12569" width="4.140625" style="51" customWidth="1"/>
    <col min="12570" max="12570" width="9.85546875" style="51" customWidth="1"/>
    <col min="12571" max="12571" width="4.7109375" style="51" customWidth="1"/>
    <col min="12572" max="12572" width="9.85546875" style="51" customWidth="1"/>
    <col min="12573" max="12573" width="4.140625" style="51" customWidth="1"/>
    <col min="12574" max="12574" width="12.5703125" style="51"/>
    <col min="12575" max="12575" width="90.85546875" style="51" bestFit="1" customWidth="1"/>
    <col min="12576" max="12800" width="12.5703125" style="51"/>
    <col min="12801" max="12801" width="39.140625" style="51" bestFit="1" customWidth="1"/>
    <col min="12802" max="12802" width="11.85546875" style="51" customWidth="1"/>
    <col min="12803" max="12803" width="3.28515625" style="51" customWidth="1"/>
    <col min="12804" max="12804" width="0" style="51" hidden="1" customWidth="1"/>
    <col min="12805" max="12805" width="3.28515625" style="51" customWidth="1"/>
    <col min="12806" max="12806" width="9.85546875" style="51" customWidth="1"/>
    <col min="12807" max="12807" width="3.28515625" style="51" customWidth="1"/>
    <col min="12808" max="12808" width="9.85546875" style="51" customWidth="1"/>
    <col min="12809" max="12809" width="3.28515625" style="51" customWidth="1"/>
    <col min="12810" max="12810" width="9.85546875" style="51" customWidth="1"/>
    <col min="12811" max="12811" width="3.28515625" style="51" customWidth="1"/>
    <col min="12812" max="12812" width="9.85546875" style="51" customWidth="1"/>
    <col min="12813" max="12813" width="3.28515625" style="51" customWidth="1"/>
    <col min="12814" max="12814" width="9.85546875" style="51" customWidth="1"/>
    <col min="12815" max="12815" width="4.140625" style="51" customWidth="1"/>
    <col min="12816" max="12816" width="9.85546875" style="51" customWidth="1"/>
    <col min="12817" max="12817" width="4.140625" style="51" customWidth="1"/>
    <col min="12818" max="12818" width="9.85546875" style="51" customWidth="1"/>
    <col min="12819" max="12819" width="3.28515625" style="51" customWidth="1"/>
    <col min="12820" max="12820" width="9.85546875" style="51" customWidth="1"/>
    <col min="12821" max="12821" width="3.140625" style="51" customWidth="1"/>
    <col min="12822" max="12822" width="9.85546875" style="51" customWidth="1"/>
    <col min="12823" max="12823" width="3.42578125" style="51" customWidth="1"/>
    <col min="12824" max="12824" width="9.85546875" style="51" customWidth="1"/>
    <col min="12825" max="12825" width="4.140625" style="51" customWidth="1"/>
    <col min="12826" max="12826" width="9.85546875" style="51" customWidth="1"/>
    <col min="12827" max="12827" width="4.7109375" style="51" customWidth="1"/>
    <col min="12828" max="12828" width="9.85546875" style="51" customWidth="1"/>
    <col min="12829" max="12829" width="4.140625" style="51" customWidth="1"/>
    <col min="12830" max="12830" width="12.5703125" style="51"/>
    <col min="12831" max="12831" width="90.85546875" style="51" bestFit="1" customWidth="1"/>
    <col min="12832" max="13056" width="12.5703125" style="51"/>
    <col min="13057" max="13057" width="39.140625" style="51" bestFit="1" customWidth="1"/>
    <col min="13058" max="13058" width="11.85546875" style="51" customWidth="1"/>
    <col min="13059" max="13059" width="3.28515625" style="51" customWidth="1"/>
    <col min="13060" max="13060" width="0" style="51" hidden="1" customWidth="1"/>
    <col min="13061" max="13061" width="3.28515625" style="51" customWidth="1"/>
    <col min="13062" max="13062" width="9.85546875" style="51" customWidth="1"/>
    <col min="13063" max="13063" width="3.28515625" style="51" customWidth="1"/>
    <col min="13064" max="13064" width="9.85546875" style="51" customWidth="1"/>
    <col min="13065" max="13065" width="3.28515625" style="51" customWidth="1"/>
    <col min="13066" max="13066" width="9.85546875" style="51" customWidth="1"/>
    <col min="13067" max="13067" width="3.28515625" style="51" customWidth="1"/>
    <col min="13068" max="13068" width="9.85546875" style="51" customWidth="1"/>
    <col min="13069" max="13069" width="3.28515625" style="51" customWidth="1"/>
    <col min="13070" max="13070" width="9.85546875" style="51" customWidth="1"/>
    <col min="13071" max="13071" width="4.140625" style="51" customWidth="1"/>
    <col min="13072" max="13072" width="9.85546875" style="51" customWidth="1"/>
    <col min="13073" max="13073" width="4.140625" style="51" customWidth="1"/>
    <col min="13074" max="13074" width="9.85546875" style="51" customWidth="1"/>
    <col min="13075" max="13075" width="3.28515625" style="51" customWidth="1"/>
    <col min="13076" max="13076" width="9.85546875" style="51" customWidth="1"/>
    <col min="13077" max="13077" width="3.140625" style="51" customWidth="1"/>
    <col min="13078" max="13078" width="9.85546875" style="51" customWidth="1"/>
    <col min="13079" max="13079" width="3.42578125" style="51" customWidth="1"/>
    <col min="13080" max="13080" width="9.85546875" style="51" customWidth="1"/>
    <col min="13081" max="13081" width="4.140625" style="51" customWidth="1"/>
    <col min="13082" max="13082" width="9.85546875" style="51" customWidth="1"/>
    <col min="13083" max="13083" width="4.7109375" style="51" customWidth="1"/>
    <col min="13084" max="13084" width="9.85546875" style="51" customWidth="1"/>
    <col min="13085" max="13085" width="4.140625" style="51" customWidth="1"/>
    <col min="13086" max="13086" width="12.5703125" style="51"/>
    <col min="13087" max="13087" width="90.85546875" style="51" bestFit="1" customWidth="1"/>
    <col min="13088" max="13312" width="12.5703125" style="51"/>
    <col min="13313" max="13313" width="39.140625" style="51" bestFit="1" customWidth="1"/>
    <col min="13314" max="13314" width="11.85546875" style="51" customWidth="1"/>
    <col min="13315" max="13315" width="3.28515625" style="51" customWidth="1"/>
    <col min="13316" max="13316" width="0" style="51" hidden="1" customWidth="1"/>
    <col min="13317" max="13317" width="3.28515625" style="51" customWidth="1"/>
    <col min="13318" max="13318" width="9.85546875" style="51" customWidth="1"/>
    <col min="13319" max="13319" width="3.28515625" style="51" customWidth="1"/>
    <col min="13320" max="13320" width="9.85546875" style="51" customWidth="1"/>
    <col min="13321" max="13321" width="3.28515625" style="51" customWidth="1"/>
    <col min="13322" max="13322" width="9.85546875" style="51" customWidth="1"/>
    <col min="13323" max="13323" width="3.28515625" style="51" customWidth="1"/>
    <col min="13324" max="13324" width="9.85546875" style="51" customWidth="1"/>
    <col min="13325" max="13325" width="3.28515625" style="51" customWidth="1"/>
    <col min="13326" max="13326" width="9.85546875" style="51" customWidth="1"/>
    <col min="13327" max="13327" width="4.140625" style="51" customWidth="1"/>
    <col min="13328" max="13328" width="9.85546875" style="51" customWidth="1"/>
    <col min="13329" max="13329" width="4.140625" style="51" customWidth="1"/>
    <col min="13330" max="13330" width="9.85546875" style="51" customWidth="1"/>
    <col min="13331" max="13331" width="3.28515625" style="51" customWidth="1"/>
    <col min="13332" max="13332" width="9.85546875" style="51" customWidth="1"/>
    <col min="13333" max="13333" width="3.140625" style="51" customWidth="1"/>
    <col min="13334" max="13334" width="9.85546875" style="51" customWidth="1"/>
    <col min="13335" max="13335" width="3.42578125" style="51" customWidth="1"/>
    <col min="13336" max="13336" width="9.85546875" style="51" customWidth="1"/>
    <col min="13337" max="13337" width="4.140625" style="51" customWidth="1"/>
    <col min="13338" max="13338" width="9.85546875" style="51" customWidth="1"/>
    <col min="13339" max="13339" width="4.7109375" style="51" customWidth="1"/>
    <col min="13340" max="13340" width="9.85546875" style="51" customWidth="1"/>
    <col min="13341" max="13341" width="4.140625" style="51" customWidth="1"/>
    <col min="13342" max="13342" width="12.5703125" style="51"/>
    <col min="13343" max="13343" width="90.85546875" style="51" bestFit="1" customWidth="1"/>
    <col min="13344" max="13568" width="12.5703125" style="51"/>
    <col min="13569" max="13569" width="39.140625" style="51" bestFit="1" customWidth="1"/>
    <col min="13570" max="13570" width="11.85546875" style="51" customWidth="1"/>
    <col min="13571" max="13571" width="3.28515625" style="51" customWidth="1"/>
    <col min="13572" max="13572" width="0" style="51" hidden="1" customWidth="1"/>
    <col min="13573" max="13573" width="3.28515625" style="51" customWidth="1"/>
    <col min="13574" max="13574" width="9.85546875" style="51" customWidth="1"/>
    <col min="13575" max="13575" width="3.28515625" style="51" customWidth="1"/>
    <col min="13576" max="13576" width="9.85546875" style="51" customWidth="1"/>
    <col min="13577" max="13577" width="3.28515625" style="51" customWidth="1"/>
    <col min="13578" max="13578" width="9.85546875" style="51" customWidth="1"/>
    <col min="13579" max="13579" width="3.28515625" style="51" customWidth="1"/>
    <col min="13580" max="13580" width="9.85546875" style="51" customWidth="1"/>
    <col min="13581" max="13581" width="3.28515625" style="51" customWidth="1"/>
    <col min="13582" max="13582" width="9.85546875" style="51" customWidth="1"/>
    <col min="13583" max="13583" width="4.140625" style="51" customWidth="1"/>
    <col min="13584" max="13584" width="9.85546875" style="51" customWidth="1"/>
    <col min="13585" max="13585" width="4.140625" style="51" customWidth="1"/>
    <col min="13586" max="13586" width="9.85546875" style="51" customWidth="1"/>
    <col min="13587" max="13587" width="3.28515625" style="51" customWidth="1"/>
    <col min="13588" max="13588" width="9.85546875" style="51" customWidth="1"/>
    <col min="13589" max="13589" width="3.140625" style="51" customWidth="1"/>
    <col min="13590" max="13590" width="9.85546875" style="51" customWidth="1"/>
    <col min="13591" max="13591" width="3.42578125" style="51" customWidth="1"/>
    <col min="13592" max="13592" width="9.85546875" style="51" customWidth="1"/>
    <col min="13593" max="13593" width="4.140625" style="51" customWidth="1"/>
    <col min="13594" max="13594" width="9.85546875" style="51" customWidth="1"/>
    <col min="13595" max="13595" width="4.7109375" style="51" customWidth="1"/>
    <col min="13596" max="13596" width="9.85546875" style="51" customWidth="1"/>
    <col min="13597" max="13597" width="4.140625" style="51" customWidth="1"/>
    <col min="13598" max="13598" width="12.5703125" style="51"/>
    <col min="13599" max="13599" width="90.85546875" style="51" bestFit="1" customWidth="1"/>
    <col min="13600" max="13824" width="12.5703125" style="51"/>
    <col min="13825" max="13825" width="39.140625" style="51" bestFit="1" customWidth="1"/>
    <col min="13826" max="13826" width="11.85546875" style="51" customWidth="1"/>
    <col min="13827" max="13827" width="3.28515625" style="51" customWidth="1"/>
    <col min="13828" max="13828" width="0" style="51" hidden="1" customWidth="1"/>
    <col min="13829" max="13829" width="3.28515625" style="51" customWidth="1"/>
    <col min="13830" max="13830" width="9.85546875" style="51" customWidth="1"/>
    <col min="13831" max="13831" width="3.28515625" style="51" customWidth="1"/>
    <col min="13832" max="13832" width="9.85546875" style="51" customWidth="1"/>
    <col min="13833" max="13833" width="3.28515625" style="51" customWidth="1"/>
    <col min="13834" max="13834" width="9.85546875" style="51" customWidth="1"/>
    <col min="13835" max="13835" width="3.28515625" style="51" customWidth="1"/>
    <col min="13836" max="13836" width="9.85546875" style="51" customWidth="1"/>
    <col min="13837" max="13837" width="3.28515625" style="51" customWidth="1"/>
    <col min="13838" max="13838" width="9.85546875" style="51" customWidth="1"/>
    <col min="13839" max="13839" width="4.140625" style="51" customWidth="1"/>
    <col min="13840" max="13840" width="9.85546875" style="51" customWidth="1"/>
    <col min="13841" max="13841" width="4.140625" style="51" customWidth="1"/>
    <col min="13842" max="13842" width="9.85546875" style="51" customWidth="1"/>
    <col min="13843" max="13843" width="3.28515625" style="51" customWidth="1"/>
    <col min="13844" max="13844" width="9.85546875" style="51" customWidth="1"/>
    <col min="13845" max="13845" width="3.140625" style="51" customWidth="1"/>
    <col min="13846" max="13846" width="9.85546875" style="51" customWidth="1"/>
    <col min="13847" max="13847" width="3.42578125" style="51" customWidth="1"/>
    <col min="13848" max="13848" width="9.85546875" style="51" customWidth="1"/>
    <col min="13849" max="13849" width="4.140625" style="51" customWidth="1"/>
    <col min="13850" max="13850" width="9.85546875" style="51" customWidth="1"/>
    <col min="13851" max="13851" width="4.7109375" style="51" customWidth="1"/>
    <col min="13852" max="13852" width="9.85546875" style="51" customWidth="1"/>
    <col min="13853" max="13853" width="4.140625" style="51" customWidth="1"/>
    <col min="13854" max="13854" width="12.5703125" style="51"/>
    <col min="13855" max="13855" width="90.85546875" style="51" bestFit="1" customWidth="1"/>
    <col min="13856" max="14080" width="12.5703125" style="51"/>
    <col min="14081" max="14081" width="39.140625" style="51" bestFit="1" customWidth="1"/>
    <col min="14082" max="14082" width="11.85546875" style="51" customWidth="1"/>
    <col min="14083" max="14083" width="3.28515625" style="51" customWidth="1"/>
    <col min="14084" max="14084" width="0" style="51" hidden="1" customWidth="1"/>
    <col min="14085" max="14085" width="3.28515625" style="51" customWidth="1"/>
    <col min="14086" max="14086" width="9.85546875" style="51" customWidth="1"/>
    <col min="14087" max="14087" width="3.28515625" style="51" customWidth="1"/>
    <col min="14088" max="14088" width="9.85546875" style="51" customWidth="1"/>
    <col min="14089" max="14089" width="3.28515625" style="51" customWidth="1"/>
    <col min="14090" max="14090" width="9.85546875" style="51" customWidth="1"/>
    <col min="14091" max="14091" width="3.28515625" style="51" customWidth="1"/>
    <col min="14092" max="14092" width="9.85546875" style="51" customWidth="1"/>
    <col min="14093" max="14093" width="3.28515625" style="51" customWidth="1"/>
    <col min="14094" max="14094" width="9.85546875" style="51" customWidth="1"/>
    <col min="14095" max="14095" width="4.140625" style="51" customWidth="1"/>
    <col min="14096" max="14096" width="9.85546875" style="51" customWidth="1"/>
    <col min="14097" max="14097" width="4.140625" style="51" customWidth="1"/>
    <col min="14098" max="14098" width="9.85546875" style="51" customWidth="1"/>
    <col min="14099" max="14099" width="3.28515625" style="51" customWidth="1"/>
    <col min="14100" max="14100" width="9.85546875" style="51" customWidth="1"/>
    <col min="14101" max="14101" width="3.140625" style="51" customWidth="1"/>
    <col min="14102" max="14102" width="9.85546875" style="51" customWidth="1"/>
    <col min="14103" max="14103" width="3.42578125" style="51" customWidth="1"/>
    <col min="14104" max="14104" width="9.85546875" style="51" customWidth="1"/>
    <col min="14105" max="14105" width="4.140625" style="51" customWidth="1"/>
    <col min="14106" max="14106" width="9.85546875" style="51" customWidth="1"/>
    <col min="14107" max="14107" width="4.7109375" style="51" customWidth="1"/>
    <col min="14108" max="14108" width="9.85546875" style="51" customWidth="1"/>
    <col min="14109" max="14109" width="4.140625" style="51" customWidth="1"/>
    <col min="14110" max="14110" width="12.5703125" style="51"/>
    <col min="14111" max="14111" width="90.85546875" style="51" bestFit="1" customWidth="1"/>
    <col min="14112" max="14336" width="12.5703125" style="51"/>
    <col min="14337" max="14337" width="39.140625" style="51" bestFit="1" customWidth="1"/>
    <col min="14338" max="14338" width="11.85546875" style="51" customWidth="1"/>
    <col min="14339" max="14339" width="3.28515625" style="51" customWidth="1"/>
    <col min="14340" max="14340" width="0" style="51" hidden="1" customWidth="1"/>
    <col min="14341" max="14341" width="3.28515625" style="51" customWidth="1"/>
    <col min="14342" max="14342" width="9.85546875" style="51" customWidth="1"/>
    <col min="14343" max="14343" width="3.28515625" style="51" customWidth="1"/>
    <col min="14344" max="14344" width="9.85546875" style="51" customWidth="1"/>
    <col min="14345" max="14345" width="3.28515625" style="51" customWidth="1"/>
    <col min="14346" max="14346" width="9.85546875" style="51" customWidth="1"/>
    <col min="14347" max="14347" width="3.28515625" style="51" customWidth="1"/>
    <col min="14348" max="14348" width="9.85546875" style="51" customWidth="1"/>
    <col min="14349" max="14349" width="3.28515625" style="51" customWidth="1"/>
    <col min="14350" max="14350" width="9.85546875" style="51" customWidth="1"/>
    <col min="14351" max="14351" width="4.140625" style="51" customWidth="1"/>
    <col min="14352" max="14352" width="9.85546875" style="51" customWidth="1"/>
    <col min="14353" max="14353" width="4.140625" style="51" customWidth="1"/>
    <col min="14354" max="14354" width="9.85546875" style="51" customWidth="1"/>
    <col min="14355" max="14355" width="3.28515625" style="51" customWidth="1"/>
    <col min="14356" max="14356" width="9.85546875" style="51" customWidth="1"/>
    <col min="14357" max="14357" width="3.140625" style="51" customWidth="1"/>
    <col min="14358" max="14358" width="9.85546875" style="51" customWidth="1"/>
    <col min="14359" max="14359" width="3.42578125" style="51" customWidth="1"/>
    <col min="14360" max="14360" width="9.85546875" style="51" customWidth="1"/>
    <col min="14361" max="14361" width="4.140625" style="51" customWidth="1"/>
    <col min="14362" max="14362" width="9.85546875" style="51" customWidth="1"/>
    <col min="14363" max="14363" width="4.7109375" style="51" customWidth="1"/>
    <col min="14364" max="14364" width="9.85546875" style="51" customWidth="1"/>
    <col min="14365" max="14365" width="4.140625" style="51" customWidth="1"/>
    <col min="14366" max="14366" width="12.5703125" style="51"/>
    <col min="14367" max="14367" width="90.85546875" style="51" bestFit="1" customWidth="1"/>
    <col min="14368" max="14592" width="12.5703125" style="51"/>
    <col min="14593" max="14593" width="39.140625" style="51" bestFit="1" customWidth="1"/>
    <col min="14594" max="14594" width="11.85546875" style="51" customWidth="1"/>
    <col min="14595" max="14595" width="3.28515625" style="51" customWidth="1"/>
    <col min="14596" max="14596" width="0" style="51" hidden="1" customWidth="1"/>
    <col min="14597" max="14597" width="3.28515625" style="51" customWidth="1"/>
    <col min="14598" max="14598" width="9.85546875" style="51" customWidth="1"/>
    <col min="14599" max="14599" width="3.28515625" style="51" customWidth="1"/>
    <col min="14600" max="14600" width="9.85546875" style="51" customWidth="1"/>
    <col min="14601" max="14601" width="3.28515625" style="51" customWidth="1"/>
    <col min="14602" max="14602" width="9.85546875" style="51" customWidth="1"/>
    <col min="14603" max="14603" width="3.28515625" style="51" customWidth="1"/>
    <col min="14604" max="14604" width="9.85546875" style="51" customWidth="1"/>
    <col min="14605" max="14605" width="3.28515625" style="51" customWidth="1"/>
    <col min="14606" max="14606" width="9.85546875" style="51" customWidth="1"/>
    <col min="14607" max="14607" width="4.140625" style="51" customWidth="1"/>
    <col min="14608" max="14608" width="9.85546875" style="51" customWidth="1"/>
    <col min="14609" max="14609" width="4.140625" style="51" customWidth="1"/>
    <col min="14610" max="14610" width="9.85546875" style="51" customWidth="1"/>
    <col min="14611" max="14611" width="3.28515625" style="51" customWidth="1"/>
    <col min="14612" max="14612" width="9.85546875" style="51" customWidth="1"/>
    <col min="14613" max="14613" width="3.140625" style="51" customWidth="1"/>
    <col min="14614" max="14614" width="9.85546875" style="51" customWidth="1"/>
    <col min="14615" max="14615" width="3.42578125" style="51" customWidth="1"/>
    <col min="14616" max="14616" width="9.85546875" style="51" customWidth="1"/>
    <col min="14617" max="14617" width="4.140625" style="51" customWidth="1"/>
    <col min="14618" max="14618" width="9.85546875" style="51" customWidth="1"/>
    <col min="14619" max="14619" width="4.7109375" style="51" customWidth="1"/>
    <col min="14620" max="14620" width="9.85546875" style="51" customWidth="1"/>
    <col min="14621" max="14621" width="4.140625" style="51" customWidth="1"/>
    <col min="14622" max="14622" width="12.5703125" style="51"/>
    <col min="14623" max="14623" width="90.85546875" style="51" bestFit="1" customWidth="1"/>
    <col min="14624" max="14848" width="12.5703125" style="51"/>
    <col min="14849" max="14849" width="39.140625" style="51" bestFit="1" customWidth="1"/>
    <col min="14850" max="14850" width="11.85546875" style="51" customWidth="1"/>
    <col min="14851" max="14851" width="3.28515625" style="51" customWidth="1"/>
    <col min="14852" max="14852" width="0" style="51" hidden="1" customWidth="1"/>
    <col min="14853" max="14853" width="3.28515625" style="51" customWidth="1"/>
    <col min="14854" max="14854" width="9.85546875" style="51" customWidth="1"/>
    <col min="14855" max="14855" width="3.28515625" style="51" customWidth="1"/>
    <col min="14856" max="14856" width="9.85546875" style="51" customWidth="1"/>
    <col min="14857" max="14857" width="3.28515625" style="51" customWidth="1"/>
    <col min="14858" max="14858" width="9.85546875" style="51" customWidth="1"/>
    <col min="14859" max="14859" width="3.28515625" style="51" customWidth="1"/>
    <col min="14860" max="14860" width="9.85546875" style="51" customWidth="1"/>
    <col min="14861" max="14861" width="3.28515625" style="51" customWidth="1"/>
    <col min="14862" max="14862" width="9.85546875" style="51" customWidth="1"/>
    <col min="14863" max="14863" width="4.140625" style="51" customWidth="1"/>
    <col min="14864" max="14864" width="9.85546875" style="51" customWidth="1"/>
    <col min="14865" max="14865" width="4.140625" style="51" customWidth="1"/>
    <col min="14866" max="14866" width="9.85546875" style="51" customWidth="1"/>
    <col min="14867" max="14867" width="3.28515625" style="51" customWidth="1"/>
    <col min="14868" max="14868" width="9.85546875" style="51" customWidth="1"/>
    <col min="14869" max="14869" width="3.140625" style="51" customWidth="1"/>
    <col min="14870" max="14870" width="9.85546875" style="51" customWidth="1"/>
    <col min="14871" max="14871" width="3.42578125" style="51" customWidth="1"/>
    <col min="14872" max="14872" width="9.85546875" style="51" customWidth="1"/>
    <col min="14873" max="14873" width="4.140625" style="51" customWidth="1"/>
    <col min="14874" max="14874" width="9.85546875" style="51" customWidth="1"/>
    <col min="14875" max="14875" width="4.7109375" style="51" customWidth="1"/>
    <col min="14876" max="14876" width="9.85546875" style="51" customWidth="1"/>
    <col min="14877" max="14877" width="4.140625" style="51" customWidth="1"/>
    <col min="14878" max="14878" width="12.5703125" style="51"/>
    <col min="14879" max="14879" width="90.85546875" style="51" bestFit="1" customWidth="1"/>
    <col min="14880" max="15104" width="12.5703125" style="51"/>
    <col min="15105" max="15105" width="39.140625" style="51" bestFit="1" customWidth="1"/>
    <col min="15106" max="15106" width="11.85546875" style="51" customWidth="1"/>
    <col min="15107" max="15107" width="3.28515625" style="51" customWidth="1"/>
    <col min="15108" max="15108" width="0" style="51" hidden="1" customWidth="1"/>
    <col min="15109" max="15109" width="3.28515625" style="51" customWidth="1"/>
    <col min="15110" max="15110" width="9.85546875" style="51" customWidth="1"/>
    <col min="15111" max="15111" width="3.28515625" style="51" customWidth="1"/>
    <col min="15112" max="15112" width="9.85546875" style="51" customWidth="1"/>
    <col min="15113" max="15113" width="3.28515625" style="51" customWidth="1"/>
    <col min="15114" max="15114" width="9.85546875" style="51" customWidth="1"/>
    <col min="15115" max="15115" width="3.28515625" style="51" customWidth="1"/>
    <col min="15116" max="15116" width="9.85546875" style="51" customWidth="1"/>
    <col min="15117" max="15117" width="3.28515625" style="51" customWidth="1"/>
    <col min="15118" max="15118" width="9.85546875" style="51" customWidth="1"/>
    <col min="15119" max="15119" width="4.140625" style="51" customWidth="1"/>
    <col min="15120" max="15120" width="9.85546875" style="51" customWidth="1"/>
    <col min="15121" max="15121" width="4.140625" style="51" customWidth="1"/>
    <col min="15122" max="15122" width="9.85546875" style="51" customWidth="1"/>
    <col min="15123" max="15123" width="3.28515625" style="51" customWidth="1"/>
    <col min="15124" max="15124" width="9.85546875" style="51" customWidth="1"/>
    <col min="15125" max="15125" width="3.140625" style="51" customWidth="1"/>
    <col min="15126" max="15126" width="9.85546875" style="51" customWidth="1"/>
    <col min="15127" max="15127" width="3.42578125" style="51" customWidth="1"/>
    <col min="15128" max="15128" width="9.85546875" style="51" customWidth="1"/>
    <col min="15129" max="15129" width="4.140625" style="51" customWidth="1"/>
    <col min="15130" max="15130" width="9.85546875" style="51" customWidth="1"/>
    <col min="15131" max="15131" width="4.7109375" style="51" customWidth="1"/>
    <col min="15132" max="15132" width="9.85546875" style="51" customWidth="1"/>
    <col min="15133" max="15133" width="4.140625" style="51" customWidth="1"/>
    <col min="15134" max="15134" width="12.5703125" style="51"/>
    <col min="15135" max="15135" width="90.85546875" style="51" bestFit="1" customWidth="1"/>
    <col min="15136" max="15360" width="12.5703125" style="51"/>
    <col min="15361" max="15361" width="39.140625" style="51" bestFit="1" customWidth="1"/>
    <col min="15362" max="15362" width="11.85546875" style="51" customWidth="1"/>
    <col min="15363" max="15363" width="3.28515625" style="51" customWidth="1"/>
    <col min="15364" max="15364" width="0" style="51" hidden="1" customWidth="1"/>
    <col min="15365" max="15365" width="3.28515625" style="51" customWidth="1"/>
    <col min="15366" max="15366" width="9.85546875" style="51" customWidth="1"/>
    <col min="15367" max="15367" width="3.28515625" style="51" customWidth="1"/>
    <col min="15368" max="15368" width="9.85546875" style="51" customWidth="1"/>
    <col min="15369" max="15369" width="3.28515625" style="51" customWidth="1"/>
    <col min="15370" max="15370" width="9.85546875" style="51" customWidth="1"/>
    <col min="15371" max="15371" width="3.28515625" style="51" customWidth="1"/>
    <col min="15372" max="15372" width="9.85546875" style="51" customWidth="1"/>
    <col min="15373" max="15373" width="3.28515625" style="51" customWidth="1"/>
    <col min="15374" max="15374" width="9.85546875" style="51" customWidth="1"/>
    <col min="15375" max="15375" width="4.140625" style="51" customWidth="1"/>
    <col min="15376" max="15376" width="9.85546875" style="51" customWidth="1"/>
    <col min="15377" max="15377" width="4.140625" style="51" customWidth="1"/>
    <col min="15378" max="15378" width="9.85546875" style="51" customWidth="1"/>
    <col min="15379" max="15379" width="3.28515625" style="51" customWidth="1"/>
    <col min="15380" max="15380" width="9.85546875" style="51" customWidth="1"/>
    <col min="15381" max="15381" width="3.140625" style="51" customWidth="1"/>
    <col min="15382" max="15382" width="9.85546875" style="51" customWidth="1"/>
    <col min="15383" max="15383" width="3.42578125" style="51" customWidth="1"/>
    <col min="15384" max="15384" width="9.85546875" style="51" customWidth="1"/>
    <col min="15385" max="15385" width="4.140625" style="51" customWidth="1"/>
    <col min="15386" max="15386" width="9.85546875" style="51" customWidth="1"/>
    <col min="15387" max="15387" width="4.7109375" style="51" customWidth="1"/>
    <col min="15388" max="15388" width="9.85546875" style="51" customWidth="1"/>
    <col min="15389" max="15389" width="4.140625" style="51" customWidth="1"/>
    <col min="15390" max="15390" width="12.5703125" style="51"/>
    <col min="15391" max="15391" width="90.85546875" style="51" bestFit="1" customWidth="1"/>
    <col min="15392" max="15616" width="12.5703125" style="51"/>
    <col min="15617" max="15617" width="39.140625" style="51" bestFit="1" customWidth="1"/>
    <col min="15618" max="15618" width="11.85546875" style="51" customWidth="1"/>
    <col min="15619" max="15619" width="3.28515625" style="51" customWidth="1"/>
    <col min="15620" max="15620" width="0" style="51" hidden="1" customWidth="1"/>
    <col min="15621" max="15621" width="3.28515625" style="51" customWidth="1"/>
    <col min="15622" max="15622" width="9.85546875" style="51" customWidth="1"/>
    <col min="15623" max="15623" width="3.28515625" style="51" customWidth="1"/>
    <col min="15624" max="15624" width="9.85546875" style="51" customWidth="1"/>
    <col min="15625" max="15625" width="3.28515625" style="51" customWidth="1"/>
    <col min="15626" max="15626" width="9.85546875" style="51" customWidth="1"/>
    <col min="15627" max="15627" width="3.28515625" style="51" customWidth="1"/>
    <col min="15628" max="15628" width="9.85546875" style="51" customWidth="1"/>
    <col min="15629" max="15629" width="3.28515625" style="51" customWidth="1"/>
    <col min="15630" max="15630" width="9.85546875" style="51" customWidth="1"/>
    <col min="15631" max="15631" width="4.140625" style="51" customWidth="1"/>
    <col min="15632" max="15632" width="9.85546875" style="51" customWidth="1"/>
    <col min="15633" max="15633" width="4.140625" style="51" customWidth="1"/>
    <col min="15634" max="15634" width="9.85546875" style="51" customWidth="1"/>
    <col min="15635" max="15635" width="3.28515625" style="51" customWidth="1"/>
    <col min="15636" max="15636" width="9.85546875" style="51" customWidth="1"/>
    <col min="15637" max="15637" width="3.140625" style="51" customWidth="1"/>
    <col min="15638" max="15638" width="9.85546875" style="51" customWidth="1"/>
    <col min="15639" max="15639" width="3.42578125" style="51" customWidth="1"/>
    <col min="15640" max="15640" width="9.85546875" style="51" customWidth="1"/>
    <col min="15641" max="15641" width="4.140625" style="51" customWidth="1"/>
    <col min="15642" max="15642" width="9.85546875" style="51" customWidth="1"/>
    <col min="15643" max="15643" width="4.7109375" style="51" customWidth="1"/>
    <col min="15644" max="15644" width="9.85546875" style="51" customWidth="1"/>
    <col min="15645" max="15645" width="4.140625" style="51" customWidth="1"/>
    <col min="15646" max="15646" width="12.5703125" style="51"/>
    <col min="15647" max="15647" width="90.85546875" style="51" bestFit="1" customWidth="1"/>
    <col min="15648" max="15872" width="12.5703125" style="51"/>
    <col min="15873" max="15873" width="39.140625" style="51" bestFit="1" customWidth="1"/>
    <col min="15874" max="15874" width="11.85546875" style="51" customWidth="1"/>
    <col min="15875" max="15875" width="3.28515625" style="51" customWidth="1"/>
    <col min="15876" max="15876" width="0" style="51" hidden="1" customWidth="1"/>
    <col min="15877" max="15877" width="3.28515625" style="51" customWidth="1"/>
    <col min="15878" max="15878" width="9.85546875" style="51" customWidth="1"/>
    <col min="15879" max="15879" width="3.28515625" style="51" customWidth="1"/>
    <col min="15880" max="15880" width="9.85546875" style="51" customWidth="1"/>
    <col min="15881" max="15881" width="3.28515625" style="51" customWidth="1"/>
    <col min="15882" max="15882" width="9.85546875" style="51" customWidth="1"/>
    <col min="15883" max="15883" width="3.28515625" style="51" customWidth="1"/>
    <col min="15884" max="15884" width="9.85546875" style="51" customWidth="1"/>
    <col min="15885" max="15885" width="3.28515625" style="51" customWidth="1"/>
    <col min="15886" max="15886" width="9.85546875" style="51" customWidth="1"/>
    <col min="15887" max="15887" width="4.140625" style="51" customWidth="1"/>
    <col min="15888" max="15888" width="9.85546875" style="51" customWidth="1"/>
    <col min="15889" max="15889" width="4.140625" style="51" customWidth="1"/>
    <col min="15890" max="15890" width="9.85546875" style="51" customWidth="1"/>
    <col min="15891" max="15891" width="3.28515625" style="51" customWidth="1"/>
    <col min="15892" max="15892" width="9.85546875" style="51" customWidth="1"/>
    <col min="15893" max="15893" width="3.140625" style="51" customWidth="1"/>
    <col min="15894" max="15894" width="9.85546875" style="51" customWidth="1"/>
    <col min="15895" max="15895" width="3.42578125" style="51" customWidth="1"/>
    <col min="15896" max="15896" width="9.85546875" style="51" customWidth="1"/>
    <col min="15897" max="15897" width="4.140625" style="51" customWidth="1"/>
    <col min="15898" max="15898" width="9.85546875" style="51" customWidth="1"/>
    <col min="15899" max="15899" width="4.7109375" style="51" customWidth="1"/>
    <col min="15900" max="15900" width="9.85546875" style="51" customWidth="1"/>
    <col min="15901" max="15901" width="4.140625" style="51" customWidth="1"/>
    <col min="15902" max="15902" width="12.5703125" style="51"/>
    <col min="15903" max="15903" width="90.85546875" style="51" bestFit="1" customWidth="1"/>
    <col min="15904" max="16128" width="12.5703125" style="51"/>
    <col min="16129" max="16129" width="39.140625" style="51" bestFit="1" customWidth="1"/>
    <col min="16130" max="16130" width="11.85546875" style="51" customWidth="1"/>
    <col min="16131" max="16131" width="3.28515625" style="51" customWidth="1"/>
    <col min="16132" max="16132" width="0" style="51" hidden="1" customWidth="1"/>
    <col min="16133" max="16133" width="3.28515625" style="51" customWidth="1"/>
    <col min="16134" max="16134" width="9.85546875" style="51" customWidth="1"/>
    <col min="16135" max="16135" width="3.28515625" style="51" customWidth="1"/>
    <col min="16136" max="16136" width="9.85546875" style="51" customWidth="1"/>
    <col min="16137" max="16137" width="3.28515625" style="51" customWidth="1"/>
    <col min="16138" max="16138" width="9.85546875" style="51" customWidth="1"/>
    <col min="16139" max="16139" width="3.28515625" style="51" customWidth="1"/>
    <col min="16140" max="16140" width="9.85546875" style="51" customWidth="1"/>
    <col min="16141" max="16141" width="3.28515625" style="51" customWidth="1"/>
    <col min="16142" max="16142" width="9.85546875" style="51" customWidth="1"/>
    <col min="16143" max="16143" width="4.140625" style="51" customWidth="1"/>
    <col min="16144" max="16144" width="9.85546875" style="51" customWidth="1"/>
    <col min="16145" max="16145" width="4.140625" style="51" customWidth="1"/>
    <col min="16146" max="16146" width="9.85546875" style="51" customWidth="1"/>
    <col min="16147" max="16147" width="3.28515625" style="51" customWidth="1"/>
    <col min="16148" max="16148" width="9.85546875" style="51" customWidth="1"/>
    <col min="16149" max="16149" width="3.140625" style="51" customWidth="1"/>
    <col min="16150" max="16150" width="9.85546875" style="51" customWidth="1"/>
    <col min="16151" max="16151" width="3.42578125" style="51" customWidth="1"/>
    <col min="16152" max="16152" width="9.85546875" style="51" customWidth="1"/>
    <col min="16153" max="16153" width="4.140625" style="51" customWidth="1"/>
    <col min="16154" max="16154" width="9.85546875" style="51" customWidth="1"/>
    <col min="16155" max="16155" width="4.7109375" style="51" customWidth="1"/>
    <col min="16156" max="16156" width="9.85546875" style="51" customWidth="1"/>
    <col min="16157" max="16157" width="4.140625" style="51" customWidth="1"/>
    <col min="16158" max="16158" width="12.5703125" style="51"/>
    <col min="16159" max="16159" width="90.85546875" style="51" bestFit="1" customWidth="1"/>
    <col min="16160" max="16384" width="12.5703125" style="51"/>
  </cols>
  <sheetData>
    <row r="1" spans="1:29" ht="15.7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8.25" customHeight="1">
      <c r="A2" s="52"/>
      <c r="B2" s="52"/>
    </row>
    <row r="3" spans="1:29" ht="15.75">
      <c r="A3" s="53" t="s">
        <v>104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ht="7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ht="15.75">
      <c r="A5" s="55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21">
      <c r="A6" s="123" t="s">
        <v>144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</row>
    <row r="7" spans="1:29" ht="21.75" thickBo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</row>
    <row r="8" spans="1:29">
      <c r="A8" s="56"/>
      <c r="B8" s="57"/>
      <c r="C8" s="58"/>
      <c r="D8" s="58" t="s">
        <v>105</v>
      </c>
      <c r="E8" s="58"/>
      <c r="F8" s="58" t="s">
        <v>105</v>
      </c>
      <c r="G8" s="58"/>
      <c r="H8" s="58"/>
      <c r="I8" s="58"/>
      <c r="J8" s="58"/>
      <c r="K8" s="58"/>
      <c r="L8" s="57"/>
      <c r="M8" s="59"/>
      <c r="N8" s="57"/>
      <c r="O8" s="59"/>
      <c r="P8" s="60"/>
      <c r="Q8" s="58"/>
      <c r="R8" s="60"/>
      <c r="S8" s="58"/>
      <c r="T8" s="60"/>
      <c r="U8" s="58"/>
      <c r="V8" s="60"/>
      <c r="W8" s="58"/>
      <c r="X8" s="58"/>
      <c r="Y8" s="58"/>
      <c r="Z8" s="58"/>
      <c r="AA8" s="58"/>
      <c r="AB8" s="58"/>
      <c r="AC8" s="61"/>
    </row>
    <row r="9" spans="1:29">
      <c r="A9" s="62"/>
      <c r="B9" s="63"/>
      <c r="C9" s="64"/>
      <c r="D9" s="64" t="s">
        <v>106</v>
      </c>
      <c r="E9" s="64"/>
      <c r="F9" s="64" t="s">
        <v>106</v>
      </c>
      <c r="G9" s="64"/>
      <c r="H9" s="64" t="s">
        <v>107</v>
      </c>
      <c r="I9" s="64"/>
      <c r="J9" s="64" t="s">
        <v>107</v>
      </c>
      <c r="K9" s="64"/>
      <c r="L9" s="64" t="s">
        <v>107</v>
      </c>
      <c r="M9" s="64"/>
      <c r="N9" s="64" t="s">
        <v>107</v>
      </c>
      <c r="O9" s="64"/>
      <c r="P9" s="64" t="s">
        <v>107</v>
      </c>
      <c r="Q9" s="64"/>
      <c r="R9" s="64" t="s">
        <v>107</v>
      </c>
      <c r="S9" s="64"/>
      <c r="T9" s="64" t="s">
        <v>107</v>
      </c>
      <c r="U9" s="64"/>
      <c r="V9" s="64" t="s">
        <v>107</v>
      </c>
      <c r="W9" s="64"/>
      <c r="X9" s="64" t="s">
        <v>107</v>
      </c>
      <c r="Y9" s="64"/>
      <c r="Z9" s="64" t="s">
        <v>107</v>
      </c>
      <c r="AA9" s="64"/>
      <c r="AB9" s="64" t="s">
        <v>107</v>
      </c>
      <c r="AC9" s="65"/>
    </row>
    <row r="10" spans="1:29">
      <c r="A10" s="66"/>
      <c r="B10" s="64"/>
      <c r="C10" s="67"/>
      <c r="D10" s="67">
        <v>2015</v>
      </c>
      <c r="E10" s="67"/>
      <c r="F10" s="67">
        <v>2016</v>
      </c>
      <c r="G10" s="67"/>
      <c r="H10" s="67">
        <v>2017</v>
      </c>
      <c r="I10" s="67"/>
      <c r="J10" s="67">
        <v>2018</v>
      </c>
      <c r="K10" s="67"/>
      <c r="L10" s="67">
        <v>2019</v>
      </c>
      <c r="M10" s="67"/>
      <c r="N10" s="67">
        <v>2020</v>
      </c>
      <c r="O10" s="67"/>
      <c r="P10" s="67">
        <v>2021</v>
      </c>
      <c r="Q10" s="67"/>
      <c r="R10" s="67">
        <v>2022</v>
      </c>
      <c r="S10" s="67"/>
      <c r="T10" s="67">
        <v>2023</v>
      </c>
      <c r="U10" s="67"/>
      <c r="V10" s="67">
        <v>2024</v>
      </c>
      <c r="W10" s="67"/>
      <c r="X10" s="67">
        <v>2025</v>
      </c>
      <c r="Y10" s="67"/>
      <c r="Z10" s="67">
        <v>2026</v>
      </c>
      <c r="AA10" s="67"/>
      <c r="AB10" s="67">
        <v>2027</v>
      </c>
      <c r="AC10" s="68"/>
    </row>
    <row r="11" spans="1:29">
      <c r="A11" s="66"/>
      <c r="B11" s="64"/>
      <c r="C11" s="64"/>
      <c r="D11" s="64" t="s">
        <v>108</v>
      </c>
      <c r="E11" s="64"/>
      <c r="F11" s="64" t="s">
        <v>108</v>
      </c>
      <c r="G11" s="64"/>
      <c r="H11" s="64" t="s">
        <v>108</v>
      </c>
      <c r="I11" s="64"/>
      <c r="J11" s="64" t="s">
        <v>108</v>
      </c>
      <c r="K11" s="64"/>
      <c r="L11" s="64" t="s">
        <v>108</v>
      </c>
      <c r="M11" s="64"/>
      <c r="N11" s="64" t="s">
        <v>108</v>
      </c>
      <c r="O11" s="64"/>
      <c r="P11" s="64" t="s">
        <v>108</v>
      </c>
      <c r="Q11" s="64"/>
      <c r="R11" s="64" t="s">
        <v>108</v>
      </c>
      <c r="S11" s="64"/>
      <c r="T11" s="64" t="s">
        <v>108</v>
      </c>
      <c r="U11" s="64"/>
      <c r="V11" s="64" t="s">
        <v>108</v>
      </c>
      <c r="W11" s="64"/>
      <c r="X11" s="64" t="s">
        <v>108</v>
      </c>
      <c r="Y11" s="64"/>
      <c r="Z11" s="64" t="s">
        <v>108</v>
      </c>
      <c r="AA11" s="64"/>
      <c r="AB11" s="64" t="s">
        <v>108</v>
      </c>
      <c r="AC11" s="65"/>
    </row>
    <row r="12" spans="1:29" ht="7.5" customHeight="1" thickBot="1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  <c r="M12" s="70"/>
      <c r="N12" s="70"/>
      <c r="O12" s="70"/>
      <c r="P12" s="72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3"/>
    </row>
    <row r="13" spans="1:29" ht="4.5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6"/>
      <c r="M13" s="75"/>
      <c r="N13" s="75"/>
      <c r="O13" s="75"/>
      <c r="P13" s="77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8"/>
    </row>
    <row r="14" spans="1:29" ht="18">
      <c r="A14" s="79" t="s">
        <v>109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76"/>
      <c r="M14" s="75"/>
      <c r="N14" s="75"/>
      <c r="O14" s="75"/>
      <c r="P14" s="77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8"/>
    </row>
    <row r="15" spans="1:29">
      <c r="A15" s="81" t="s">
        <v>110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6"/>
      <c r="M15" s="75"/>
      <c r="N15" s="75"/>
      <c r="O15" s="75"/>
      <c r="P15" s="77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8"/>
    </row>
    <row r="16" spans="1:29">
      <c r="A16" s="83" t="s">
        <v>111</v>
      </c>
      <c r="B16" s="84"/>
      <c r="C16" s="85"/>
      <c r="D16" s="85">
        <v>712</v>
      </c>
      <c r="E16" s="85"/>
      <c r="F16" s="85">
        <v>1520</v>
      </c>
      <c r="G16" s="85"/>
      <c r="H16" s="85">
        <f>F16-H69+H67+21+1</f>
        <v>1487</v>
      </c>
      <c r="I16" s="85"/>
      <c r="J16" s="85">
        <f>H16-J69+J67-488+1</f>
        <v>944</v>
      </c>
      <c r="K16" s="85"/>
      <c r="L16" s="86">
        <f>J16-L69+L67-1336+1</f>
        <v>-448</v>
      </c>
      <c r="M16" s="87"/>
      <c r="N16" s="87">
        <f>L16-N69+N67-1740+1</f>
        <v>-2245</v>
      </c>
      <c r="O16" s="87"/>
      <c r="P16" s="87">
        <f>N16-P69+P67-2248+1</f>
        <v>-3551</v>
      </c>
      <c r="Q16" s="87"/>
      <c r="R16" s="87">
        <f>P16-R69+R67-393+1</f>
        <v>-4003</v>
      </c>
      <c r="S16" s="87"/>
      <c r="T16" s="87">
        <f>R16-T69+T67-2483</f>
        <v>-6547</v>
      </c>
      <c r="U16" s="87"/>
      <c r="V16" s="87">
        <f>T16-V69+V67-1339-1</f>
        <v>-7949</v>
      </c>
      <c r="W16" s="87"/>
      <c r="X16" s="87">
        <f>V16-X69+X67-1498+1</f>
        <v>-9509</v>
      </c>
      <c r="Y16" s="87"/>
      <c r="Z16" s="87">
        <f>X16-Z69+Z67-1449-3</f>
        <v>-10525</v>
      </c>
      <c r="AA16" s="87"/>
      <c r="AB16" s="87">
        <f>Z16-AB69+AB67-1271</f>
        <v>-11860</v>
      </c>
      <c r="AC16" s="88"/>
    </row>
    <row r="17" spans="1:31">
      <c r="A17" s="83" t="s">
        <v>112</v>
      </c>
      <c r="B17" s="84"/>
      <c r="C17" s="85"/>
      <c r="D17" s="85">
        <v>26000</v>
      </c>
      <c r="E17" s="85"/>
      <c r="F17" s="85">
        <v>32000</v>
      </c>
      <c r="G17" s="85"/>
      <c r="H17" s="85">
        <f>F17-H67</f>
        <v>32000</v>
      </c>
      <c r="I17" s="85"/>
      <c r="J17" s="85">
        <f>H17-J67</f>
        <v>32000</v>
      </c>
      <c r="K17" s="85"/>
      <c r="L17" s="76">
        <f>J17-L67</f>
        <v>32000</v>
      </c>
      <c r="M17" s="87"/>
      <c r="N17" s="87">
        <f>L17-N67</f>
        <v>32000</v>
      </c>
      <c r="O17" s="87"/>
      <c r="P17" s="75">
        <f>N17-P67</f>
        <v>31000</v>
      </c>
      <c r="Q17" s="87"/>
      <c r="R17" s="87">
        <f>P17-R67</f>
        <v>31000</v>
      </c>
      <c r="S17" s="87"/>
      <c r="T17" s="87">
        <f>R17-T67</f>
        <v>31000</v>
      </c>
      <c r="U17" s="87"/>
      <c r="V17" s="87">
        <f>T17-V67</f>
        <v>31000</v>
      </c>
      <c r="W17" s="87"/>
      <c r="X17" s="87">
        <f>V17-X67</f>
        <v>31000</v>
      </c>
      <c r="Y17" s="87"/>
      <c r="Z17" s="87">
        <f>X17-Z67</f>
        <v>30500</v>
      </c>
      <c r="AA17" s="87"/>
      <c r="AB17" s="87">
        <f>Z17-AB67</f>
        <v>30500</v>
      </c>
      <c r="AC17" s="88"/>
    </row>
    <row r="18" spans="1:31">
      <c r="A18" s="74" t="s">
        <v>113</v>
      </c>
      <c r="B18" s="75"/>
      <c r="C18" s="75"/>
      <c r="D18" s="75">
        <v>3230</v>
      </c>
      <c r="E18" s="75"/>
      <c r="F18" s="75">
        <v>2980</v>
      </c>
      <c r="G18" s="75"/>
      <c r="H18" s="75">
        <f>F18+H68</f>
        <v>2990</v>
      </c>
      <c r="I18" s="75"/>
      <c r="J18" s="75">
        <f>H18+J68</f>
        <v>3000</v>
      </c>
      <c r="K18" s="75"/>
      <c r="L18" s="76">
        <f>J18+L68</f>
        <v>3010</v>
      </c>
      <c r="M18" s="87"/>
      <c r="N18" s="87">
        <f>L18+N68</f>
        <v>3020</v>
      </c>
      <c r="O18" s="89"/>
      <c r="P18" s="75">
        <f>N18+P68</f>
        <v>3030</v>
      </c>
      <c r="Q18" s="89"/>
      <c r="R18" s="89">
        <f>P18+R68</f>
        <v>3040</v>
      </c>
      <c r="S18" s="89"/>
      <c r="T18" s="89">
        <f>R18+T68</f>
        <v>3050</v>
      </c>
      <c r="U18" s="89"/>
      <c r="V18" s="89">
        <f>T18+V68</f>
        <v>3060</v>
      </c>
      <c r="W18" s="89"/>
      <c r="X18" s="89">
        <f>V18+X68</f>
        <v>3070</v>
      </c>
      <c r="Y18" s="89"/>
      <c r="Z18" s="89">
        <f>X18+Z68</f>
        <v>3080</v>
      </c>
      <c r="AA18" s="89"/>
      <c r="AB18" s="89">
        <f>Z18+AB68</f>
        <v>3090</v>
      </c>
      <c r="AC18" s="88"/>
      <c r="AE18" s="90"/>
    </row>
    <row r="19" spans="1:31">
      <c r="A19" s="74" t="s">
        <v>114</v>
      </c>
      <c r="B19" s="75"/>
      <c r="C19" s="75"/>
      <c r="D19" s="75">
        <v>461</v>
      </c>
      <c r="E19" s="75"/>
      <c r="F19" s="75">
        <v>486</v>
      </c>
      <c r="G19" s="75"/>
      <c r="H19" s="75">
        <f>F19</f>
        <v>486</v>
      </c>
      <c r="I19" s="75"/>
      <c r="J19" s="75">
        <f>H19</f>
        <v>486</v>
      </c>
      <c r="K19" s="75"/>
      <c r="L19" s="76">
        <f>J19</f>
        <v>486</v>
      </c>
      <c r="M19" s="87"/>
      <c r="N19" s="87">
        <f>L19</f>
        <v>486</v>
      </c>
      <c r="O19" s="89"/>
      <c r="P19" s="75">
        <f>N19</f>
        <v>486</v>
      </c>
      <c r="Q19" s="89"/>
      <c r="R19" s="89">
        <f>P19</f>
        <v>486</v>
      </c>
      <c r="S19" s="89"/>
      <c r="T19" s="89">
        <f>R19</f>
        <v>486</v>
      </c>
      <c r="U19" s="89"/>
      <c r="V19" s="89">
        <f>T19</f>
        <v>486</v>
      </c>
      <c r="W19" s="89"/>
      <c r="X19" s="89">
        <f>V19</f>
        <v>486</v>
      </c>
      <c r="Y19" s="89"/>
      <c r="Z19" s="89">
        <f>X19</f>
        <v>486</v>
      </c>
      <c r="AA19" s="89"/>
      <c r="AB19" s="89">
        <f>Z19</f>
        <v>486</v>
      </c>
      <c r="AC19" s="88"/>
    </row>
    <row r="20" spans="1:31">
      <c r="A20" s="74" t="s">
        <v>89</v>
      </c>
      <c r="B20" s="75"/>
      <c r="C20" s="75"/>
      <c r="D20" s="75">
        <v>474</v>
      </c>
      <c r="E20" s="75"/>
      <c r="F20" s="75">
        <v>83</v>
      </c>
      <c r="G20" s="75"/>
      <c r="H20" s="75">
        <f>F20</f>
        <v>83</v>
      </c>
      <c r="I20" s="75"/>
      <c r="J20" s="75">
        <f>H20</f>
        <v>83</v>
      </c>
      <c r="K20" s="75"/>
      <c r="L20" s="76">
        <f>J20</f>
        <v>83</v>
      </c>
      <c r="M20" s="87"/>
      <c r="N20" s="87">
        <f>L20</f>
        <v>83</v>
      </c>
      <c r="O20" s="89"/>
      <c r="P20" s="75">
        <f>N20</f>
        <v>83</v>
      </c>
      <c r="Q20" s="89"/>
      <c r="R20" s="89">
        <f>P20</f>
        <v>83</v>
      </c>
      <c r="S20" s="89"/>
      <c r="T20" s="89">
        <f>R20</f>
        <v>83</v>
      </c>
      <c r="U20" s="89"/>
      <c r="V20" s="89">
        <f>T20</f>
        <v>83</v>
      </c>
      <c r="W20" s="89"/>
      <c r="X20" s="89">
        <f>V20</f>
        <v>83</v>
      </c>
      <c r="Y20" s="89"/>
      <c r="Z20" s="89">
        <f>X20</f>
        <v>83</v>
      </c>
      <c r="AA20" s="89"/>
      <c r="AB20" s="89">
        <f>Z20</f>
        <v>83</v>
      </c>
      <c r="AC20" s="88"/>
    </row>
    <row r="21" spans="1:31">
      <c r="A21" s="74" t="s">
        <v>115</v>
      </c>
      <c r="B21" s="75"/>
      <c r="C21" s="75"/>
      <c r="D21" s="75">
        <v>481</v>
      </c>
      <c r="E21" s="75"/>
      <c r="F21" s="75">
        <v>481</v>
      </c>
      <c r="G21" s="75"/>
      <c r="H21" s="75">
        <f>F21</f>
        <v>481</v>
      </c>
      <c r="I21" s="75"/>
      <c r="J21" s="75">
        <f>H21</f>
        <v>481</v>
      </c>
      <c r="K21" s="75"/>
      <c r="L21" s="76">
        <f>J21</f>
        <v>481</v>
      </c>
      <c r="M21" s="89"/>
      <c r="N21" s="89">
        <f>L21</f>
        <v>481</v>
      </c>
      <c r="O21" s="89"/>
      <c r="P21" s="75">
        <f>N21</f>
        <v>481</v>
      </c>
      <c r="Q21" s="89"/>
      <c r="R21" s="89">
        <f>P21</f>
        <v>481</v>
      </c>
      <c r="S21" s="89"/>
      <c r="T21" s="89">
        <f>R21</f>
        <v>481</v>
      </c>
      <c r="U21" s="89"/>
      <c r="V21" s="89">
        <f>T21</f>
        <v>481</v>
      </c>
      <c r="W21" s="89"/>
      <c r="X21" s="89">
        <f>V21</f>
        <v>481</v>
      </c>
      <c r="Y21" s="89"/>
      <c r="Z21" s="89">
        <f>X21</f>
        <v>481</v>
      </c>
      <c r="AA21" s="89"/>
      <c r="AB21" s="89">
        <f>Z21</f>
        <v>481</v>
      </c>
      <c r="AC21" s="88"/>
    </row>
    <row r="22" spans="1:31">
      <c r="A22" s="91" t="s">
        <v>116</v>
      </c>
      <c r="B22" s="92"/>
      <c r="C22" s="93"/>
      <c r="D22" s="93">
        <f>SUM(D16:D21)</f>
        <v>31358</v>
      </c>
      <c r="E22" s="93"/>
      <c r="F22" s="93">
        <f>SUM(F16:F21)</f>
        <v>37550</v>
      </c>
      <c r="G22" s="93"/>
      <c r="H22" s="93">
        <f>SUM(H16:H21)</f>
        <v>37527</v>
      </c>
      <c r="I22" s="93"/>
      <c r="J22" s="93">
        <f>SUM(J16:J21)</f>
        <v>36994</v>
      </c>
      <c r="K22" s="93"/>
      <c r="L22" s="94">
        <f>SUM(L16:L21)</f>
        <v>35612</v>
      </c>
      <c r="M22" s="93"/>
      <c r="N22" s="93">
        <f>SUM(N16:N21)</f>
        <v>33825</v>
      </c>
      <c r="O22" s="93"/>
      <c r="P22" s="95">
        <f>SUM(P16:P21)</f>
        <v>31529</v>
      </c>
      <c r="Q22" s="93"/>
      <c r="R22" s="93">
        <f>SUM(R16:R21)</f>
        <v>31087</v>
      </c>
      <c r="S22" s="93"/>
      <c r="T22" s="93">
        <f>SUM(T16:T21)</f>
        <v>28553</v>
      </c>
      <c r="U22" s="93"/>
      <c r="V22" s="93">
        <f>SUM(V16:V21)</f>
        <v>27161</v>
      </c>
      <c r="W22" s="93"/>
      <c r="X22" s="93">
        <f>SUM(X16:X21)</f>
        <v>25611</v>
      </c>
      <c r="Y22" s="93"/>
      <c r="Z22" s="93">
        <f>SUM(Z16:Z21)</f>
        <v>24105</v>
      </c>
      <c r="AA22" s="93"/>
      <c r="AB22" s="93">
        <f>SUM(AB16:AB21)</f>
        <v>22780</v>
      </c>
      <c r="AC22" s="96"/>
    </row>
    <row r="23" spans="1:31" ht="6.75" customHeight="1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76"/>
      <c r="M23" s="87"/>
      <c r="N23" s="87"/>
      <c r="O23" s="89"/>
      <c r="P23" s="75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8"/>
    </row>
    <row r="24" spans="1:31">
      <c r="A24" s="81" t="s">
        <v>117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76"/>
      <c r="M24" s="87"/>
      <c r="N24" s="87"/>
      <c r="O24" s="89"/>
      <c r="P24" s="75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8"/>
    </row>
    <row r="25" spans="1:31" ht="8.25" customHeight="1">
      <c r="A25" s="97" t="s">
        <v>118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76"/>
      <c r="M25" s="87"/>
      <c r="N25" s="87"/>
      <c r="O25" s="89"/>
      <c r="P25" s="75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8"/>
    </row>
    <row r="26" spans="1:31">
      <c r="A26" s="74" t="s">
        <v>112</v>
      </c>
      <c r="B26" s="75"/>
      <c r="C26" s="75"/>
      <c r="D26" s="75">
        <v>8000</v>
      </c>
      <c r="E26" s="75"/>
      <c r="F26" s="75">
        <v>5000</v>
      </c>
      <c r="G26" s="75"/>
      <c r="H26" s="75">
        <f>F26</f>
        <v>5000</v>
      </c>
      <c r="I26" s="75"/>
      <c r="J26" s="75">
        <f>H26</f>
        <v>5000</v>
      </c>
      <c r="K26" s="75"/>
      <c r="L26" s="76">
        <f>J26</f>
        <v>5000</v>
      </c>
      <c r="M26" s="87"/>
      <c r="N26" s="87">
        <f>L26</f>
        <v>5000</v>
      </c>
      <c r="O26" s="89"/>
      <c r="P26" s="75">
        <f>N26</f>
        <v>5000</v>
      </c>
      <c r="Q26" s="89"/>
      <c r="R26" s="89">
        <f>P26</f>
        <v>5000</v>
      </c>
      <c r="S26" s="89"/>
      <c r="T26" s="89">
        <f>R26</f>
        <v>5000</v>
      </c>
      <c r="U26" s="89"/>
      <c r="V26" s="89">
        <f>T26</f>
        <v>5000</v>
      </c>
      <c r="W26" s="89"/>
      <c r="X26" s="89">
        <f>V26</f>
        <v>5000</v>
      </c>
      <c r="Y26" s="89"/>
      <c r="Z26" s="89">
        <f>X26</f>
        <v>5000</v>
      </c>
      <c r="AA26" s="89"/>
      <c r="AB26" s="89">
        <f>Z26</f>
        <v>5000</v>
      </c>
      <c r="AC26" s="88"/>
    </row>
    <row r="27" spans="1:31">
      <c r="A27" s="74" t="s">
        <v>113</v>
      </c>
      <c r="B27" s="75"/>
      <c r="C27" s="75"/>
      <c r="D27" s="75">
        <v>195</v>
      </c>
      <c r="E27" s="75"/>
      <c r="F27" s="75">
        <v>250</v>
      </c>
      <c r="G27" s="75"/>
      <c r="H27" s="75">
        <f>F27-H68</f>
        <v>240</v>
      </c>
      <c r="I27" s="75"/>
      <c r="J27" s="75">
        <f>H27-J68</f>
        <v>230</v>
      </c>
      <c r="K27" s="75"/>
      <c r="L27" s="76">
        <f>J27-L68</f>
        <v>220</v>
      </c>
      <c r="M27" s="87"/>
      <c r="N27" s="87">
        <f>L27-N68</f>
        <v>210</v>
      </c>
      <c r="O27" s="99"/>
      <c r="P27" s="75">
        <f>N27-P68</f>
        <v>200</v>
      </c>
      <c r="Q27" s="99"/>
      <c r="R27" s="99">
        <f>P27-R68</f>
        <v>190</v>
      </c>
      <c r="S27" s="99"/>
      <c r="T27" s="99">
        <f>R27-T68</f>
        <v>180</v>
      </c>
      <c r="U27" s="99"/>
      <c r="V27" s="99">
        <f>T27-V68</f>
        <v>170</v>
      </c>
      <c r="W27" s="99"/>
      <c r="X27" s="99">
        <f>V27-X68</f>
        <v>160</v>
      </c>
      <c r="Y27" s="99"/>
      <c r="Z27" s="99">
        <f>X27-Z68</f>
        <v>150</v>
      </c>
      <c r="AA27" s="99"/>
      <c r="AB27" s="99">
        <f>Z27-AB68</f>
        <v>140</v>
      </c>
      <c r="AC27" s="100"/>
    </row>
    <row r="28" spans="1:31">
      <c r="A28" s="74" t="s">
        <v>119</v>
      </c>
      <c r="B28" s="75"/>
      <c r="C28" s="75"/>
      <c r="D28" s="75">
        <v>484111</v>
      </c>
      <c r="E28" s="75"/>
      <c r="F28" s="75">
        <v>490900</v>
      </c>
      <c r="G28" s="75"/>
      <c r="H28" s="75">
        <f>F28+11956-6688-287</f>
        <v>495881</v>
      </c>
      <c r="I28" s="75"/>
      <c r="J28" s="75">
        <f>H28+9065-6682-240</f>
        <v>498024</v>
      </c>
      <c r="K28" s="75"/>
      <c r="L28" s="76">
        <f>J28+10281-6694-240</f>
        <v>501371</v>
      </c>
      <c r="M28" s="87"/>
      <c r="N28" s="87">
        <f>L28+10480-6705-241</f>
        <v>504905</v>
      </c>
      <c r="O28" s="89"/>
      <c r="P28" s="87">
        <f>N28+11160-6716-242</f>
        <v>509107</v>
      </c>
      <c r="Q28" s="89"/>
      <c r="R28" s="89">
        <f>P28+8647-6728-242</f>
        <v>510784</v>
      </c>
      <c r="S28" s="89"/>
      <c r="T28" s="89">
        <f>R28+11404-6739-243</f>
        <v>515206</v>
      </c>
      <c r="U28" s="89"/>
      <c r="V28" s="89">
        <f>T28+9842-6750-243</f>
        <v>518055</v>
      </c>
      <c r="W28" s="89"/>
      <c r="X28" s="89">
        <f>V28+10089-6762-244</f>
        <v>521138</v>
      </c>
      <c r="Y28" s="89"/>
      <c r="Z28" s="89">
        <f>X28+9952-6773-245</f>
        <v>524072</v>
      </c>
      <c r="AA28" s="89"/>
      <c r="AB28" s="89">
        <f>Z28+9880-6785-245</f>
        <v>526922</v>
      </c>
      <c r="AC28" s="88"/>
    </row>
    <row r="29" spans="1:31">
      <c r="A29" s="74" t="s">
        <v>120</v>
      </c>
      <c r="B29" s="75"/>
      <c r="C29" s="75"/>
      <c r="D29" s="75">
        <v>2667</v>
      </c>
      <c r="E29" s="75"/>
      <c r="F29" s="75">
        <v>2725</v>
      </c>
      <c r="G29" s="75"/>
      <c r="H29" s="75">
        <f>F29</f>
        <v>2725</v>
      </c>
      <c r="I29" s="75"/>
      <c r="J29" s="75">
        <f>H29</f>
        <v>2725</v>
      </c>
      <c r="K29" s="75"/>
      <c r="L29" s="76">
        <f>J29</f>
        <v>2725</v>
      </c>
      <c r="M29" s="89"/>
      <c r="N29" s="89">
        <f>L29</f>
        <v>2725</v>
      </c>
      <c r="O29" s="89"/>
      <c r="P29" s="75">
        <f>N29</f>
        <v>2725</v>
      </c>
      <c r="Q29" s="89"/>
      <c r="R29" s="89">
        <f>P29</f>
        <v>2725</v>
      </c>
      <c r="S29" s="89"/>
      <c r="T29" s="89">
        <f>R29</f>
        <v>2725</v>
      </c>
      <c r="U29" s="89"/>
      <c r="V29" s="89">
        <f>T29</f>
        <v>2725</v>
      </c>
      <c r="W29" s="89"/>
      <c r="X29" s="89">
        <f>V29</f>
        <v>2725</v>
      </c>
      <c r="Y29" s="89"/>
      <c r="Z29" s="89">
        <f>X29</f>
        <v>2725</v>
      </c>
      <c r="AA29" s="89"/>
      <c r="AB29" s="89">
        <f>Z29</f>
        <v>2725</v>
      </c>
      <c r="AC29" s="88"/>
    </row>
    <row r="30" spans="1:31" ht="7.5" customHeight="1">
      <c r="A30" s="74" t="s">
        <v>118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87"/>
      <c r="N30" s="87"/>
      <c r="O30" s="87"/>
      <c r="P30" s="75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8"/>
    </row>
    <row r="31" spans="1:31">
      <c r="A31" s="91" t="s">
        <v>121</v>
      </c>
      <c r="B31" s="92"/>
      <c r="C31" s="93"/>
      <c r="D31" s="93">
        <f>SUM(D25:D30)</f>
        <v>494973</v>
      </c>
      <c r="E31" s="93"/>
      <c r="F31" s="93">
        <f>SUM(F25:F30)</f>
        <v>498875</v>
      </c>
      <c r="G31" s="93"/>
      <c r="H31" s="93">
        <f>SUM(H25:H30)</f>
        <v>503846</v>
      </c>
      <c r="I31" s="93"/>
      <c r="J31" s="93">
        <f>SUM(J25:J30)</f>
        <v>505979</v>
      </c>
      <c r="K31" s="93"/>
      <c r="L31" s="94">
        <f>SUM(L25:L30)</f>
        <v>509316</v>
      </c>
      <c r="M31" s="93"/>
      <c r="N31" s="93">
        <f>SUM(N25:N30)</f>
        <v>512840</v>
      </c>
      <c r="O31" s="93"/>
      <c r="P31" s="95">
        <f>SUM(P25:P30)</f>
        <v>517032</v>
      </c>
      <c r="Q31" s="93"/>
      <c r="R31" s="93">
        <f>SUM(R25:R30)</f>
        <v>518699</v>
      </c>
      <c r="S31" s="93"/>
      <c r="T31" s="93">
        <f>SUM(T25:T30)</f>
        <v>523111</v>
      </c>
      <c r="U31" s="93"/>
      <c r="V31" s="93">
        <f>SUM(V25:V30)</f>
        <v>525950</v>
      </c>
      <c r="W31" s="93"/>
      <c r="X31" s="93">
        <f>SUM(X25:X30)</f>
        <v>529023</v>
      </c>
      <c r="Y31" s="93"/>
      <c r="Z31" s="93">
        <f>SUM(Z25:Z30)</f>
        <v>531947</v>
      </c>
      <c r="AA31" s="93"/>
      <c r="AB31" s="93">
        <f>SUM(AB25:AB30)</f>
        <v>534787</v>
      </c>
      <c r="AC31" s="96"/>
    </row>
    <row r="32" spans="1:31">
      <c r="A32" s="74"/>
      <c r="B32" s="75"/>
      <c r="C32" s="87"/>
      <c r="D32" s="87"/>
      <c r="E32" s="87"/>
      <c r="F32" s="87"/>
      <c r="G32" s="87"/>
      <c r="H32" s="87"/>
      <c r="I32" s="87"/>
      <c r="J32" s="87"/>
      <c r="K32" s="87"/>
      <c r="L32" s="76"/>
      <c r="M32" s="87"/>
      <c r="N32" s="87"/>
      <c r="O32" s="87"/>
      <c r="P32" s="75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8"/>
    </row>
    <row r="33" spans="1:29" ht="18">
      <c r="A33" s="101" t="s">
        <v>122</v>
      </c>
      <c r="B33" s="102"/>
      <c r="C33" s="93"/>
      <c r="D33" s="93">
        <f>D22+D31</f>
        <v>526331</v>
      </c>
      <c r="E33" s="93"/>
      <c r="F33" s="93">
        <f>F22+F31</f>
        <v>536425</v>
      </c>
      <c r="G33" s="93"/>
      <c r="H33" s="93">
        <f>H22+H31</f>
        <v>541373</v>
      </c>
      <c r="I33" s="93"/>
      <c r="J33" s="93">
        <f>J22+J31</f>
        <v>542973</v>
      </c>
      <c r="K33" s="93"/>
      <c r="L33" s="94">
        <f>L22+L31</f>
        <v>544928</v>
      </c>
      <c r="M33" s="93"/>
      <c r="N33" s="93">
        <f>N22+N31</f>
        <v>546665</v>
      </c>
      <c r="O33" s="93"/>
      <c r="P33" s="95">
        <f>P22+P31</f>
        <v>548561</v>
      </c>
      <c r="Q33" s="93"/>
      <c r="R33" s="93">
        <f>R22+R31</f>
        <v>549786</v>
      </c>
      <c r="S33" s="93"/>
      <c r="T33" s="93">
        <f>T22+T31</f>
        <v>551664</v>
      </c>
      <c r="U33" s="93"/>
      <c r="V33" s="93">
        <f>V22+V31</f>
        <v>553111</v>
      </c>
      <c r="W33" s="93"/>
      <c r="X33" s="93">
        <f>X22+X31</f>
        <v>554634</v>
      </c>
      <c r="Y33" s="93"/>
      <c r="Z33" s="93">
        <f>Z22+Z31</f>
        <v>556052</v>
      </c>
      <c r="AA33" s="93"/>
      <c r="AB33" s="93">
        <f>AB22+AB31</f>
        <v>557567</v>
      </c>
      <c r="AC33" s="96"/>
    </row>
    <row r="34" spans="1:29" ht="18">
      <c r="A34" s="79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6"/>
      <c r="M34" s="87"/>
      <c r="N34" s="87"/>
      <c r="O34" s="87"/>
      <c r="P34" s="75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8"/>
    </row>
    <row r="35" spans="1:29" ht="18">
      <c r="A35" s="79" t="s">
        <v>123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76"/>
      <c r="M35" s="87"/>
      <c r="N35" s="87"/>
      <c r="O35" s="87"/>
      <c r="P35" s="75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8"/>
    </row>
    <row r="36" spans="1:29">
      <c r="A36" s="81" t="s">
        <v>124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76"/>
      <c r="M36" s="87"/>
      <c r="N36" s="87"/>
      <c r="O36" s="87"/>
      <c r="P36" s="75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8"/>
    </row>
    <row r="37" spans="1:29">
      <c r="A37" s="74" t="s">
        <v>125</v>
      </c>
      <c r="B37" s="75"/>
      <c r="C37" s="75"/>
      <c r="D37" s="75">
        <v>2722</v>
      </c>
      <c r="E37" s="75"/>
      <c r="F37" s="75">
        <v>2864</v>
      </c>
      <c r="G37" s="75"/>
      <c r="H37" s="75">
        <f>F37-H69</f>
        <v>2809</v>
      </c>
      <c r="I37" s="75"/>
      <c r="J37" s="75">
        <f>H37-J69</f>
        <v>2753</v>
      </c>
      <c r="K37" s="75"/>
      <c r="L37" s="76">
        <f>J37-L69</f>
        <v>2696</v>
      </c>
      <c r="M37" s="87"/>
      <c r="N37" s="87">
        <f>L37-N69</f>
        <v>2638</v>
      </c>
      <c r="O37" s="87"/>
      <c r="P37" s="75">
        <f>N37-P69</f>
        <v>2579</v>
      </c>
      <c r="Q37" s="87"/>
      <c r="R37" s="87">
        <f>P37-R69</f>
        <v>2519</v>
      </c>
      <c r="S37" s="87"/>
      <c r="T37" s="87">
        <f>R37-T69</f>
        <v>2458</v>
      </c>
      <c r="U37" s="87"/>
      <c r="V37" s="87">
        <f>T37-V69</f>
        <v>2396</v>
      </c>
      <c r="W37" s="87"/>
      <c r="X37" s="87">
        <f>V37-X69</f>
        <v>2333</v>
      </c>
      <c r="Y37" s="87"/>
      <c r="Z37" s="87">
        <f>X37-Z69</f>
        <v>2269</v>
      </c>
      <c r="AA37" s="87"/>
      <c r="AB37" s="87">
        <f>Z37-AB69</f>
        <v>2205</v>
      </c>
      <c r="AC37" s="88"/>
    </row>
    <row r="38" spans="1:29">
      <c r="A38" s="74" t="s">
        <v>126</v>
      </c>
      <c r="B38" s="75"/>
      <c r="C38" s="75"/>
      <c r="D38" s="75">
        <v>0</v>
      </c>
      <c r="E38" s="75"/>
      <c r="F38" s="75">
        <v>174</v>
      </c>
      <c r="G38" s="75"/>
      <c r="H38" s="75">
        <f>179</f>
        <v>179</v>
      </c>
      <c r="I38" s="75"/>
      <c r="J38" s="75">
        <v>184</v>
      </c>
      <c r="K38" s="75"/>
      <c r="L38" s="76">
        <f>190</f>
        <v>190</v>
      </c>
      <c r="M38" s="87"/>
      <c r="N38" s="87">
        <f>196</f>
        <v>196</v>
      </c>
      <c r="O38" s="87"/>
      <c r="P38" s="75">
        <f>202</f>
        <v>202</v>
      </c>
      <c r="Q38" s="87"/>
      <c r="R38" s="87">
        <f>209</f>
        <v>209</v>
      </c>
      <c r="S38" s="87"/>
      <c r="T38" s="87">
        <v>216</v>
      </c>
      <c r="U38" s="87"/>
      <c r="V38" s="87">
        <v>222</v>
      </c>
      <c r="W38" s="87"/>
      <c r="X38" s="87">
        <v>230</v>
      </c>
      <c r="Y38" s="87"/>
      <c r="Z38" s="87">
        <v>0</v>
      </c>
      <c r="AA38" s="87"/>
      <c r="AB38" s="87">
        <v>0</v>
      </c>
      <c r="AC38" s="88"/>
    </row>
    <row r="39" spans="1:29">
      <c r="A39" s="83" t="s">
        <v>127</v>
      </c>
      <c r="B39" s="84"/>
      <c r="C39" s="85"/>
      <c r="D39" s="85">
        <v>3444</v>
      </c>
      <c r="E39" s="85"/>
      <c r="F39" s="85">
        <v>3569</v>
      </c>
      <c r="G39" s="85"/>
      <c r="H39" s="85">
        <f>F39</f>
        <v>3569</v>
      </c>
      <c r="I39" s="85"/>
      <c r="J39" s="85">
        <f>H39</f>
        <v>3569</v>
      </c>
      <c r="K39" s="85"/>
      <c r="L39" s="76">
        <f>J39</f>
        <v>3569</v>
      </c>
      <c r="M39" s="87"/>
      <c r="N39" s="87">
        <f>L39</f>
        <v>3569</v>
      </c>
      <c r="O39" s="89"/>
      <c r="P39" s="75">
        <f>N39</f>
        <v>3569</v>
      </c>
      <c r="Q39" s="89"/>
      <c r="R39" s="89">
        <f>P39</f>
        <v>3569</v>
      </c>
      <c r="S39" s="89"/>
      <c r="T39" s="89">
        <f>R39</f>
        <v>3569</v>
      </c>
      <c r="U39" s="89"/>
      <c r="V39" s="89">
        <f>T39</f>
        <v>3569</v>
      </c>
      <c r="W39" s="89"/>
      <c r="X39" s="89">
        <f>V39</f>
        <v>3569</v>
      </c>
      <c r="Y39" s="89"/>
      <c r="Z39" s="89">
        <f>X39</f>
        <v>3569</v>
      </c>
      <c r="AA39" s="89"/>
      <c r="AB39" s="89">
        <f>Z39</f>
        <v>3569</v>
      </c>
      <c r="AC39" s="88"/>
    </row>
    <row r="40" spans="1:29">
      <c r="A40" s="91" t="s">
        <v>128</v>
      </c>
      <c r="B40" s="92"/>
      <c r="C40" s="93"/>
      <c r="D40" s="93">
        <f>SUM(D37:D39)</f>
        <v>6166</v>
      </c>
      <c r="E40" s="93"/>
      <c r="F40" s="93">
        <f>SUM(F37:F39)</f>
        <v>6607</v>
      </c>
      <c r="G40" s="93"/>
      <c r="H40" s="93">
        <f>SUM(H37:H39)</f>
        <v>6557</v>
      </c>
      <c r="I40" s="93"/>
      <c r="J40" s="93">
        <f>SUM(J37:J39)</f>
        <v>6506</v>
      </c>
      <c r="K40" s="93"/>
      <c r="L40" s="94">
        <f>SUM(L37:L39)</f>
        <v>6455</v>
      </c>
      <c r="M40" s="93"/>
      <c r="N40" s="93">
        <f>SUM(N37:N39)</f>
        <v>6403</v>
      </c>
      <c r="O40" s="93"/>
      <c r="P40" s="95">
        <f>SUM(P37:P39)</f>
        <v>6350</v>
      </c>
      <c r="Q40" s="93"/>
      <c r="R40" s="93">
        <f>SUM(R37:R39)</f>
        <v>6297</v>
      </c>
      <c r="S40" s="93"/>
      <c r="T40" s="93">
        <f>SUM(T37:T39)</f>
        <v>6243</v>
      </c>
      <c r="U40" s="93"/>
      <c r="V40" s="93">
        <f>SUM(V37:V39)</f>
        <v>6187</v>
      </c>
      <c r="W40" s="93"/>
      <c r="X40" s="93">
        <f>SUM(X37:X39)</f>
        <v>6132</v>
      </c>
      <c r="Y40" s="93"/>
      <c r="Z40" s="93">
        <f>SUM(Z37:Z39)</f>
        <v>5838</v>
      </c>
      <c r="AA40" s="93"/>
      <c r="AB40" s="93">
        <f>SUM(AB37:AB39)</f>
        <v>5774</v>
      </c>
      <c r="AC40" s="96"/>
    </row>
    <row r="41" spans="1:29" ht="6.75" customHeight="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5"/>
      <c r="M41" s="89"/>
      <c r="N41" s="89"/>
      <c r="O41" s="89"/>
      <c r="P41" s="104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8"/>
    </row>
    <row r="42" spans="1:29">
      <c r="A42" s="81" t="s">
        <v>129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76"/>
      <c r="M42" s="87"/>
      <c r="N42" s="87"/>
      <c r="O42" s="87"/>
      <c r="P42" s="75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8"/>
    </row>
    <row r="43" spans="1:29">
      <c r="A43" s="74" t="s">
        <v>125</v>
      </c>
      <c r="B43" s="75"/>
      <c r="C43" s="75"/>
      <c r="D43" s="75">
        <v>0</v>
      </c>
      <c r="E43" s="75"/>
      <c r="F43" s="75">
        <v>0</v>
      </c>
      <c r="G43" s="75"/>
      <c r="H43" s="75">
        <v>0</v>
      </c>
      <c r="I43" s="75"/>
      <c r="J43" s="75">
        <v>0</v>
      </c>
      <c r="K43" s="75"/>
      <c r="L43" s="76">
        <v>0</v>
      </c>
      <c r="M43" s="87"/>
      <c r="N43" s="87">
        <v>0</v>
      </c>
      <c r="O43" s="87"/>
      <c r="P43" s="75">
        <v>0</v>
      </c>
      <c r="Q43" s="87"/>
      <c r="R43" s="87">
        <v>0</v>
      </c>
      <c r="S43" s="87"/>
      <c r="T43" s="87">
        <v>0</v>
      </c>
      <c r="U43" s="87"/>
      <c r="V43" s="87">
        <v>0</v>
      </c>
      <c r="W43" s="87"/>
      <c r="X43" s="87">
        <v>0</v>
      </c>
      <c r="Y43" s="87"/>
      <c r="Z43" s="87">
        <v>0</v>
      </c>
      <c r="AA43" s="87"/>
      <c r="AB43" s="87">
        <v>0</v>
      </c>
      <c r="AC43" s="88"/>
    </row>
    <row r="44" spans="1:29">
      <c r="A44" s="74" t="s">
        <v>126</v>
      </c>
      <c r="B44" s="75"/>
      <c r="C44" s="75"/>
      <c r="D44" s="75">
        <v>0</v>
      </c>
      <c r="E44" s="75"/>
      <c r="F44" s="75">
        <v>1825</v>
      </c>
      <c r="G44" s="75"/>
      <c r="H44" s="75">
        <f>F44+F38-H38-173</f>
        <v>1647</v>
      </c>
      <c r="I44" s="75"/>
      <c r="J44" s="75">
        <f>H44+H38-J38-179</f>
        <v>1463</v>
      </c>
      <c r="K44" s="75"/>
      <c r="L44" s="76">
        <f>J44+J38-L38-184</f>
        <v>1273</v>
      </c>
      <c r="M44" s="87"/>
      <c r="N44" s="87">
        <f>L44+L38-N38-190</f>
        <v>1077</v>
      </c>
      <c r="O44" s="87"/>
      <c r="P44" s="75">
        <f>N44+N38-P38-196</f>
        <v>875</v>
      </c>
      <c r="Q44" s="87"/>
      <c r="R44" s="87">
        <f>P44+P38-R38-202</f>
        <v>666</v>
      </c>
      <c r="S44" s="87"/>
      <c r="T44" s="87">
        <f>R44+R38-T38-209</f>
        <v>450</v>
      </c>
      <c r="U44" s="87"/>
      <c r="V44" s="87">
        <f>T44+T38-V38-215</f>
        <v>229</v>
      </c>
      <c r="W44" s="87"/>
      <c r="X44" s="87">
        <v>0</v>
      </c>
      <c r="Y44" s="87"/>
      <c r="Z44" s="87">
        <v>0</v>
      </c>
      <c r="AA44" s="87"/>
      <c r="AB44" s="87">
        <v>0</v>
      </c>
      <c r="AC44" s="88"/>
    </row>
    <row r="45" spans="1:29">
      <c r="A45" s="83" t="s">
        <v>127</v>
      </c>
      <c r="B45" s="84"/>
      <c r="C45" s="85"/>
      <c r="D45" s="85">
        <v>1608</v>
      </c>
      <c r="E45" s="85"/>
      <c r="F45" s="85">
        <v>1704</v>
      </c>
      <c r="G45" s="85"/>
      <c r="H45" s="85">
        <f>F45</f>
        <v>1704</v>
      </c>
      <c r="I45" s="85"/>
      <c r="J45" s="85">
        <f>H45</f>
        <v>1704</v>
      </c>
      <c r="K45" s="85"/>
      <c r="L45" s="76">
        <f>J45</f>
        <v>1704</v>
      </c>
      <c r="M45" s="87"/>
      <c r="N45" s="87">
        <f>L45</f>
        <v>1704</v>
      </c>
      <c r="O45" s="87"/>
      <c r="P45" s="75">
        <f>N45</f>
        <v>1704</v>
      </c>
      <c r="Q45" s="87"/>
      <c r="R45" s="87">
        <f>P45</f>
        <v>1704</v>
      </c>
      <c r="S45" s="87"/>
      <c r="T45" s="87">
        <f>R45</f>
        <v>1704</v>
      </c>
      <c r="U45" s="87"/>
      <c r="V45" s="87">
        <f>T45</f>
        <v>1704</v>
      </c>
      <c r="W45" s="87"/>
      <c r="X45" s="87">
        <f>V45</f>
        <v>1704</v>
      </c>
      <c r="Y45" s="87"/>
      <c r="Z45" s="87">
        <f>X45</f>
        <v>1704</v>
      </c>
      <c r="AA45" s="87"/>
      <c r="AB45" s="87">
        <f>Z45</f>
        <v>1704</v>
      </c>
      <c r="AC45" s="88"/>
    </row>
    <row r="46" spans="1:29">
      <c r="A46" s="91" t="s">
        <v>130</v>
      </c>
      <c r="B46" s="92"/>
      <c r="C46" s="93"/>
      <c r="D46" s="93">
        <f>SUM(D43:D45)</f>
        <v>1608</v>
      </c>
      <c r="E46" s="93"/>
      <c r="F46" s="93">
        <f>SUM(F43:F45)</f>
        <v>3529</v>
      </c>
      <c r="G46" s="93"/>
      <c r="H46" s="93">
        <f>SUM(H43:H45)</f>
        <v>3351</v>
      </c>
      <c r="I46" s="93"/>
      <c r="J46" s="93">
        <f>SUM(J43:J45)</f>
        <v>3167</v>
      </c>
      <c r="K46" s="93"/>
      <c r="L46" s="94">
        <f>SUM(L43:L45)</f>
        <v>2977</v>
      </c>
      <c r="M46" s="93"/>
      <c r="N46" s="93">
        <f>SUM(N43:N45)</f>
        <v>2781</v>
      </c>
      <c r="O46" s="93"/>
      <c r="P46" s="95">
        <f>SUM(P43:P45)</f>
        <v>2579</v>
      </c>
      <c r="Q46" s="93"/>
      <c r="R46" s="93">
        <f>SUM(R43:R45)</f>
        <v>2370</v>
      </c>
      <c r="S46" s="93"/>
      <c r="T46" s="93">
        <f>SUM(T43:T45)</f>
        <v>2154</v>
      </c>
      <c r="U46" s="93"/>
      <c r="V46" s="93">
        <f>SUM(V43:V45)</f>
        <v>1933</v>
      </c>
      <c r="W46" s="93"/>
      <c r="X46" s="93">
        <f>SUM(X43:X45)</f>
        <v>1704</v>
      </c>
      <c r="Y46" s="93"/>
      <c r="Z46" s="93">
        <f>SUM(Z43:Z45)</f>
        <v>1704</v>
      </c>
      <c r="AA46" s="93"/>
      <c r="AB46" s="93">
        <f>SUM(AB43:AB45)</f>
        <v>1704</v>
      </c>
      <c r="AC46" s="96"/>
    </row>
    <row r="47" spans="1:29" ht="6.75" customHeight="1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6"/>
      <c r="M47" s="87"/>
      <c r="N47" s="87"/>
      <c r="O47" s="87"/>
      <c r="P47" s="75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8"/>
    </row>
    <row r="48" spans="1:29" ht="18">
      <c r="A48" s="101" t="s">
        <v>131</v>
      </c>
      <c r="B48" s="102"/>
      <c r="C48" s="93"/>
      <c r="D48" s="93">
        <f>D40+D46</f>
        <v>7774</v>
      </c>
      <c r="E48" s="93"/>
      <c r="F48" s="93">
        <f>F40+F46</f>
        <v>10136</v>
      </c>
      <c r="G48" s="93"/>
      <c r="H48" s="93">
        <f>H40+H46</f>
        <v>9908</v>
      </c>
      <c r="I48" s="93"/>
      <c r="J48" s="93">
        <f>J40+J46</f>
        <v>9673</v>
      </c>
      <c r="K48" s="93"/>
      <c r="L48" s="94">
        <f>L40+L46</f>
        <v>9432</v>
      </c>
      <c r="M48" s="93"/>
      <c r="N48" s="93">
        <f>N40+N46</f>
        <v>9184</v>
      </c>
      <c r="O48" s="93"/>
      <c r="P48" s="95">
        <f>P40+P46</f>
        <v>8929</v>
      </c>
      <c r="Q48" s="93"/>
      <c r="R48" s="93">
        <f>R40+R46</f>
        <v>8667</v>
      </c>
      <c r="S48" s="93"/>
      <c r="T48" s="93">
        <f>T40+T46</f>
        <v>8397</v>
      </c>
      <c r="U48" s="93"/>
      <c r="V48" s="93">
        <f>V40+V46</f>
        <v>8120</v>
      </c>
      <c r="W48" s="93"/>
      <c r="X48" s="93">
        <f>X40+X46</f>
        <v>7836</v>
      </c>
      <c r="Y48" s="93"/>
      <c r="Z48" s="93">
        <f>Z40+Z46</f>
        <v>7542</v>
      </c>
      <c r="AA48" s="93"/>
      <c r="AB48" s="93">
        <f>AB40+AB46</f>
        <v>7478</v>
      </c>
      <c r="AC48" s="96"/>
    </row>
    <row r="49" spans="1:29">
      <c r="A49" s="74"/>
      <c r="B49" s="75"/>
      <c r="C49" s="87"/>
      <c r="D49" s="87"/>
      <c r="E49" s="87"/>
      <c r="F49" s="87"/>
      <c r="G49" s="87"/>
      <c r="H49" s="87"/>
      <c r="I49" s="87"/>
      <c r="J49" s="87"/>
      <c r="K49" s="87"/>
      <c r="L49" s="76"/>
      <c r="M49" s="87"/>
      <c r="N49" s="87"/>
      <c r="O49" s="87"/>
      <c r="P49" s="75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8"/>
    </row>
    <row r="50" spans="1:29">
      <c r="A50" s="91" t="s">
        <v>132</v>
      </c>
      <c r="B50" s="92"/>
      <c r="C50" s="93"/>
      <c r="D50" s="93">
        <f>D33-D48</f>
        <v>518557</v>
      </c>
      <c r="E50" s="93"/>
      <c r="F50" s="93">
        <f>F33-F48</f>
        <v>526289</v>
      </c>
      <c r="G50" s="93"/>
      <c r="H50" s="93">
        <f>H33-H48</f>
        <v>531465</v>
      </c>
      <c r="I50" s="93"/>
      <c r="J50" s="93">
        <f>J33-J48</f>
        <v>533300</v>
      </c>
      <c r="K50" s="93"/>
      <c r="L50" s="94">
        <f>L33-L48</f>
        <v>535496</v>
      </c>
      <c r="M50" s="93"/>
      <c r="N50" s="93">
        <f>N33-N48</f>
        <v>537481</v>
      </c>
      <c r="O50" s="93"/>
      <c r="P50" s="95">
        <f>P33-P48</f>
        <v>539632</v>
      </c>
      <c r="Q50" s="93"/>
      <c r="R50" s="93">
        <f>R33-R48</f>
        <v>541119</v>
      </c>
      <c r="S50" s="93"/>
      <c r="T50" s="93">
        <f>T33-T48</f>
        <v>543267</v>
      </c>
      <c r="U50" s="93"/>
      <c r="V50" s="93">
        <f>V33-V48</f>
        <v>544991</v>
      </c>
      <c r="W50" s="93"/>
      <c r="X50" s="93">
        <f>X33-X48</f>
        <v>546798</v>
      </c>
      <c r="Y50" s="93"/>
      <c r="Z50" s="93">
        <f>Z33-Z48</f>
        <v>548510</v>
      </c>
      <c r="AA50" s="93"/>
      <c r="AB50" s="93">
        <f>AB33-AB48</f>
        <v>550089</v>
      </c>
      <c r="AC50" s="96"/>
    </row>
    <row r="51" spans="1:29" ht="10.5" customHeight="1">
      <c r="A51" s="74"/>
      <c r="B51" s="75"/>
      <c r="C51" s="87"/>
      <c r="D51" s="87"/>
      <c r="E51" s="87"/>
      <c r="F51" s="87"/>
      <c r="G51" s="87"/>
      <c r="H51" s="87"/>
      <c r="I51" s="87"/>
      <c r="J51" s="87"/>
      <c r="K51" s="87"/>
      <c r="L51" s="76"/>
      <c r="M51" s="87"/>
      <c r="N51" s="87"/>
      <c r="O51" s="87"/>
      <c r="P51" s="75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8"/>
    </row>
    <row r="52" spans="1:29">
      <c r="A52" s="81" t="s">
        <v>133</v>
      </c>
      <c r="B52" s="82"/>
      <c r="C52" s="87"/>
      <c r="D52" s="87"/>
      <c r="E52" s="87"/>
      <c r="F52" s="87"/>
      <c r="G52" s="87"/>
      <c r="H52" s="87"/>
      <c r="I52" s="87"/>
      <c r="J52" s="87"/>
      <c r="K52" s="87"/>
      <c r="L52" s="76"/>
      <c r="M52" s="87"/>
      <c r="N52" s="87"/>
      <c r="O52" s="87"/>
      <c r="P52" s="75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8"/>
    </row>
    <row r="53" spans="1:29">
      <c r="A53" s="74" t="s">
        <v>134</v>
      </c>
      <c r="B53" s="75"/>
      <c r="C53" s="106"/>
      <c r="D53" s="106">
        <v>455128</v>
      </c>
      <c r="E53" s="106"/>
      <c r="F53" s="106">
        <v>462861</v>
      </c>
      <c r="G53" s="106"/>
      <c r="H53" s="106">
        <f>F53+5176</f>
        <v>468037</v>
      </c>
      <c r="I53" s="106"/>
      <c r="J53" s="106">
        <f>H53+1835</f>
        <v>469872</v>
      </c>
      <c r="K53" s="106"/>
      <c r="L53" s="107">
        <f>J53+2196</f>
        <v>472068</v>
      </c>
      <c r="M53" s="106"/>
      <c r="N53" s="87">
        <f>L53+1985</f>
        <v>474053</v>
      </c>
      <c r="O53" s="87"/>
      <c r="P53" s="87">
        <f>N53+2151</f>
        <v>476204</v>
      </c>
      <c r="Q53" s="87"/>
      <c r="R53" s="87">
        <f>P53+1487</f>
        <v>477691</v>
      </c>
      <c r="S53" s="87"/>
      <c r="T53" s="87">
        <f>R53+2148</f>
        <v>479839</v>
      </c>
      <c r="U53" s="87"/>
      <c r="V53" s="87">
        <f>T53+1724</f>
        <v>481563</v>
      </c>
      <c r="W53" s="87"/>
      <c r="X53" s="87">
        <f>V53+1807</f>
        <v>483370</v>
      </c>
      <c r="Y53" s="87"/>
      <c r="Z53" s="87">
        <f>X53+1712</f>
        <v>485082</v>
      </c>
      <c r="AA53" s="87"/>
      <c r="AB53" s="87">
        <f>Z53+1579</f>
        <v>486661</v>
      </c>
      <c r="AC53" s="88"/>
    </row>
    <row r="54" spans="1:29">
      <c r="A54" s="74" t="s">
        <v>135</v>
      </c>
      <c r="B54" s="75"/>
      <c r="C54" s="106"/>
      <c r="D54" s="106">
        <v>63429</v>
      </c>
      <c r="E54" s="106"/>
      <c r="F54" s="106">
        <f>D54-1</f>
        <v>63428</v>
      </c>
      <c r="G54" s="106"/>
      <c r="H54" s="106">
        <f>F54</f>
        <v>63428</v>
      </c>
      <c r="I54" s="106"/>
      <c r="J54" s="106">
        <f>H54</f>
        <v>63428</v>
      </c>
      <c r="K54" s="106"/>
      <c r="L54" s="76">
        <f>J54</f>
        <v>63428</v>
      </c>
      <c r="M54" s="106"/>
      <c r="N54" s="87">
        <f>L54</f>
        <v>63428</v>
      </c>
      <c r="O54" s="108"/>
      <c r="P54" s="75">
        <f>N54</f>
        <v>63428</v>
      </c>
      <c r="Q54" s="108"/>
      <c r="R54" s="108">
        <f>P54</f>
        <v>63428</v>
      </c>
      <c r="S54" s="108"/>
      <c r="T54" s="108">
        <f>R54</f>
        <v>63428</v>
      </c>
      <c r="U54" s="108"/>
      <c r="V54" s="108">
        <f>T54</f>
        <v>63428</v>
      </c>
      <c r="W54" s="108"/>
      <c r="X54" s="108">
        <f>V54</f>
        <v>63428</v>
      </c>
      <c r="Y54" s="108"/>
      <c r="Z54" s="108">
        <f>X54</f>
        <v>63428</v>
      </c>
      <c r="AA54" s="108"/>
      <c r="AB54" s="108">
        <f>Z54</f>
        <v>63428</v>
      </c>
      <c r="AC54" s="100"/>
    </row>
    <row r="55" spans="1:29">
      <c r="A55" s="74" t="s">
        <v>136</v>
      </c>
      <c r="B55" s="75"/>
      <c r="C55" s="108"/>
      <c r="D55" s="108">
        <f>SUM(D53:D54)</f>
        <v>518557</v>
      </c>
      <c r="E55" s="108"/>
      <c r="F55" s="108">
        <f>SUM(F53:F54)</f>
        <v>526289</v>
      </c>
      <c r="G55" s="108"/>
      <c r="H55" s="108">
        <f>SUM(H53:H54)</f>
        <v>531465</v>
      </c>
      <c r="I55" s="108"/>
      <c r="J55" s="108">
        <f>SUM(J53:J54)</f>
        <v>533300</v>
      </c>
      <c r="K55" s="108"/>
      <c r="L55" s="76">
        <f>SUM(L53:L54)</f>
        <v>535496</v>
      </c>
      <c r="M55" s="106"/>
      <c r="N55" s="87">
        <f>SUM(N53:N54)</f>
        <v>537481</v>
      </c>
      <c r="O55" s="108"/>
      <c r="P55" s="75">
        <f>SUM(P53:P54)</f>
        <v>539632</v>
      </c>
      <c r="Q55" s="108"/>
      <c r="R55" s="108">
        <f>SUM(R53:R54)</f>
        <v>541119</v>
      </c>
      <c r="S55" s="108"/>
      <c r="T55" s="108">
        <f>SUM(T53:T54)</f>
        <v>543267</v>
      </c>
      <c r="U55" s="108"/>
      <c r="V55" s="108">
        <f>SUM(V53:V54)</f>
        <v>544991</v>
      </c>
      <c r="W55" s="108"/>
      <c r="X55" s="108">
        <f>SUM(X53:X54)</f>
        <v>546798</v>
      </c>
      <c r="Y55" s="108"/>
      <c r="Z55" s="108">
        <f>SUM(Z53:Z54)</f>
        <v>548510</v>
      </c>
      <c r="AA55" s="108"/>
      <c r="AB55" s="108">
        <f>SUM(AB53:AB54)</f>
        <v>550089</v>
      </c>
      <c r="AC55" s="100"/>
    </row>
    <row r="56" spans="1:29">
      <c r="A56" s="74" t="s">
        <v>137</v>
      </c>
      <c r="B56" s="75"/>
      <c r="C56" s="106"/>
      <c r="D56" s="106">
        <v>0</v>
      </c>
      <c r="E56" s="106"/>
      <c r="F56" s="106">
        <v>0</v>
      </c>
      <c r="G56" s="106"/>
      <c r="H56" s="106">
        <v>0</v>
      </c>
      <c r="I56" s="106"/>
      <c r="J56" s="106">
        <v>0</v>
      </c>
      <c r="K56" s="106"/>
      <c r="L56" s="76">
        <v>0</v>
      </c>
      <c r="M56" s="106"/>
      <c r="N56" s="87">
        <v>0</v>
      </c>
      <c r="O56" s="108"/>
      <c r="P56" s="75">
        <v>0</v>
      </c>
      <c r="Q56" s="108"/>
      <c r="R56" s="108">
        <v>0</v>
      </c>
      <c r="S56" s="108"/>
      <c r="T56" s="108">
        <v>0</v>
      </c>
      <c r="U56" s="108"/>
      <c r="V56" s="108">
        <v>0</v>
      </c>
      <c r="W56" s="108"/>
      <c r="X56" s="108">
        <v>0</v>
      </c>
      <c r="Y56" s="108"/>
      <c r="Z56" s="108">
        <v>0</v>
      </c>
      <c r="AA56" s="108"/>
      <c r="AB56" s="108">
        <v>0</v>
      </c>
      <c r="AC56" s="100"/>
    </row>
    <row r="57" spans="1:29">
      <c r="A57" s="74"/>
      <c r="B57" s="75"/>
      <c r="C57" s="87"/>
      <c r="D57" s="87"/>
      <c r="E57" s="87"/>
      <c r="F57" s="87"/>
      <c r="G57" s="87"/>
      <c r="H57" s="87"/>
      <c r="I57" s="87"/>
      <c r="J57" s="87"/>
      <c r="K57" s="87"/>
      <c r="L57" s="76"/>
      <c r="M57" s="87"/>
      <c r="N57" s="87"/>
      <c r="O57" s="87"/>
      <c r="P57" s="75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8"/>
    </row>
    <row r="58" spans="1:29" ht="18">
      <c r="A58" s="101" t="s">
        <v>138</v>
      </c>
      <c r="B58" s="102"/>
      <c r="C58" s="93"/>
      <c r="D58" s="93">
        <f>SUM(D55:D57)</f>
        <v>518557</v>
      </c>
      <c r="E58" s="93"/>
      <c r="F58" s="93">
        <f>SUM(F55:F57)</f>
        <v>526289</v>
      </c>
      <c r="G58" s="93"/>
      <c r="H58" s="93">
        <f>SUM(H55:H57)</f>
        <v>531465</v>
      </c>
      <c r="I58" s="93"/>
      <c r="J58" s="93">
        <f>SUM(J55:J57)</f>
        <v>533300</v>
      </c>
      <c r="K58" s="93"/>
      <c r="L58" s="94">
        <f>SUM(L55:L57)</f>
        <v>535496</v>
      </c>
      <c r="M58" s="93"/>
      <c r="N58" s="93">
        <f>SUM(N55:N57)</f>
        <v>537481</v>
      </c>
      <c r="O58" s="93"/>
      <c r="P58" s="95">
        <f>SUM(P55:P57)</f>
        <v>539632</v>
      </c>
      <c r="Q58" s="93"/>
      <c r="R58" s="93">
        <f>SUM(R55:R57)</f>
        <v>541119</v>
      </c>
      <c r="S58" s="93"/>
      <c r="T58" s="93">
        <f>SUM(T55:T57)</f>
        <v>543267</v>
      </c>
      <c r="U58" s="93"/>
      <c r="V58" s="93">
        <f>SUM(V55:V57)</f>
        <v>544991</v>
      </c>
      <c r="W58" s="93"/>
      <c r="X58" s="93">
        <f>SUM(X55:X57)</f>
        <v>546798</v>
      </c>
      <c r="Y58" s="93"/>
      <c r="Z58" s="93">
        <f>SUM(Z55:Z57)</f>
        <v>548510</v>
      </c>
      <c r="AA58" s="93"/>
      <c r="AB58" s="93">
        <f>SUM(AB55:AB57)</f>
        <v>550089</v>
      </c>
      <c r="AC58" s="96"/>
    </row>
    <row r="59" spans="1:29" ht="15.75" thickBot="1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1"/>
      <c r="M59" s="112"/>
      <c r="N59" s="112"/>
      <c r="O59" s="112"/>
      <c r="P59" s="110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4"/>
    </row>
    <row r="60" spans="1:29">
      <c r="A60" s="115" t="s">
        <v>118</v>
      </c>
      <c r="B60" s="115"/>
      <c r="D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</row>
    <row r="61" spans="1:29" hidden="1">
      <c r="A61" s="115"/>
      <c r="B61" s="115"/>
      <c r="D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</row>
    <row r="62" spans="1:29" hidden="1">
      <c r="A62" s="77"/>
      <c r="B62" s="77"/>
      <c r="C62" s="117"/>
      <c r="D62" s="118">
        <f>D50-D58</f>
        <v>0</v>
      </c>
      <c r="E62" s="117"/>
      <c r="F62" s="118">
        <f>F50-F58</f>
        <v>0</v>
      </c>
      <c r="G62" s="118"/>
      <c r="H62" s="118">
        <f>H50-H58</f>
        <v>0</v>
      </c>
      <c r="I62" s="118"/>
      <c r="J62" s="118">
        <f>J50-J58</f>
        <v>0</v>
      </c>
      <c r="K62" s="118"/>
      <c r="L62" s="118">
        <f>L50-L58</f>
        <v>0</v>
      </c>
      <c r="M62" s="118"/>
      <c r="N62" s="118">
        <f>N50-N58</f>
        <v>0</v>
      </c>
      <c r="O62" s="118"/>
      <c r="P62" s="118">
        <f>P50-P58</f>
        <v>0</v>
      </c>
      <c r="Q62" s="118"/>
      <c r="R62" s="118">
        <f>R50-R58</f>
        <v>0</v>
      </c>
      <c r="S62" s="118"/>
      <c r="T62" s="118">
        <f>T50-T58</f>
        <v>0</v>
      </c>
      <c r="U62" s="118"/>
      <c r="V62" s="118">
        <f>V50-V58</f>
        <v>0</v>
      </c>
      <c r="W62" s="118"/>
      <c r="X62" s="118">
        <f>X50-X58</f>
        <v>0</v>
      </c>
      <c r="Y62" s="118"/>
      <c r="Z62" s="118">
        <f>Z50-Z58</f>
        <v>0</v>
      </c>
      <c r="AA62" s="118"/>
      <c r="AB62" s="118">
        <f>AB50-AB58</f>
        <v>0</v>
      </c>
    </row>
    <row r="63" spans="1:29" hidden="1">
      <c r="A63" s="77"/>
      <c r="B63" s="77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</row>
    <row r="64" spans="1:29" hidden="1">
      <c r="A64" s="77"/>
      <c r="B64" s="77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</row>
    <row r="65" spans="1:28" hidden="1">
      <c r="A65" s="77"/>
      <c r="B65" s="77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</row>
    <row r="66" spans="1:28" ht="15.75" hidden="1">
      <c r="A66" s="119" t="s">
        <v>139</v>
      </c>
      <c r="B66" s="77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</row>
    <row r="67" spans="1:28" hidden="1">
      <c r="A67" s="77" t="s">
        <v>140</v>
      </c>
      <c r="B67" s="77"/>
      <c r="F67" s="116">
        <v>0</v>
      </c>
      <c r="G67" s="116"/>
      <c r="H67" s="116">
        <v>0</v>
      </c>
      <c r="I67" s="116"/>
      <c r="J67" s="116">
        <v>0</v>
      </c>
      <c r="K67" s="116"/>
      <c r="L67" s="116">
        <v>0</v>
      </c>
      <c r="M67" s="116"/>
      <c r="N67" s="116">
        <v>0</v>
      </c>
      <c r="O67" s="116"/>
      <c r="P67" s="116">
        <v>1000</v>
      </c>
      <c r="Q67" s="116"/>
      <c r="R67" s="116">
        <v>0</v>
      </c>
      <c r="S67" s="116"/>
      <c r="T67" s="116">
        <v>0</v>
      </c>
      <c r="U67" s="116"/>
      <c r="V67" s="116">
        <v>0</v>
      </c>
      <c r="W67" s="116"/>
      <c r="X67" s="116">
        <v>0</v>
      </c>
      <c r="Y67" s="116"/>
      <c r="Z67" s="116">
        <v>500</v>
      </c>
      <c r="AA67" s="116"/>
      <c r="AB67" s="116">
        <v>0</v>
      </c>
    </row>
    <row r="68" spans="1:28" hidden="1">
      <c r="A68" s="77" t="s">
        <v>141</v>
      </c>
      <c r="B68" s="77"/>
      <c r="F68" s="116"/>
      <c r="G68" s="116"/>
      <c r="H68" s="116">
        <v>10</v>
      </c>
      <c r="I68" s="116"/>
      <c r="J68" s="116">
        <v>10</v>
      </c>
      <c r="K68" s="116"/>
      <c r="L68" s="116">
        <v>10</v>
      </c>
      <c r="M68" s="116"/>
      <c r="N68" s="116">
        <v>10</v>
      </c>
      <c r="O68" s="116"/>
      <c r="P68" s="116">
        <v>10</v>
      </c>
      <c r="Q68" s="116"/>
      <c r="R68" s="116">
        <v>10</v>
      </c>
      <c r="S68" s="116"/>
      <c r="T68" s="116">
        <v>10</v>
      </c>
      <c r="U68" s="116"/>
      <c r="V68" s="116">
        <v>10</v>
      </c>
      <c r="W68" s="116"/>
      <c r="X68" s="116">
        <v>10</v>
      </c>
      <c r="Y68" s="116"/>
      <c r="Z68" s="116">
        <v>10</v>
      </c>
      <c r="AA68" s="116"/>
      <c r="AB68" s="116">
        <v>10</v>
      </c>
    </row>
    <row r="69" spans="1:28" hidden="1">
      <c r="A69" s="77" t="s">
        <v>142</v>
      </c>
      <c r="B69" s="77"/>
      <c r="F69" s="116"/>
      <c r="G69" s="116"/>
      <c r="H69" s="116">
        <v>55</v>
      </c>
      <c r="I69" s="116"/>
      <c r="J69" s="116">
        <v>56</v>
      </c>
      <c r="K69" s="116"/>
      <c r="L69" s="116">
        <v>57</v>
      </c>
      <c r="M69" s="116"/>
      <c r="N69" s="116">
        <v>58</v>
      </c>
      <c r="O69" s="116"/>
      <c r="P69" s="116">
        <v>59</v>
      </c>
      <c r="Q69" s="116"/>
      <c r="R69" s="116">
        <v>60</v>
      </c>
      <c r="S69" s="116"/>
      <c r="T69" s="116">
        <v>61</v>
      </c>
      <c r="U69" s="116"/>
      <c r="V69" s="116">
        <v>62</v>
      </c>
      <c r="W69" s="116"/>
      <c r="X69" s="116">
        <v>63</v>
      </c>
      <c r="Y69" s="116"/>
      <c r="Z69" s="116">
        <v>64</v>
      </c>
      <c r="AA69" s="116"/>
      <c r="AB69" s="116">
        <v>64</v>
      </c>
    </row>
    <row r="70" spans="1:28" hidden="1">
      <c r="A70" s="77"/>
      <c r="B70" s="77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1:28" hidden="1">
      <c r="A71" s="77"/>
      <c r="B71" s="77"/>
    </row>
    <row r="72" spans="1:28" hidden="1">
      <c r="A72" s="77"/>
      <c r="B72" s="77"/>
    </row>
    <row r="73" spans="1:28">
      <c r="A73" s="77"/>
      <c r="B73" s="77"/>
    </row>
    <row r="74" spans="1:28">
      <c r="A74" s="77"/>
      <c r="B74" s="77"/>
    </row>
    <row r="75" spans="1:28">
      <c r="A75" s="77"/>
      <c r="B75" s="77"/>
    </row>
    <row r="76" spans="1:28">
      <c r="A76" s="77"/>
      <c r="B76" s="77"/>
    </row>
    <row r="77" spans="1:28">
      <c r="A77" s="77"/>
      <c r="B77" s="77"/>
    </row>
    <row r="78" spans="1:28">
      <c r="A78" s="77"/>
      <c r="B78" s="77"/>
    </row>
    <row r="79" spans="1:28">
      <c r="A79" s="77"/>
      <c r="B79" s="77"/>
    </row>
    <row r="80" spans="1:28">
      <c r="A80" s="77"/>
      <c r="B80" s="77"/>
    </row>
    <row r="81" spans="1:2">
      <c r="A81" s="77"/>
      <c r="B81" s="77"/>
    </row>
    <row r="82" spans="1:2">
      <c r="A82" s="77"/>
      <c r="B82" s="77"/>
    </row>
    <row r="83" spans="1:2">
      <c r="A83" s="77"/>
      <c r="B83" s="77"/>
    </row>
    <row r="84" spans="1:2">
      <c r="A84" s="77"/>
      <c r="B84" s="77"/>
    </row>
    <row r="85" spans="1:2">
      <c r="A85" s="77"/>
      <c r="B85" s="77"/>
    </row>
    <row r="86" spans="1:2">
      <c r="A86" s="77"/>
      <c r="B86" s="77"/>
    </row>
    <row r="87" spans="1:2">
      <c r="A87" s="77"/>
      <c r="B87" s="77"/>
    </row>
    <row r="88" spans="1:2">
      <c r="A88" s="77"/>
      <c r="B88" s="77"/>
    </row>
    <row r="89" spans="1:2">
      <c r="A89" s="77"/>
      <c r="B89" s="77"/>
    </row>
    <row r="90" spans="1:2">
      <c r="A90" s="77"/>
      <c r="B90" s="77"/>
    </row>
    <row r="91" spans="1:2">
      <c r="A91" s="77"/>
      <c r="B91" s="77"/>
    </row>
    <row r="92" spans="1:2">
      <c r="A92" s="77"/>
      <c r="B92" s="77"/>
    </row>
    <row r="93" spans="1:2">
      <c r="A93" s="77"/>
      <c r="B93" s="77"/>
    </row>
    <row r="94" spans="1:2">
      <c r="A94" s="77"/>
      <c r="B94" s="77"/>
    </row>
    <row r="95" spans="1:2">
      <c r="A95" s="77"/>
      <c r="B95" s="77"/>
    </row>
    <row r="96" spans="1:2">
      <c r="A96" s="77"/>
      <c r="B96" s="77"/>
    </row>
    <row r="97" spans="1:2">
      <c r="A97" s="77"/>
      <c r="B97" s="77"/>
    </row>
  </sheetData>
  <mergeCells count="4">
    <mergeCell ref="A1:AC1"/>
    <mergeCell ref="A3:AC3"/>
    <mergeCell ref="A5:AC5"/>
    <mergeCell ref="A6:AC6"/>
  </mergeCells>
  <printOptions gridLinesSet="0"/>
  <pageMargins left="0.6692913385826772" right="0.23622047244094491" top="0.43307086614173229" bottom="0.19685039370078741" header="0.23622047244094491" footer="0.43307086614173229"/>
  <pageSetup paperSize="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topLeftCell="D2" workbookViewId="0">
      <selection activeCell="D6" sqref="D6"/>
    </sheetView>
  </sheetViews>
  <sheetFormatPr defaultRowHeight="15"/>
  <cols>
    <col min="1" max="1" width="14.7109375" style="36" hidden="1" customWidth="1"/>
    <col min="2" max="3" width="18.85546875" hidden="1" customWidth="1"/>
    <col min="4" max="4" width="51.7109375" customWidth="1"/>
    <col min="5" max="14" width="12.85546875" customWidth="1"/>
  </cols>
  <sheetData>
    <row r="1" spans="1:14" s="2" customFormat="1" ht="24" hidden="1" customHeight="1">
      <c r="A1" s="1" t="s">
        <v>0</v>
      </c>
      <c r="B1" s="2" t="s">
        <v>1</v>
      </c>
    </row>
    <row r="2" spans="1:14" ht="21">
      <c r="A2" s="3" t="s">
        <v>2</v>
      </c>
      <c r="C2" s="4"/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">
      <c r="A3" s="3" t="s">
        <v>2</v>
      </c>
      <c r="C3" s="4"/>
      <c r="D3" s="5" t="s">
        <v>74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>
      <c r="A4" s="3" t="s">
        <v>2</v>
      </c>
      <c r="B4" s="6"/>
      <c r="C4" s="6"/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1">
      <c r="A5" s="3" t="s">
        <v>2</v>
      </c>
      <c r="B5" s="4"/>
      <c r="C5" s="4"/>
      <c r="D5" s="5" t="s">
        <v>144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1.75" thickBot="1">
      <c r="A6" s="3"/>
      <c r="B6" s="4"/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3" t="s">
        <v>2</v>
      </c>
      <c r="D7" s="7" t="s">
        <v>6</v>
      </c>
      <c r="E7" s="8" t="s">
        <v>7</v>
      </c>
      <c r="F7" s="8" t="s">
        <v>8</v>
      </c>
      <c r="G7" s="8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</row>
    <row r="8" spans="1:14" ht="15.75" thickBot="1">
      <c r="A8" s="3" t="s">
        <v>17</v>
      </c>
      <c r="B8" s="10"/>
      <c r="C8" s="10"/>
      <c r="D8" s="11"/>
      <c r="E8" s="38" t="s">
        <v>18</v>
      </c>
      <c r="F8" s="38" t="s">
        <v>18</v>
      </c>
      <c r="G8" s="38" t="s">
        <v>18</v>
      </c>
      <c r="H8" s="38" t="s">
        <v>18</v>
      </c>
      <c r="I8" s="39" t="s">
        <v>18</v>
      </c>
      <c r="J8" s="39" t="s">
        <v>18</v>
      </c>
      <c r="K8" s="39" t="s">
        <v>18</v>
      </c>
      <c r="L8" s="39" t="s">
        <v>18</v>
      </c>
      <c r="M8" s="39" t="s">
        <v>18</v>
      </c>
      <c r="N8" s="39" t="s">
        <v>18</v>
      </c>
    </row>
    <row r="9" spans="1:14">
      <c r="A9" s="3" t="s">
        <v>2</v>
      </c>
      <c r="B9" s="10"/>
      <c r="C9" s="10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3" t="s">
        <v>2</v>
      </c>
      <c r="C10" s="10"/>
      <c r="D10" s="40" t="s">
        <v>75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3" t="s">
        <v>54</v>
      </c>
      <c r="D11" s="41" t="s">
        <v>76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idden="1">
      <c r="A12" s="3" t="s">
        <v>21</v>
      </c>
      <c r="D12" s="41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3" t="s">
        <v>20</v>
      </c>
      <c r="D13" s="41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3" t="s">
        <v>22</v>
      </c>
      <c r="D14" s="41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3" t="s">
        <v>23</v>
      </c>
      <c r="B15" s="42" t="s">
        <v>30</v>
      </c>
      <c r="C15" s="19" t="s">
        <v>31</v>
      </c>
      <c r="D15" s="43" t="s">
        <v>38</v>
      </c>
      <c r="E15" s="18">
        <v>-13368.921</v>
      </c>
      <c r="F15" s="18">
        <v>-13657.218999999999</v>
      </c>
      <c r="G15" s="18">
        <v>-13950.522999999999</v>
      </c>
      <c r="H15" s="18">
        <v>-14296.184999999999</v>
      </c>
      <c r="I15" s="18">
        <v>-14650.48</v>
      </c>
      <c r="J15" s="18">
        <v>-15013.62</v>
      </c>
      <c r="K15" s="18">
        <v>-15385.85</v>
      </c>
      <c r="L15" s="18">
        <v>-15767.38</v>
      </c>
      <c r="M15" s="18">
        <v>-16158.46</v>
      </c>
      <c r="N15" s="18">
        <v>-16559.32</v>
      </c>
    </row>
    <row r="16" spans="1:14">
      <c r="A16" s="3" t="s">
        <v>23</v>
      </c>
      <c r="B16" s="42" t="s">
        <v>24</v>
      </c>
      <c r="C16" s="19" t="s">
        <v>25</v>
      </c>
      <c r="D16" s="43" t="s">
        <v>39</v>
      </c>
      <c r="E16" s="18">
        <v>-1307.8399999999999</v>
      </c>
      <c r="F16" s="18">
        <v>-1320.28</v>
      </c>
      <c r="G16" s="18">
        <v>-1333.05</v>
      </c>
      <c r="H16" s="18">
        <v>-1346.2149999999999</v>
      </c>
      <c r="I16" s="18">
        <v>-1359.66</v>
      </c>
      <c r="J16" s="18">
        <v>-1373.5050000000001</v>
      </c>
      <c r="K16" s="18">
        <v>-1387.78</v>
      </c>
      <c r="L16" s="18">
        <v>-1402.44</v>
      </c>
      <c r="M16" s="18">
        <v>-1417.44</v>
      </c>
      <c r="N16" s="18">
        <v>-1432.85</v>
      </c>
    </row>
    <row r="17" spans="1:14">
      <c r="A17" s="3" t="s">
        <v>23</v>
      </c>
      <c r="B17" s="42" t="s">
        <v>30</v>
      </c>
      <c r="C17" s="19" t="s">
        <v>31</v>
      </c>
      <c r="D17" s="43" t="s">
        <v>40</v>
      </c>
      <c r="E17" s="18">
        <v>-907</v>
      </c>
      <c r="F17" s="18">
        <v>-907</v>
      </c>
      <c r="G17" s="18">
        <v>-907</v>
      </c>
      <c r="H17" s="18">
        <v>-907</v>
      </c>
      <c r="I17" s="18">
        <v>-907</v>
      </c>
      <c r="J17" s="18">
        <v>-907</v>
      </c>
      <c r="K17" s="18">
        <v>-932</v>
      </c>
      <c r="L17" s="18">
        <v>-957</v>
      </c>
      <c r="M17" s="18">
        <v>-1007</v>
      </c>
      <c r="N17" s="18">
        <v>-1007</v>
      </c>
    </row>
    <row r="18" spans="1:14">
      <c r="A18" s="3" t="s">
        <v>23</v>
      </c>
      <c r="B18" s="42" t="s">
        <v>30</v>
      </c>
      <c r="C18" s="19" t="s">
        <v>31</v>
      </c>
      <c r="D18" s="43" t="s">
        <v>41</v>
      </c>
      <c r="E18" s="18">
        <v>-402.56299999999999</v>
      </c>
      <c r="F18" s="18">
        <v>-405.49</v>
      </c>
      <c r="G18" s="18">
        <v>-408.48500000000001</v>
      </c>
      <c r="H18" s="18">
        <v>-411.55</v>
      </c>
      <c r="I18" s="18">
        <v>-414.68</v>
      </c>
      <c r="J18" s="18">
        <v>-417.87</v>
      </c>
      <c r="K18" s="18">
        <v>-421.125</v>
      </c>
      <c r="L18" s="18">
        <v>-424.46499999999997</v>
      </c>
      <c r="M18" s="18">
        <v>-428.10500000000002</v>
      </c>
      <c r="N18" s="18">
        <v>-431.83</v>
      </c>
    </row>
    <row r="19" spans="1:14">
      <c r="A19" s="3" t="s">
        <v>23</v>
      </c>
      <c r="B19" s="42" t="s">
        <v>30</v>
      </c>
      <c r="C19" s="19" t="s">
        <v>31</v>
      </c>
      <c r="D19" s="43" t="s">
        <v>42</v>
      </c>
      <c r="E19" s="18">
        <v>-9793.9869999999992</v>
      </c>
      <c r="F19" s="18">
        <v>-9972.4320000000007</v>
      </c>
      <c r="G19" s="18">
        <v>-10172.996999999999</v>
      </c>
      <c r="H19" s="18">
        <v>-10359.365</v>
      </c>
      <c r="I19" s="18">
        <v>-10549.888000000001</v>
      </c>
      <c r="J19" s="18">
        <v>-10744.584000000001</v>
      </c>
      <c r="K19" s="18">
        <v>-10943.591</v>
      </c>
      <c r="L19" s="18">
        <v>-11165.491</v>
      </c>
      <c r="M19" s="18">
        <v>-11373.304</v>
      </c>
      <c r="N19" s="18">
        <v>-11585.709000000001</v>
      </c>
    </row>
    <row r="20" spans="1:14">
      <c r="A20" s="3" t="s">
        <v>23</v>
      </c>
      <c r="B20" s="42" t="s">
        <v>77</v>
      </c>
      <c r="C20" s="19" t="s">
        <v>78</v>
      </c>
      <c r="D20" s="43" t="s">
        <v>79</v>
      </c>
      <c r="E20" s="18">
        <v>-759.00199999999995</v>
      </c>
      <c r="F20" s="18">
        <v>-769.41200000000003</v>
      </c>
      <c r="G20" s="18">
        <v>-780.05200000000002</v>
      </c>
      <c r="H20" s="18">
        <v>-790.91</v>
      </c>
      <c r="I20" s="18">
        <v>-801.98599999999999</v>
      </c>
      <c r="J20" s="18">
        <v>-813.28800000000001</v>
      </c>
      <c r="K20" s="18">
        <v>-824.81600000000003</v>
      </c>
      <c r="L20" s="18">
        <v>-836.58600000000001</v>
      </c>
      <c r="M20" s="18">
        <v>-848.59400000000005</v>
      </c>
      <c r="N20" s="18">
        <v>-838.34400000000005</v>
      </c>
    </row>
    <row r="21" spans="1:14">
      <c r="A21" s="3" t="s">
        <v>2</v>
      </c>
      <c r="C21" s="20"/>
      <c r="D21" s="43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>
      <c r="A22" s="3" t="s">
        <v>54</v>
      </c>
      <c r="C22" s="20"/>
      <c r="D22" s="41" t="s">
        <v>80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idden="1">
      <c r="A23" s="3" t="s">
        <v>21</v>
      </c>
      <c r="C23" s="20"/>
      <c r="D23" s="41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idden="1">
      <c r="A24" s="3" t="s">
        <v>20</v>
      </c>
      <c r="C24" s="20"/>
      <c r="D24" s="41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idden="1">
      <c r="A25" s="3" t="s">
        <v>22</v>
      </c>
      <c r="C25" s="20"/>
      <c r="D25" s="41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A26" s="3" t="s">
        <v>23</v>
      </c>
      <c r="B26" s="42" t="s">
        <v>24</v>
      </c>
      <c r="C26" s="19" t="s">
        <v>25</v>
      </c>
      <c r="D26" s="43" t="s">
        <v>26</v>
      </c>
      <c r="E26" s="18">
        <v>11639.602000000001</v>
      </c>
      <c r="F26" s="18">
        <v>11976.245999999999</v>
      </c>
      <c r="G26" s="18">
        <v>12341.201999999999</v>
      </c>
      <c r="H26" s="18">
        <v>12684.62</v>
      </c>
      <c r="I26" s="18">
        <v>13081.207</v>
      </c>
      <c r="J26" s="18">
        <v>13446.752</v>
      </c>
      <c r="K26" s="18">
        <v>13847.81</v>
      </c>
      <c r="L26" s="18">
        <v>14259.844999999999</v>
      </c>
      <c r="M26" s="18">
        <v>14700.67</v>
      </c>
      <c r="N26" s="18">
        <v>15222.12</v>
      </c>
    </row>
    <row r="27" spans="1:14">
      <c r="A27" s="3" t="s">
        <v>23</v>
      </c>
      <c r="B27" s="42" t="s">
        <v>27</v>
      </c>
      <c r="C27" s="19" t="s">
        <v>28</v>
      </c>
      <c r="D27" s="43" t="s">
        <v>29</v>
      </c>
      <c r="E27" s="18">
        <v>54.3</v>
      </c>
      <c r="F27" s="18">
        <v>48.84</v>
      </c>
      <c r="G27" s="18">
        <v>43.21</v>
      </c>
      <c r="H27" s="18">
        <v>37.409999999999997</v>
      </c>
      <c r="I27" s="18">
        <v>31.44</v>
      </c>
      <c r="J27" s="18">
        <v>25.28</v>
      </c>
      <c r="K27" s="18">
        <v>18.940000000000001</v>
      </c>
      <c r="L27" s="18">
        <v>12.4</v>
      </c>
      <c r="M27" s="18">
        <v>5.66</v>
      </c>
      <c r="N27" s="18">
        <v>0.5</v>
      </c>
    </row>
    <row r="28" spans="1:14">
      <c r="A28" s="3" t="s">
        <v>23</v>
      </c>
      <c r="B28" s="42" t="s">
        <v>30</v>
      </c>
      <c r="C28" s="19" t="s">
        <v>31</v>
      </c>
      <c r="D28" s="43" t="s">
        <v>32</v>
      </c>
      <c r="E28" s="18">
        <v>4725.5479999999998</v>
      </c>
      <c r="F28" s="18">
        <v>4861.1660000000002</v>
      </c>
      <c r="G28" s="18">
        <v>5055.6890000000003</v>
      </c>
      <c r="H28" s="18">
        <v>5267.6469999999999</v>
      </c>
      <c r="I28" s="18">
        <v>5445.2020000000002</v>
      </c>
      <c r="J28" s="18">
        <v>5625.5659999999998</v>
      </c>
      <c r="K28" s="18">
        <v>5812.8540000000003</v>
      </c>
      <c r="L28" s="18">
        <v>6037.1869999999999</v>
      </c>
      <c r="M28" s="18">
        <v>6219.8770000000004</v>
      </c>
      <c r="N28" s="18">
        <v>6410.9530000000004</v>
      </c>
    </row>
    <row r="29" spans="1:14">
      <c r="A29" s="3" t="s">
        <v>23</v>
      </c>
      <c r="B29" s="42" t="s">
        <v>24</v>
      </c>
      <c r="C29" s="19" t="s">
        <v>25</v>
      </c>
      <c r="D29" s="43" t="s">
        <v>34</v>
      </c>
      <c r="E29" s="18">
        <v>1798.894</v>
      </c>
      <c r="F29" s="18">
        <v>1836.81</v>
      </c>
      <c r="G29" s="18">
        <v>1875.5650000000001</v>
      </c>
      <c r="H29" s="18">
        <v>1915.2550000000001</v>
      </c>
      <c r="I29" s="18">
        <v>1955.82</v>
      </c>
      <c r="J29" s="18">
        <v>1997.48</v>
      </c>
      <c r="K29" s="18">
        <v>2040.27</v>
      </c>
      <c r="L29" s="18">
        <v>2084.0300000000002</v>
      </c>
      <c r="M29" s="18">
        <v>2128.98</v>
      </c>
      <c r="N29" s="18">
        <v>2175.0100000000002</v>
      </c>
    </row>
    <row r="30" spans="1:14">
      <c r="A30" s="3" t="s">
        <v>23</v>
      </c>
      <c r="B30" s="42" t="s">
        <v>43</v>
      </c>
      <c r="C30" s="19" t="s">
        <v>44</v>
      </c>
      <c r="D30" s="43" t="s">
        <v>81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>
      <c r="A31" s="3" t="s">
        <v>2</v>
      </c>
      <c r="C31" s="20"/>
      <c r="D31" s="43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>
      <c r="A32" s="3" t="s">
        <v>2</v>
      </c>
      <c r="C32" s="20"/>
      <c r="D32" s="43" t="s">
        <v>82</v>
      </c>
      <c r="E32" s="22">
        <f t="shared" ref="E32:N32" si="0">SUBTOTAL(9, E11:E31)</f>
        <v>-8320.969000000001</v>
      </c>
      <c r="F32" s="22">
        <f t="shared" si="0"/>
        <v>-8308.7710000000025</v>
      </c>
      <c r="G32" s="22">
        <f t="shared" si="0"/>
        <v>-8236.4409999999971</v>
      </c>
      <c r="H32" s="22">
        <f t="shared" si="0"/>
        <v>-8206.2930000000015</v>
      </c>
      <c r="I32" s="22">
        <f t="shared" si="0"/>
        <v>-8170.0249999999978</v>
      </c>
      <c r="J32" s="22">
        <f t="shared" si="0"/>
        <v>-8174.788999999997</v>
      </c>
      <c r="K32" s="22">
        <f t="shared" si="0"/>
        <v>-8175.2880000000005</v>
      </c>
      <c r="L32" s="22">
        <f t="shared" si="0"/>
        <v>-8159.8999999999978</v>
      </c>
      <c r="M32" s="22">
        <f t="shared" si="0"/>
        <v>-8177.7160000000003</v>
      </c>
      <c r="N32" s="22">
        <f t="shared" si="0"/>
        <v>-8046.470000000003</v>
      </c>
    </row>
    <row r="33" spans="1:14">
      <c r="A33" s="3" t="s">
        <v>2</v>
      </c>
      <c r="C33" s="20"/>
      <c r="D33" s="43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>
      <c r="A34" s="3" t="s">
        <v>54</v>
      </c>
      <c r="C34" s="20"/>
      <c r="D34" s="40" t="s">
        <v>83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>
      <c r="A35" s="3" t="s">
        <v>2</v>
      </c>
      <c r="D35" s="41" t="s">
        <v>84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>
      <c r="A36" s="3" t="s">
        <v>2</v>
      </c>
      <c r="D36" s="44" t="s">
        <v>85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>
      <c r="A37" s="3" t="s">
        <v>2</v>
      </c>
      <c r="D37" s="44" t="s">
        <v>86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3" t="s">
        <v>48</v>
      </c>
      <c r="D38" s="44" t="s">
        <v>87</v>
      </c>
      <c r="E38" s="18">
        <v>-436</v>
      </c>
      <c r="F38" s="18">
        <v>-821.36300000000006</v>
      </c>
      <c r="G38" s="18">
        <v>-694.4</v>
      </c>
      <c r="H38" s="18">
        <v>-901.72500000000002</v>
      </c>
      <c r="I38" s="18">
        <v>-286.57499999999999</v>
      </c>
      <c r="J38" s="18">
        <v>-955.31299999999999</v>
      </c>
      <c r="K38" s="18">
        <v>-542.5</v>
      </c>
      <c r="L38" s="18">
        <v>-652.5</v>
      </c>
      <c r="M38" s="18">
        <v>-552.5</v>
      </c>
      <c r="N38" s="18">
        <v>-562.5</v>
      </c>
    </row>
    <row r="39" spans="1:14">
      <c r="A39" s="3" t="s">
        <v>2</v>
      </c>
      <c r="D39" s="4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3" t="s">
        <v>2</v>
      </c>
      <c r="D40" s="44" t="s">
        <v>89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>
      <c r="A41" s="3" t="s">
        <v>2</v>
      </c>
      <c r="D41" s="45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>
      <c r="A42" s="3" t="s">
        <v>2</v>
      </c>
      <c r="D42" s="41" t="s">
        <v>80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>
      <c r="A43" s="3" t="s">
        <v>2</v>
      </c>
      <c r="D43" s="44" t="s">
        <v>90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>
      <c r="A44" s="3" t="s">
        <v>2</v>
      </c>
      <c r="D44" s="44" t="s">
        <v>91</v>
      </c>
      <c r="E44" s="18">
        <f>E76</f>
        <v>9065.1830000000009</v>
      </c>
      <c r="F44" s="18">
        <f t="shared" ref="F44:N44" si="1">F76</f>
        <v>10280.874</v>
      </c>
      <c r="G44" s="18">
        <f t="shared" si="1"/>
        <v>10479.974</v>
      </c>
      <c r="H44" s="18">
        <f t="shared" si="1"/>
        <v>11159.7</v>
      </c>
      <c r="I44" s="18">
        <f t="shared" si="1"/>
        <v>8647.0419999999995</v>
      </c>
      <c r="J44" s="18">
        <f t="shared" si="1"/>
        <v>11404.306</v>
      </c>
      <c r="K44" s="18">
        <f t="shared" si="1"/>
        <v>9841.8119999999999</v>
      </c>
      <c r="L44" s="18">
        <f t="shared" si="1"/>
        <v>10088.982</v>
      </c>
      <c r="M44" s="18">
        <f t="shared" si="1"/>
        <v>9951.848</v>
      </c>
      <c r="N44" s="18">
        <f t="shared" si="1"/>
        <v>9880.3979999999992</v>
      </c>
    </row>
    <row r="45" spans="1:14">
      <c r="A45" s="3" t="s">
        <v>2</v>
      </c>
      <c r="D45" s="44" t="s">
        <v>92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>
      <c r="A46" s="3" t="s">
        <v>2</v>
      </c>
      <c r="D46" s="44" t="s">
        <v>89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3" t="s">
        <v>2</v>
      </c>
      <c r="D47" s="45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A48" s="3" t="s">
        <v>2</v>
      </c>
      <c r="D48" s="43" t="s">
        <v>93</v>
      </c>
      <c r="E48" s="22">
        <f>SUBTOTAL(9, E35:E46)</f>
        <v>8629.1830000000009</v>
      </c>
      <c r="F48" s="22">
        <f t="shared" ref="F48:N48" si="2">SUBTOTAL(9, F35:F46)</f>
        <v>9459.5110000000004</v>
      </c>
      <c r="G48" s="22">
        <f t="shared" si="2"/>
        <v>9785.5740000000005</v>
      </c>
      <c r="H48" s="22">
        <f t="shared" si="2"/>
        <v>10257.975</v>
      </c>
      <c r="I48" s="22">
        <f t="shared" si="2"/>
        <v>8360.4669999999987</v>
      </c>
      <c r="J48" s="22">
        <f t="shared" si="2"/>
        <v>10448.993</v>
      </c>
      <c r="K48" s="22">
        <f t="shared" si="2"/>
        <v>9299.3119999999999</v>
      </c>
      <c r="L48" s="22">
        <f t="shared" si="2"/>
        <v>9436.482</v>
      </c>
      <c r="M48" s="22">
        <f t="shared" si="2"/>
        <v>9399.348</v>
      </c>
      <c r="N48" s="22">
        <f t="shared" si="2"/>
        <v>9317.8979999999992</v>
      </c>
    </row>
    <row r="49" spans="1:14">
      <c r="A49" s="3" t="s">
        <v>2</v>
      </c>
      <c r="D49" s="40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>
      <c r="A50" s="3" t="s">
        <v>2</v>
      </c>
      <c r="D50" s="40" t="s">
        <v>94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3" t="s">
        <v>2</v>
      </c>
      <c r="D51" s="41" t="s">
        <v>84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A52" s="3" t="s">
        <v>48</v>
      </c>
      <c r="D52" s="47" t="s">
        <v>95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>
      <c r="A53" s="3" t="s">
        <v>2</v>
      </c>
      <c r="D53" s="44" t="s">
        <v>89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>
      <c r="A54" s="3" t="s">
        <v>2</v>
      </c>
      <c r="D54" s="44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>
      <c r="A55" s="3" t="s">
        <v>2</v>
      </c>
      <c r="D55" s="41" t="s">
        <v>80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>
      <c r="A56" s="3" t="s">
        <v>48</v>
      </c>
      <c r="D56" s="44" t="s">
        <v>95</v>
      </c>
      <c r="E56" s="18">
        <v>179.48</v>
      </c>
      <c r="F56" s="18">
        <v>184.94</v>
      </c>
      <c r="G56" s="18">
        <v>190.57</v>
      </c>
      <c r="H56" s="18">
        <v>196.36</v>
      </c>
      <c r="I56" s="18">
        <v>202.34</v>
      </c>
      <c r="J56" s="18">
        <v>208.5</v>
      </c>
      <c r="K56" s="18">
        <v>214.84</v>
      </c>
      <c r="L56" s="18">
        <v>221.38</v>
      </c>
      <c r="M56" s="18">
        <v>227.48</v>
      </c>
      <c r="N56" s="18">
        <v>0</v>
      </c>
    </row>
    <row r="57" spans="1:14">
      <c r="A57" s="3" t="s">
        <v>2</v>
      </c>
      <c r="D57" s="44" t="s">
        <v>96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>
      <c r="A58" s="3" t="s">
        <v>2</v>
      </c>
      <c r="D58" s="44" t="s">
        <v>89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>
      <c r="A59" s="3" t="s">
        <v>2</v>
      </c>
      <c r="D59" s="44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>
      <c r="A60" s="3" t="s">
        <v>2</v>
      </c>
      <c r="D60" s="43" t="s">
        <v>97</v>
      </c>
      <c r="E60" s="22">
        <f>SUBTOTAL(9, E51:E59)</f>
        <v>179.48</v>
      </c>
      <c r="F60" s="22">
        <f t="shared" ref="F60:N60" si="3">SUBTOTAL(9, F51:F59)</f>
        <v>184.94</v>
      </c>
      <c r="G60" s="22">
        <f t="shared" si="3"/>
        <v>190.57</v>
      </c>
      <c r="H60" s="22">
        <f t="shared" si="3"/>
        <v>196.36</v>
      </c>
      <c r="I60" s="22">
        <f t="shared" si="3"/>
        <v>202.34</v>
      </c>
      <c r="J60" s="22">
        <f t="shared" si="3"/>
        <v>208.5</v>
      </c>
      <c r="K60" s="22">
        <f t="shared" si="3"/>
        <v>214.84</v>
      </c>
      <c r="L60" s="22">
        <f t="shared" si="3"/>
        <v>221.38</v>
      </c>
      <c r="M60" s="22">
        <f t="shared" si="3"/>
        <v>227.48</v>
      </c>
      <c r="N60" s="22">
        <f t="shared" si="3"/>
        <v>0</v>
      </c>
    </row>
    <row r="61" spans="1:14" ht="15.75" thickBot="1">
      <c r="A61" s="3" t="s">
        <v>2</v>
      </c>
      <c r="D61" s="44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5.75" thickBot="1">
      <c r="A62" s="3" t="s">
        <v>2</v>
      </c>
      <c r="D62" s="48" t="s">
        <v>98</v>
      </c>
      <c r="E62" s="29">
        <f>SUBTOTAL(9, E10:E60)</f>
        <v>487.69399999999996</v>
      </c>
      <c r="F62" s="29">
        <f>SUBTOTAL(9, F10:F60)</f>
        <v>1335.679999999998</v>
      </c>
      <c r="G62" s="29">
        <f>SUBTOTAL(9, G10:G60)</f>
        <v>1739.7030000000034</v>
      </c>
      <c r="H62" s="29">
        <f>SUBTOTAL(9, H10:H60)</f>
        <v>2248.041999999999</v>
      </c>
      <c r="I62" s="29">
        <f>SUBTOTAL(9, I10:I60)</f>
        <v>392.78200000000095</v>
      </c>
      <c r="J62" s="29">
        <f t="shared" ref="J62:N62" si="4">SUBTOTAL(9, J10:J60)</f>
        <v>2482.7040000000034</v>
      </c>
      <c r="K62" s="29">
        <f t="shared" si="4"/>
        <v>1338.8639999999994</v>
      </c>
      <c r="L62" s="29">
        <f t="shared" si="4"/>
        <v>1497.9620000000023</v>
      </c>
      <c r="M62" s="29">
        <f t="shared" si="4"/>
        <v>1449.1119999999996</v>
      </c>
      <c r="N62" s="29">
        <f t="shared" si="4"/>
        <v>1271.4279999999962</v>
      </c>
    </row>
    <row r="63" spans="1:14">
      <c r="A63" s="3" t="s">
        <v>2</v>
      </c>
      <c r="B63" s="10"/>
      <c r="D63" s="30"/>
    </row>
    <row r="64" spans="1:14">
      <c r="A64" s="3" t="s">
        <v>2</v>
      </c>
      <c r="B64" s="10"/>
      <c r="D64" s="34"/>
    </row>
    <row r="65" spans="1:14">
      <c r="A65" s="3" t="s">
        <v>70</v>
      </c>
      <c r="D65" s="34"/>
    </row>
    <row r="66" spans="1:14">
      <c r="A66" s="3" t="s">
        <v>17</v>
      </c>
      <c r="D66" s="34" t="s">
        <v>99</v>
      </c>
    </row>
    <row r="67" spans="1:14">
      <c r="A67" s="3" t="s">
        <v>2</v>
      </c>
    </row>
    <row r="68" spans="1:14" hidden="1">
      <c r="A68" s="3" t="s">
        <v>21</v>
      </c>
    </row>
    <row r="69" spans="1:14" hidden="1">
      <c r="A69" s="3" t="s">
        <v>20</v>
      </c>
    </row>
    <row r="70" spans="1:14" hidden="1">
      <c r="A70" s="3" t="s">
        <v>22</v>
      </c>
    </row>
    <row r="71" spans="1:14">
      <c r="A71" s="3" t="s">
        <v>2</v>
      </c>
    </row>
    <row r="72" spans="1:14" hidden="1">
      <c r="A72" s="3" t="s">
        <v>21</v>
      </c>
    </row>
    <row r="73" spans="1:14" hidden="1">
      <c r="A73" s="3" t="s">
        <v>20</v>
      </c>
    </row>
    <row r="74" spans="1:14" hidden="1">
      <c r="A74" s="3" t="s">
        <v>22</v>
      </c>
    </row>
    <row r="75" spans="1:14">
      <c r="A75" s="3" t="s">
        <v>2</v>
      </c>
    </row>
    <row r="76" spans="1:14" hidden="1">
      <c r="A76" s="3" t="s">
        <v>72</v>
      </c>
      <c r="D76" t="s">
        <v>73</v>
      </c>
      <c r="E76">
        <v>9065.1830000000009</v>
      </c>
      <c r="F76">
        <v>10280.874</v>
      </c>
      <c r="G76">
        <v>10479.974</v>
      </c>
      <c r="H76">
        <v>11159.7</v>
      </c>
      <c r="I76">
        <v>8647.0419999999995</v>
      </c>
      <c r="J76">
        <v>11404.306</v>
      </c>
      <c r="K76">
        <v>9841.8119999999999</v>
      </c>
      <c r="L76">
        <v>10088.982</v>
      </c>
      <c r="M76">
        <v>9951.848</v>
      </c>
      <c r="N76">
        <v>9880.3979999999992</v>
      </c>
    </row>
  </sheetData>
  <mergeCells count="5">
    <mergeCell ref="D2:N2"/>
    <mergeCell ref="D3:N3"/>
    <mergeCell ref="D4:N4"/>
    <mergeCell ref="D7:D8"/>
    <mergeCell ref="D5:N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0" orientation="landscape" r:id="rId1"/>
  <headerFooter>
    <oddHeader>&amp;R&amp;D
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showGridLines="0" topLeftCell="D2" zoomScale="110" zoomScaleNormal="110" workbookViewId="0">
      <selection activeCell="D5" sqref="D5:N5"/>
    </sheetView>
  </sheetViews>
  <sheetFormatPr defaultRowHeight="15"/>
  <cols>
    <col min="1" max="1" width="14.7109375" style="36" hidden="1" customWidth="1"/>
    <col min="2" max="3" width="18.85546875" hidden="1" customWidth="1"/>
    <col min="4" max="4" width="71.85546875" customWidth="1"/>
    <col min="5" max="14" width="12" customWidth="1"/>
  </cols>
  <sheetData>
    <row r="1" spans="1:14" s="2" customFormat="1" ht="24" hidden="1" customHeight="1">
      <c r="A1" s="1" t="s">
        <v>0</v>
      </c>
      <c r="B1" s="2" t="s">
        <v>1</v>
      </c>
    </row>
    <row r="2" spans="1:14" ht="21">
      <c r="A2" s="3" t="s">
        <v>2</v>
      </c>
      <c r="C2" s="4"/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">
      <c r="A3" s="3" t="s">
        <v>2</v>
      </c>
      <c r="C3" s="4"/>
      <c r="D3" s="5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>
      <c r="A4" s="3" t="s">
        <v>2</v>
      </c>
      <c r="B4" s="6"/>
      <c r="C4" s="6"/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1">
      <c r="A5" s="3"/>
      <c r="B5" s="6"/>
      <c r="C5" s="6"/>
      <c r="D5" s="5" t="s">
        <v>143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9.75" customHeight="1" thickBot="1">
      <c r="A6" s="3" t="s">
        <v>2</v>
      </c>
      <c r="B6" s="5"/>
      <c r="C6" s="5"/>
      <c r="D6" s="5"/>
      <c r="E6" s="5"/>
    </row>
    <row r="7" spans="1:14">
      <c r="A7" s="3" t="s">
        <v>2</v>
      </c>
      <c r="D7" s="7" t="s">
        <v>6</v>
      </c>
      <c r="E7" s="8" t="s">
        <v>7</v>
      </c>
      <c r="F7" s="8" t="s">
        <v>8</v>
      </c>
      <c r="G7" s="8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</row>
    <row r="8" spans="1:14" ht="15.75" thickBot="1">
      <c r="A8" s="3" t="s">
        <v>17</v>
      </c>
      <c r="B8" s="10"/>
      <c r="C8" s="10"/>
      <c r="D8" s="11"/>
      <c r="E8" s="12" t="s">
        <v>18</v>
      </c>
      <c r="F8" s="12" t="s">
        <v>18</v>
      </c>
      <c r="G8" s="12" t="s">
        <v>18</v>
      </c>
      <c r="H8" s="12" t="s">
        <v>18</v>
      </c>
      <c r="I8" s="13" t="s">
        <v>18</v>
      </c>
      <c r="J8" s="13" t="s">
        <v>18</v>
      </c>
      <c r="K8" s="13" t="s">
        <v>18</v>
      </c>
      <c r="L8" s="13" t="s">
        <v>18</v>
      </c>
      <c r="M8" s="13" t="s">
        <v>18</v>
      </c>
      <c r="N8" s="13" t="s">
        <v>18</v>
      </c>
    </row>
    <row r="9" spans="1:14">
      <c r="A9" s="3" t="s">
        <v>2</v>
      </c>
      <c r="B9" s="10"/>
      <c r="C9" s="10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3" t="s">
        <v>2</v>
      </c>
      <c r="B10" s="10"/>
      <c r="C10" s="10"/>
      <c r="D10" s="16" t="s">
        <v>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idden="1">
      <c r="A11" s="3" t="s">
        <v>20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idden="1">
      <c r="A12" s="3" t="s">
        <v>21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3" t="s">
        <v>20</v>
      </c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3" t="s">
        <v>22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3" t="s">
        <v>23</v>
      </c>
      <c r="B15" s="19" t="s">
        <v>24</v>
      </c>
      <c r="C15" s="19" t="s">
        <v>25</v>
      </c>
      <c r="D15" s="17" t="s">
        <v>26</v>
      </c>
      <c r="E15" s="18">
        <v>11639.602000000001</v>
      </c>
      <c r="F15" s="18">
        <v>11976.245999999999</v>
      </c>
      <c r="G15" s="18">
        <v>12341.201999999999</v>
      </c>
      <c r="H15" s="18">
        <v>12684.62</v>
      </c>
      <c r="I15" s="18">
        <v>13081.207</v>
      </c>
      <c r="J15" s="18">
        <v>13446.752</v>
      </c>
      <c r="K15" s="18">
        <v>13847.81</v>
      </c>
      <c r="L15" s="18">
        <v>14259.844999999999</v>
      </c>
      <c r="M15" s="18">
        <v>14700.67</v>
      </c>
      <c r="N15" s="18">
        <v>15222.12</v>
      </c>
    </row>
    <row r="16" spans="1:14">
      <c r="A16" s="3" t="s">
        <v>23</v>
      </c>
      <c r="B16" s="19" t="s">
        <v>27</v>
      </c>
      <c r="C16" s="19" t="s">
        <v>28</v>
      </c>
      <c r="D16" s="17" t="s">
        <v>29</v>
      </c>
      <c r="E16" s="18">
        <v>54.3</v>
      </c>
      <c r="F16" s="18">
        <v>48.84</v>
      </c>
      <c r="G16" s="18">
        <v>43.21</v>
      </c>
      <c r="H16" s="18">
        <v>37.409999999999997</v>
      </c>
      <c r="I16" s="18">
        <v>31.44</v>
      </c>
      <c r="J16" s="18">
        <v>25.28</v>
      </c>
      <c r="K16" s="18">
        <v>18.940000000000001</v>
      </c>
      <c r="L16" s="18">
        <v>12.4</v>
      </c>
      <c r="M16" s="18">
        <v>5.66</v>
      </c>
      <c r="N16" s="18">
        <v>0.5</v>
      </c>
    </row>
    <row r="17" spans="1:14">
      <c r="A17" s="3" t="s">
        <v>23</v>
      </c>
      <c r="B17" s="19" t="s">
        <v>30</v>
      </c>
      <c r="C17" s="19" t="s">
        <v>31</v>
      </c>
      <c r="D17" s="17" t="s">
        <v>32</v>
      </c>
      <c r="E17" s="18">
        <v>4725.5479999999998</v>
      </c>
      <c r="F17" s="18">
        <v>4861.1660000000002</v>
      </c>
      <c r="G17" s="18">
        <v>5055.6890000000003</v>
      </c>
      <c r="H17" s="18">
        <v>5267.6469999999999</v>
      </c>
      <c r="I17" s="18">
        <v>5445.2020000000002</v>
      </c>
      <c r="J17" s="18">
        <v>5625.5659999999998</v>
      </c>
      <c r="K17" s="18">
        <v>5812.8540000000003</v>
      </c>
      <c r="L17" s="18">
        <v>6037.1869999999999</v>
      </c>
      <c r="M17" s="18">
        <v>6219.8770000000004</v>
      </c>
      <c r="N17" s="18">
        <v>6410.9530000000004</v>
      </c>
    </row>
    <row r="18" spans="1:14">
      <c r="A18" s="3" t="s">
        <v>23</v>
      </c>
      <c r="B18" s="19" t="s">
        <v>24</v>
      </c>
      <c r="C18" s="19" t="s">
        <v>25</v>
      </c>
      <c r="D18" s="17" t="s">
        <v>33</v>
      </c>
      <c r="E18" s="18">
        <v>6682.35</v>
      </c>
      <c r="F18" s="18">
        <v>6693.65</v>
      </c>
      <c r="G18" s="18">
        <v>6704.96</v>
      </c>
      <c r="H18" s="18">
        <v>6715.79</v>
      </c>
      <c r="I18" s="18">
        <v>6727.64</v>
      </c>
      <c r="J18" s="18">
        <v>6739.03</v>
      </c>
      <c r="K18" s="18">
        <v>6750.43</v>
      </c>
      <c r="L18" s="18">
        <v>6761.86</v>
      </c>
      <c r="M18" s="18">
        <v>6773.32</v>
      </c>
      <c r="N18" s="18">
        <v>6784.82</v>
      </c>
    </row>
    <row r="19" spans="1:14">
      <c r="A19" s="3" t="s">
        <v>23</v>
      </c>
      <c r="B19" s="19" t="s">
        <v>24</v>
      </c>
      <c r="C19" s="19" t="s">
        <v>25</v>
      </c>
      <c r="D19" s="17" t="s">
        <v>34</v>
      </c>
      <c r="E19" s="18">
        <v>1798.894</v>
      </c>
      <c r="F19" s="18">
        <v>1836.81</v>
      </c>
      <c r="G19" s="18">
        <v>1875.5650000000001</v>
      </c>
      <c r="H19" s="18">
        <v>1915.2550000000001</v>
      </c>
      <c r="I19" s="18">
        <v>1955.82</v>
      </c>
      <c r="J19" s="18">
        <v>1997.48</v>
      </c>
      <c r="K19" s="18">
        <v>2040.27</v>
      </c>
      <c r="L19" s="18">
        <v>2084.0300000000002</v>
      </c>
      <c r="M19" s="18">
        <v>2128.98</v>
      </c>
      <c r="N19" s="18">
        <v>2175.0100000000002</v>
      </c>
    </row>
    <row r="20" spans="1:14">
      <c r="A20" s="3" t="s">
        <v>2</v>
      </c>
      <c r="B20" s="20"/>
      <c r="C20" s="20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>
      <c r="A21" s="3" t="s">
        <v>2</v>
      </c>
      <c r="B21" s="20"/>
      <c r="C21" s="20"/>
      <c r="D21" s="21" t="s">
        <v>35</v>
      </c>
      <c r="E21" s="22">
        <f>SUBTOTAL(9, E10:E20)</f>
        <v>24900.694000000003</v>
      </c>
      <c r="F21" s="22">
        <f t="shared" ref="F21:N21" si="0">SUBTOTAL(9, F10:F20)</f>
        <v>25416.712000000003</v>
      </c>
      <c r="G21" s="22">
        <f t="shared" si="0"/>
        <v>26020.625999999997</v>
      </c>
      <c r="H21" s="22">
        <f t="shared" si="0"/>
        <v>26620.722000000002</v>
      </c>
      <c r="I21" s="22">
        <f t="shared" si="0"/>
        <v>27241.309000000001</v>
      </c>
      <c r="J21" s="22">
        <f t="shared" si="0"/>
        <v>27834.108</v>
      </c>
      <c r="K21" s="22">
        <f t="shared" si="0"/>
        <v>28470.304</v>
      </c>
      <c r="L21" s="22">
        <f t="shared" si="0"/>
        <v>29155.322</v>
      </c>
      <c r="M21" s="22">
        <f t="shared" si="0"/>
        <v>29828.507000000001</v>
      </c>
      <c r="N21" s="22">
        <f t="shared" si="0"/>
        <v>30593.402999999998</v>
      </c>
    </row>
    <row r="22" spans="1:14">
      <c r="A22" s="3" t="s">
        <v>2</v>
      </c>
      <c r="B22" s="20"/>
      <c r="C22" s="20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idden="1">
      <c r="A23" s="3" t="s">
        <v>36</v>
      </c>
      <c r="B23" s="20"/>
      <c r="C23" s="20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>
      <c r="A24" s="3" t="s">
        <v>2</v>
      </c>
      <c r="B24" s="20"/>
      <c r="C24" s="20"/>
      <c r="D24" s="16" t="s">
        <v>37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idden="1">
      <c r="A25" s="3" t="s">
        <v>20</v>
      </c>
      <c r="B25" s="20"/>
      <c r="C25" s="20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idden="1">
      <c r="A26" s="3" t="s">
        <v>21</v>
      </c>
      <c r="B26" s="20"/>
      <c r="C26" s="20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idden="1">
      <c r="A27" s="3" t="s">
        <v>20</v>
      </c>
      <c r="B27" s="20"/>
      <c r="C27" s="20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idden="1">
      <c r="A28" s="3" t="s">
        <v>22</v>
      </c>
      <c r="B28" s="20"/>
      <c r="C28" s="20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>
      <c r="A29" s="3" t="s">
        <v>23</v>
      </c>
      <c r="B29" s="19" t="s">
        <v>30</v>
      </c>
      <c r="C29" s="19" t="s">
        <v>31</v>
      </c>
      <c r="D29" s="17" t="s">
        <v>38</v>
      </c>
      <c r="E29" s="18">
        <v>-13880.817999999999</v>
      </c>
      <c r="F29" s="18">
        <v>-14725.832</v>
      </c>
      <c r="G29" s="18">
        <v>-15629.203</v>
      </c>
      <c r="H29" s="18">
        <v>-16016.832</v>
      </c>
      <c r="I29" s="18">
        <v>-16414.143</v>
      </c>
      <c r="J29" s="18">
        <v>-16821.375</v>
      </c>
      <c r="K29" s="18">
        <v>-17238.798999999999</v>
      </c>
      <c r="L29" s="18">
        <v>-17666.652999999998</v>
      </c>
      <c r="M29" s="18">
        <v>-18105.214</v>
      </c>
      <c r="N29" s="18">
        <v>-18554.742999999999</v>
      </c>
    </row>
    <row r="30" spans="1:14">
      <c r="A30" s="3" t="s">
        <v>23</v>
      </c>
      <c r="B30" s="19" t="s">
        <v>24</v>
      </c>
      <c r="C30" s="19" t="s">
        <v>25</v>
      </c>
      <c r="D30" s="17" t="s">
        <v>39</v>
      </c>
      <c r="E30" s="18">
        <v>-1307.8399999999999</v>
      </c>
      <c r="F30" s="18">
        <v>-1320.28</v>
      </c>
      <c r="G30" s="18">
        <v>-1333.05</v>
      </c>
      <c r="H30" s="18">
        <v>-1346.2149999999999</v>
      </c>
      <c r="I30" s="18">
        <v>-1359.66</v>
      </c>
      <c r="J30" s="18">
        <v>-1373.5050000000001</v>
      </c>
      <c r="K30" s="18">
        <v>-1387.78</v>
      </c>
      <c r="L30" s="18">
        <v>-1402.44</v>
      </c>
      <c r="M30" s="18">
        <v>-1417.44</v>
      </c>
      <c r="N30" s="18">
        <v>-1432.85</v>
      </c>
    </row>
    <row r="31" spans="1:14">
      <c r="A31" s="3" t="s">
        <v>23</v>
      </c>
      <c r="B31" s="19" t="s">
        <v>30</v>
      </c>
      <c r="C31" s="19" t="s">
        <v>31</v>
      </c>
      <c r="D31" s="17" t="s">
        <v>40</v>
      </c>
      <c r="E31" s="18">
        <v>-907</v>
      </c>
      <c r="F31" s="18">
        <v>-907</v>
      </c>
      <c r="G31" s="18">
        <v>-907</v>
      </c>
      <c r="H31" s="18">
        <v>-907</v>
      </c>
      <c r="I31" s="18">
        <v>-907</v>
      </c>
      <c r="J31" s="18">
        <v>-907</v>
      </c>
      <c r="K31" s="18">
        <v>-932</v>
      </c>
      <c r="L31" s="18">
        <v>-957</v>
      </c>
      <c r="M31" s="18">
        <v>-1007</v>
      </c>
      <c r="N31" s="18">
        <v>-1007</v>
      </c>
    </row>
    <row r="32" spans="1:14">
      <c r="A32" s="3" t="s">
        <v>23</v>
      </c>
      <c r="B32" s="19" t="s">
        <v>30</v>
      </c>
      <c r="C32" s="19" t="s">
        <v>31</v>
      </c>
      <c r="D32" s="17" t="s">
        <v>41</v>
      </c>
      <c r="E32" s="18">
        <v>-402.56299999999999</v>
      </c>
      <c r="F32" s="18">
        <v>-405.49</v>
      </c>
      <c r="G32" s="18">
        <v>-408.48500000000001</v>
      </c>
      <c r="H32" s="18">
        <v>-411.55</v>
      </c>
      <c r="I32" s="18">
        <v>-414.68</v>
      </c>
      <c r="J32" s="18">
        <v>-417.87</v>
      </c>
      <c r="K32" s="18">
        <v>-421.125</v>
      </c>
      <c r="L32" s="18">
        <v>-424.46499999999997</v>
      </c>
      <c r="M32" s="18">
        <v>-428.10500000000002</v>
      </c>
      <c r="N32" s="18">
        <v>-431.83</v>
      </c>
    </row>
    <row r="33" spans="1:14">
      <c r="A33" s="3" t="s">
        <v>23</v>
      </c>
      <c r="B33" s="19" t="s">
        <v>30</v>
      </c>
      <c r="C33" s="19" t="s">
        <v>31</v>
      </c>
      <c r="D33" s="17" t="s">
        <v>42</v>
      </c>
      <c r="E33" s="18">
        <v>-9793.9869999999992</v>
      </c>
      <c r="F33" s="18">
        <v>-9972.4320000000007</v>
      </c>
      <c r="G33" s="18">
        <v>-10172.996999999999</v>
      </c>
      <c r="H33" s="18">
        <v>-10359.365</v>
      </c>
      <c r="I33" s="18">
        <v>-10549.888000000001</v>
      </c>
      <c r="J33" s="18">
        <v>-10744.584000000001</v>
      </c>
      <c r="K33" s="18">
        <v>-10943.591</v>
      </c>
      <c r="L33" s="18">
        <v>-11165.491</v>
      </c>
      <c r="M33" s="18">
        <v>-11373.304</v>
      </c>
      <c r="N33" s="18">
        <v>-11585.709000000001</v>
      </c>
    </row>
    <row r="34" spans="1:14">
      <c r="A34" s="3" t="s">
        <v>23</v>
      </c>
      <c r="B34" s="19" t="s">
        <v>43</v>
      </c>
      <c r="C34" s="19" t="s">
        <v>44</v>
      </c>
      <c r="D34" s="17" t="s">
        <v>45</v>
      </c>
      <c r="E34" s="18">
        <v>-196.2</v>
      </c>
      <c r="F34" s="18">
        <v>-580.96299999999997</v>
      </c>
      <c r="G34" s="18">
        <v>-453.4</v>
      </c>
      <c r="H34" s="18">
        <v>-660.125</v>
      </c>
      <c r="I34" s="18">
        <v>-44.375</v>
      </c>
      <c r="J34" s="18">
        <v>-712.51300000000003</v>
      </c>
      <c r="K34" s="18">
        <v>-299.10000000000002</v>
      </c>
      <c r="L34" s="18">
        <v>-408.5</v>
      </c>
      <c r="M34" s="18">
        <v>-307.89</v>
      </c>
      <c r="N34" s="18">
        <v>-317.27</v>
      </c>
    </row>
    <row r="35" spans="1:14">
      <c r="A35" s="3" t="s">
        <v>2</v>
      </c>
      <c r="B35" s="20"/>
      <c r="C35" s="20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>
      <c r="A36" s="3" t="s">
        <v>2</v>
      </c>
      <c r="B36" s="20"/>
      <c r="C36" s="20"/>
      <c r="D36" s="21" t="s">
        <v>46</v>
      </c>
      <c r="E36" s="22">
        <f>SUBTOTAL(9, E24:E35)</f>
        <v>-26488.407999999999</v>
      </c>
      <c r="F36" s="22">
        <f t="shared" ref="F36:N36" si="1">SUBTOTAL(9, F24:F35)</f>
        <v>-27911.997000000003</v>
      </c>
      <c r="G36" s="22">
        <f t="shared" si="1"/>
        <v>-28904.135000000002</v>
      </c>
      <c r="H36" s="22">
        <f t="shared" si="1"/>
        <v>-29701.087</v>
      </c>
      <c r="I36" s="22">
        <f t="shared" si="1"/>
        <v>-29689.745999999999</v>
      </c>
      <c r="J36" s="22">
        <f t="shared" si="1"/>
        <v>-30976.847000000002</v>
      </c>
      <c r="K36" s="22">
        <f t="shared" si="1"/>
        <v>-31222.394999999997</v>
      </c>
      <c r="L36" s="22">
        <f t="shared" si="1"/>
        <v>-32024.548999999999</v>
      </c>
      <c r="M36" s="22">
        <f t="shared" si="1"/>
        <v>-32638.952999999998</v>
      </c>
      <c r="N36" s="22">
        <f t="shared" si="1"/>
        <v>-33329.401999999995</v>
      </c>
    </row>
    <row r="37" spans="1:14">
      <c r="A37" s="3" t="s">
        <v>2</v>
      </c>
      <c r="B37" s="20"/>
      <c r="C37" s="20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idden="1">
      <c r="A38" s="3" t="s">
        <v>36</v>
      </c>
      <c r="B38" s="20"/>
      <c r="C38" s="20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idden="1">
      <c r="A39" s="3" t="s">
        <v>36</v>
      </c>
      <c r="D39" s="23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3" t="s">
        <v>2</v>
      </c>
      <c r="D40" s="21" t="s">
        <v>47</v>
      </c>
      <c r="E40" s="22">
        <f>SUBTOTAL(9, E10:E39)</f>
        <v>-1587.7139999999956</v>
      </c>
      <c r="F40" s="22">
        <f t="shared" ref="F40:N40" si="2">SUBTOTAL(9, F10:F39)</f>
        <v>-2495.284999999998</v>
      </c>
      <c r="G40" s="22">
        <f t="shared" si="2"/>
        <v>-2883.5090000000014</v>
      </c>
      <c r="H40" s="22">
        <f t="shared" si="2"/>
        <v>-3080.3649999999989</v>
      </c>
      <c r="I40" s="22">
        <f t="shared" si="2"/>
        <v>-2448.4369999999999</v>
      </c>
      <c r="J40" s="22">
        <f t="shared" si="2"/>
        <v>-3142.7390000000023</v>
      </c>
      <c r="K40" s="22">
        <f t="shared" si="2"/>
        <v>-2752.0909999999999</v>
      </c>
      <c r="L40" s="22">
        <f t="shared" si="2"/>
        <v>-2869.226999999999</v>
      </c>
      <c r="M40" s="22">
        <f t="shared" si="2"/>
        <v>-2810.4459999999985</v>
      </c>
      <c r="N40" s="22">
        <f t="shared" si="2"/>
        <v>-2735.9990000000012</v>
      </c>
    </row>
    <row r="41" spans="1:14">
      <c r="A41" s="3" t="s">
        <v>2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3" t="s">
        <v>48</v>
      </c>
      <c r="D42" s="24" t="s">
        <v>49</v>
      </c>
      <c r="E42" s="18">
        <v>-759.00199999999995</v>
      </c>
      <c r="F42" s="18">
        <v>-769.41200000000003</v>
      </c>
      <c r="G42" s="18">
        <v>-780.05200000000002</v>
      </c>
      <c r="H42" s="18">
        <v>-790.91</v>
      </c>
      <c r="I42" s="18">
        <v>-801.98599999999999</v>
      </c>
      <c r="J42" s="18">
        <v>-813.28800000000001</v>
      </c>
      <c r="K42" s="18">
        <v>-824.81600000000003</v>
      </c>
      <c r="L42" s="18">
        <v>-836.58600000000001</v>
      </c>
      <c r="M42" s="18">
        <v>-848.59400000000005</v>
      </c>
      <c r="N42" s="18">
        <v>-838.34400000000005</v>
      </c>
    </row>
    <row r="43" spans="1:14">
      <c r="A43" s="3" t="s">
        <v>2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3" t="s">
        <v>2</v>
      </c>
      <c r="D44" s="21" t="s">
        <v>50</v>
      </c>
      <c r="E44" s="22">
        <f>SUBTOTAL(9, E10:E43)</f>
        <v>-2346.7159999999958</v>
      </c>
      <c r="F44" s="22">
        <f t="shared" ref="F44:N44" si="3">SUBTOTAL(9, F10:F43)</f>
        <v>-3264.6969999999983</v>
      </c>
      <c r="G44" s="22">
        <f t="shared" si="3"/>
        <v>-3663.5610000000015</v>
      </c>
      <c r="H44" s="22">
        <f t="shared" si="3"/>
        <v>-3871.2749999999987</v>
      </c>
      <c r="I44" s="22">
        <f t="shared" si="3"/>
        <v>-3250.4229999999998</v>
      </c>
      <c r="J44" s="22">
        <f t="shared" si="3"/>
        <v>-3956.0270000000023</v>
      </c>
      <c r="K44" s="22">
        <f t="shared" si="3"/>
        <v>-3576.9070000000002</v>
      </c>
      <c r="L44" s="22">
        <f t="shared" si="3"/>
        <v>-3705.8129999999992</v>
      </c>
      <c r="M44" s="22">
        <f t="shared" si="3"/>
        <v>-3659.0399999999986</v>
      </c>
      <c r="N44" s="22">
        <f t="shared" si="3"/>
        <v>-3574.3430000000012</v>
      </c>
    </row>
    <row r="45" spans="1:14">
      <c r="A45" s="3" t="s">
        <v>2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3" t="s">
        <v>2</v>
      </c>
      <c r="D46" s="24" t="s">
        <v>51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3" t="s">
        <v>2</v>
      </c>
      <c r="D47" s="24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A48" s="3" t="s">
        <v>2</v>
      </c>
      <c r="D48" s="21" t="s">
        <v>52</v>
      </c>
      <c r="E48" s="22">
        <f>SUBTOTAL(9, E10:E47)</f>
        <v>-2346.7159999999958</v>
      </c>
      <c r="F48" s="22">
        <f t="shared" ref="F48:N48" si="4">SUBTOTAL(9, F10:F47)</f>
        <v>-3264.6969999999983</v>
      </c>
      <c r="G48" s="22">
        <f t="shared" si="4"/>
        <v>-3663.5610000000015</v>
      </c>
      <c r="H48" s="22">
        <f t="shared" si="4"/>
        <v>-3871.2749999999987</v>
      </c>
      <c r="I48" s="22">
        <f t="shared" si="4"/>
        <v>-3250.4229999999998</v>
      </c>
      <c r="J48" s="22">
        <f t="shared" si="4"/>
        <v>-3956.0270000000023</v>
      </c>
      <c r="K48" s="22">
        <f t="shared" si="4"/>
        <v>-3576.9070000000002</v>
      </c>
      <c r="L48" s="22">
        <f t="shared" si="4"/>
        <v>-3705.8129999999992</v>
      </c>
      <c r="M48" s="22">
        <f t="shared" si="4"/>
        <v>-3659.0399999999986</v>
      </c>
      <c r="N48" s="22">
        <f t="shared" si="4"/>
        <v>-3574.3430000000012</v>
      </c>
    </row>
    <row r="49" spans="1:14">
      <c r="A49" s="3" t="s">
        <v>2</v>
      </c>
      <c r="D49" s="24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idden="1">
      <c r="A50" s="3" t="s">
        <v>53</v>
      </c>
      <c r="D50" s="24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3" t="s">
        <v>54</v>
      </c>
      <c r="D51" s="26" t="s">
        <v>55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A52" s="3" t="s">
        <v>48</v>
      </c>
      <c r="D52" s="24" t="s">
        <v>33</v>
      </c>
      <c r="E52" s="18">
        <v>-6682.35</v>
      </c>
      <c r="F52" s="18">
        <v>-6693.65</v>
      </c>
      <c r="G52" s="18">
        <v>-6704.96</v>
      </c>
      <c r="H52" s="18">
        <v>-6715.79</v>
      </c>
      <c r="I52" s="18">
        <v>-6727.64</v>
      </c>
      <c r="J52" s="18">
        <v>-6739.03</v>
      </c>
      <c r="K52" s="18">
        <v>-6750.43</v>
      </c>
      <c r="L52" s="18">
        <v>-6761.86</v>
      </c>
      <c r="M52" s="18">
        <v>-6773.32</v>
      </c>
      <c r="N52" s="18">
        <v>-6784.82</v>
      </c>
    </row>
    <row r="53" spans="1:14">
      <c r="A53" s="3" t="s">
        <v>48</v>
      </c>
      <c r="D53" s="24" t="s">
        <v>56</v>
      </c>
      <c r="E53" s="18">
        <v>-239.8</v>
      </c>
      <c r="F53" s="18">
        <v>-240.4</v>
      </c>
      <c r="G53" s="18">
        <v>-241</v>
      </c>
      <c r="H53" s="18">
        <v>-241.6</v>
      </c>
      <c r="I53" s="18">
        <v>-242.2</v>
      </c>
      <c r="J53" s="18">
        <v>-242.8</v>
      </c>
      <c r="K53" s="18">
        <v>-243.4</v>
      </c>
      <c r="L53" s="18">
        <v>-244</v>
      </c>
      <c r="M53" s="18">
        <v>-244.61</v>
      </c>
      <c r="N53" s="18">
        <v>-245.23</v>
      </c>
    </row>
    <row r="54" spans="1:14">
      <c r="A54" s="3" t="s">
        <v>2</v>
      </c>
      <c r="D54" s="27" t="s">
        <v>57</v>
      </c>
      <c r="E54" s="22">
        <f>SUBTOTAL(9, E52:E53)</f>
        <v>-6922.1500000000005</v>
      </c>
      <c r="F54" s="22">
        <f t="shared" ref="F54:N54" si="5">SUBTOTAL(9, F52:F53)</f>
        <v>-6934.0499999999993</v>
      </c>
      <c r="G54" s="22">
        <f t="shared" si="5"/>
        <v>-6945.96</v>
      </c>
      <c r="H54" s="22">
        <f t="shared" si="5"/>
        <v>-6957.39</v>
      </c>
      <c r="I54" s="22">
        <f t="shared" si="5"/>
        <v>-6969.84</v>
      </c>
      <c r="J54" s="22">
        <f t="shared" si="5"/>
        <v>-6981.83</v>
      </c>
      <c r="K54" s="22">
        <f t="shared" si="5"/>
        <v>-6993.83</v>
      </c>
      <c r="L54" s="22">
        <f t="shared" si="5"/>
        <v>-7005.86</v>
      </c>
      <c r="M54" s="22">
        <f t="shared" si="5"/>
        <v>-7017.9299999999994</v>
      </c>
      <c r="N54" s="22">
        <f t="shared" si="5"/>
        <v>-7030.0499999999993</v>
      </c>
    </row>
    <row r="55" spans="1:14">
      <c r="A55" s="3" t="s">
        <v>2</v>
      </c>
      <c r="D55" s="24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>
      <c r="A56" s="3" t="s">
        <v>58</v>
      </c>
      <c r="D56" s="26" t="s">
        <v>59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>
      <c r="A57" s="3" t="s">
        <v>48</v>
      </c>
      <c r="D57" s="24" t="s">
        <v>60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>
      <c r="A58" s="3" t="s">
        <v>48</v>
      </c>
      <c r="D58" s="24" t="s">
        <v>61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>
      <c r="A59" s="3" t="s">
        <v>2</v>
      </c>
      <c r="D59" s="24" t="s">
        <v>62</v>
      </c>
      <c r="E59" s="18">
        <f>E83</f>
        <v>9065.1830000000009</v>
      </c>
      <c r="F59" s="18">
        <f t="shared" ref="F59:N59" si="6">F83</f>
        <v>10280.874</v>
      </c>
      <c r="G59" s="18">
        <f t="shared" si="6"/>
        <v>10479.974</v>
      </c>
      <c r="H59" s="18">
        <f t="shared" si="6"/>
        <v>11159.7</v>
      </c>
      <c r="I59" s="18">
        <f t="shared" si="6"/>
        <v>8647.0419999999995</v>
      </c>
      <c r="J59" s="18">
        <f t="shared" si="6"/>
        <v>11404.306</v>
      </c>
      <c r="K59" s="18">
        <f t="shared" si="6"/>
        <v>9841.8119999999999</v>
      </c>
      <c r="L59" s="18">
        <f t="shared" si="6"/>
        <v>10088.982</v>
      </c>
      <c r="M59" s="18">
        <f t="shared" si="6"/>
        <v>9951.848</v>
      </c>
      <c r="N59" s="18">
        <f t="shared" si="6"/>
        <v>9880.3979999999992</v>
      </c>
    </row>
    <row r="60" spans="1:14">
      <c r="A60" s="3" t="s">
        <v>48</v>
      </c>
      <c r="D60" s="24" t="s">
        <v>63</v>
      </c>
      <c r="E60" s="18">
        <v>179.48</v>
      </c>
      <c r="F60" s="18">
        <v>184.94</v>
      </c>
      <c r="G60" s="18">
        <v>190.57</v>
      </c>
      <c r="H60" s="18">
        <v>196.36</v>
      </c>
      <c r="I60" s="18">
        <v>202.34</v>
      </c>
      <c r="J60" s="18">
        <v>208.5</v>
      </c>
      <c r="K60" s="18">
        <v>214.84</v>
      </c>
      <c r="L60" s="18">
        <v>221.38</v>
      </c>
      <c r="M60" s="18">
        <v>227.48</v>
      </c>
      <c r="N60" s="18">
        <v>0</v>
      </c>
    </row>
    <row r="61" spans="1:14">
      <c r="A61" s="3" t="s">
        <v>2</v>
      </c>
      <c r="D61" s="24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>
      <c r="A62" s="3" t="s">
        <v>2</v>
      </c>
      <c r="D62" s="24" t="s">
        <v>64</v>
      </c>
      <c r="E62" s="22">
        <f>SUBTOTAL(9, E57:E61)</f>
        <v>9244.6630000000005</v>
      </c>
      <c r="F62" s="22">
        <f t="shared" ref="F62:N62" si="7">SUBTOTAL(9, F57:F61)</f>
        <v>10465.814</v>
      </c>
      <c r="G62" s="22">
        <f t="shared" si="7"/>
        <v>10670.544</v>
      </c>
      <c r="H62" s="22">
        <f t="shared" si="7"/>
        <v>11356.060000000001</v>
      </c>
      <c r="I62" s="22">
        <f t="shared" si="7"/>
        <v>8849.3819999999996</v>
      </c>
      <c r="J62" s="22">
        <f t="shared" si="7"/>
        <v>11612.806</v>
      </c>
      <c r="K62" s="22">
        <f t="shared" si="7"/>
        <v>10056.652</v>
      </c>
      <c r="L62" s="22">
        <f t="shared" si="7"/>
        <v>10310.361999999999</v>
      </c>
      <c r="M62" s="22">
        <f t="shared" si="7"/>
        <v>10179.328</v>
      </c>
      <c r="N62" s="22">
        <f t="shared" si="7"/>
        <v>9880.3979999999992</v>
      </c>
    </row>
    <row r="63" spans="1:14" ht="15.75" thickBot="1">
      <c r="A63" s="3" t="s">
        <v>2</v>
      </c>
      <c r="D63" s="24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5.75" thickBot="1">
      <c r="A64" s="3" t="s">
        <v>2</v>
      </c>
      <c r="D64" s="28" t="s">
        <v>100</v>
      </c>
      <c r="E64" s="49">
        <f t="shared" ref="E64:N64" si="8">SUBTOTAL(9, E10:E62)</f>
        <v>-24.202999999993636</v>
      </c>
      <c r="F64" s="49">
        <f t="shared" si="8"/>
        <v>267.06700000000222</v>
      </c>
      <c r="G64" s="49">
        <f t="shared" si="8"/>
        <v>61.022999999999513</v>
      </c>
      <c r="H64" s="49">
        <f t="shared" si="8"/>
        <v>527.39500000000169</v>
      </c>
      <c r="I64" s="49">
        <f t="shared" si="8"/>
        <v>-1370.8810000000014</v>
      </c>
      <c r="J64" s="49">
        <f t="shared" si="8"/>
        <v>674.9489999999987</v>
      </c>
      <c r="K64" s="49">
        <f t="shared" si="8"/>
        <v>-514.08499999999924</v>
      </c>
      <c r="L64" s="49">
        <f t="shared" si="8"/>
        <v>-401.3109999999989</v>
      </c>
      <c r="M64" s="49">
        <f t="shared" si="8"/>
        <v>-497.64199999999937</v>
      </c>
      <c r="N64" s="49">
        <f t="shared" si="8"/>
        <v>-723.9950000000008</v>
      </c>
    </row>
    <row r="65" spans="1:14">
      <c r="A65" s="3" t="s">
        <v>2</v>
      </c>
      <c r="D65" s="24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>
      <c r="A66" s="3" t="s">
        <v>2</v>
      </c>
      <c r="D66" s="26" t="s">
        <v>66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>
      <c r="A67" s="3" t="s">
        <v>48</v>
      </c>
      <c r="D67" s="24" t="s">
        <v>67</v>
      </c>
      <c r="E67" s="25">
        <v>23.035</v>
      </c>
      <c r="F67" s="25">
        <v>-267.08800000000002</v>
      </c>
      <c r="G67" s="25">
        <v>-61.11</v>
      </c>
      <c r="H67" s="25">
        <v>-528.09500000000003</v>
      </c>
      <c r="I67" s="25">
        <v>1370.105</v>
      </c>
      <c r="J67" s="25">
        <v>-677.63800000000003</v>
      </c>
      <c r="K67" s="25">
        <v>510.66</v>
      </c>
      <c r="L67" s="25">
        <v>398.88</v>
      </c>
      <c r="M67" s="25">
        <v>497.25</v>
      </c>
      <c r="N67" s="25">
        <v>721.81</v>
      </c>
    </row>
    <row r="68" spans="1:14" ht="15.75" thickBot="1">
      <c r="A68" s="3" t="s">
        <v>2</v>
      </c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ht="15.75" thickBot="1">
      <c r="A69" s="3" t="s">
        <v>2</v>
      </c>
      <c r="D69" s="28" t="s">
        <v>101</v>
      </c>
      <c r="E69" s="49">
        <f t="shared" ref="E69:N69" si="9">SUBTOTAL(9, E10:E68)</f>
        <v>-1.1679999999936364</v>
      </c>
      <c r="F69" s="49">
        <f t="shared" si="9"/>
        <v>-2.0999999997798113E-2</v>
      </c>
      <c r="G69" s="49">
        <f t="shared" si="9"/>
        <v>-8.7000000000486466E-2</v>
      </c>
      <c r="H69" s="49">
        <f t="shared" si="9"/>
        <v>-0.69999999999834017</v>
      </c>
      <c r="I69" s="49">
        <f t="shared" si="9"/>
        <v>-0.77600000000143154</v>
      </c>
      <c r="J69" s="49">
        <f t="shared" si="9"/>
        <v>-2.6890000000013288</v>
      </c>
      <c r="K69" s="49">
        <f t="shared" si="9"/>
        <v>-3.4249999999992156</v>
      </c>
      <c r="L69" s="49">
        <f t="shared" si="9"/>
        <v>-2.4309999999989031</v>
      </c>
      <c r="M69" s="49">
        <f t="shared" si="9"/>
        <v>-0.39199999999937063</v>
      </c>
      <c r="N69" s="49">
        <f t="shared" si="9"/>
        <v>-2.1850000000008549</v>
      </c>
    </row>
    <row r="70" spans="1:14">
      <c r="A70" s="3" t="s">
        <v>2</v>
      </c>
      <c r="D70" s="30"/>
    </row>
    <row r="71" spans="1:14">
      <c r="A71" s="3" t="s">
        <v>2</v>
      </c>
    </row>
    <row r="72" spans="1:14">
      <c r="A72" s="3" t="s">
        <v>70</v>
      </c>
      <c r="D72" s="34" t="s">
        <v>71</v>
      </c>
    </row>
    <row r="73" spans="1:14">
      <c r="A73" s="3" t="s">
        <v>17</v>
      </c>
    </row>
    <row r="74" spans="1:14">
      <c r="A74" s="3" t="s">
        <v>2</v>
      </c>
    </row>
    <row r="75" spans="1:14" hidden="1">
      <c r="A75" s="3" t="s">
        <v>21</v>
      </c>
    </row>
    <row r="76" spans="1:14" hidden="1">
      <c r="A76" s="3" t="s">
        <v>20</v>
      </c>
    </row>
    <row r="77" spans="1:14" hidden="1">
      <c r="A77" s="3" t="s">
        <v>22</v>
      </c>
    </row>
    <row r="78" spans="1:14">
      <c r="A78" s="3" t="s">
        <v>2</v>
      </c>
    </row>
    <row r="79" spans="1:14" hidden="1">
      <c r="A79" s="3" t="s">
        <v>21</v>
      </c>
    </row>
    <row r="80" spans="1:14" hidden="1">
      <c r="A80" s="3" t="s">
        <v>20</v>
      </c>
    </row>
    <row r="81" spans="1:14" hidden="1">
      <c r="A81" s="3" t="s">
        <v>22</v>
      </c>
    </row>
    <row r="82" spans="1:14">
      <c r="A82" s="3" t="s">
        <v>2</v>
      </c>
    </row>
    <row r="83" spans="1:14" hidden="1">
      <c r="A83" s="3" t="s">
        <v>72</v>
      </c>
      <c r="D83" t="s">
        <v>73</v>
      </c>
      <c r="E83" s="35">
        <v>9065.1830000000009</v>
      </c>
      <c r="F83" s="35">
        <v>10280.874</v>
      </c>
      <c r="G83" s="35">
        <v>10479.974</v>
      </c>
      <c r="H83" s="35">
        <v>11159.7</v>
      </c>
      <c r="I83" s="35">
        <v>8647.0419999999995</v>
      </c>
      <c r="J83" s="35">
        <v>11404.306</v>
      </c>
      <c r="K83" s="35">
        <v>9841.8119999999999</v>
      </c>
      <c r="L83" s="35">
        <v>10088.982</v>
      </c>
      <c r="M83" s="35">
        <v>9951.848</v>
      </c>
      <c r="N83" s="35">
        <v>9880.3979999999992</v>
      </c>
    </row>
  </sheetData>
  <mergeCells count="6">
    <mergeCell ref="D2:N2"/>
    <mergeCell ref="D3:N3"/>
    <mergeCell ref="D4:N4"/>
    <mergeCell ref="B6:E6"/>
    <mergeCell ref="D7:D8"/>
    <mergeCell ref="D5:N5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8" scale="85" orientation="landscape" r:id="rId1"/>
  <headerFooter>
    <oddHeader>&amp;R&amp;D
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E96"/>
  <sheetViews>
    <sheetView showGridLines="0" topLeftCell="A31" workbookViewId="0">
      <selection activeCell="A12" sqref="A12"/>
    </sheetView>
  </sheetViews>
  <sheetFormatPr defaultColWidth="12.5703125" defaultRowHeight="15"/>
  <cols>
    <col min="1" max="1" width="39.140625" style="51" bestFit="1" customWidth="1"/>
    <col min="2" max="2" width="11.85546875" style="51" customWidth="1"/>
    <col min="3" max="3" width="3.28515625" style="51" customWidth="1"/>
    <col min="4" max="4" width="9.85546875" style="51" hidden="1" customWidth="1"/>
    <col min="5" max="5" width="3.28515625" style="51" customWidth="1"/>
    <col min="6" max="6" width="9.85546875" style="51" customWidth="1"/>
    <col min="7" max="7" width="3.28515625" style="51" customWidth="1"/>
    <col min="8" max="8" width="9.85546875" style="51" customWidth="1"/>
    <col min="9" max="9" width="3.28515625" style="51" customWidth="1"/>
    <col min="10" max="10" width="9.85546875" style="51" customWidth="1"/>
    <col min="11" max="11" width="3.28515625" style="51" customWidth="1"/>
    <col min="12" max="12" width="9.85546875" style="51" customWidth="1"/>
    <col min="13" max="13" width="3.28515625" style="51" customWidth="1"/>
    <col min="14" max="14" width="9.85546875" style="51" customWidth="1"/>
    <col min="15" max="15" width="4.140625" style="51" customWidth="1"/>
    <col min="16" max="16" width="9.85546875" style="51" customWidth="1"/>
    <col min="17" max="17" width="4.140625" style="51" customWidth="1"/>
    <col min="18" max="18" width="9.85546875" style="51" customWidth="1"/>
    <col min="19" max="19" width="3.28515625" style="51" customWidth="1"/>
    <col min="20" max="20" width="9.85546875" style="51" customWidth="1"/>
    <col min="21" max="21" width="3.140625" style="51" customWidth="1"/>
    <col min="22" max="22" width="9.85546875" style="51" customWidth="1"/>
    <col min="23" max="23" width="3.42578125" style="51" customWidth="1"/>
    <col min="24" max="24" width="9.85546875" style="51" customWidth="1"/>
    <col min="25" max="25" width="4.140625" style="51" customWidth="1"/>
    <col min="26" max="26" width="9.85546875" style="51" customWidth="1"/>
    <col min="27" max="27" width="4.140625" style="51" customWidth="1"/>
    <col min="28" max="28" width="9.85546875" style="51" customWidth="1"/>
    <col min="29" max="29" width="4.140625" style="51" customWidth="1"/>
    <col min="30" max="30" width="12.5703125" style="51"/>
    <col min="31" max="31" width="90.85546875" style="51" bestFit="1" customWidth="1"/>
    <col min="32" max="256" width="12.5703125" style="51"/>
    <col min="257" max="257" width="39.140625" style="51" bestFit="1" customWidth="1"/>
    <col min="258" max="258" width="11.85546875" style="51" customWidth="1"/>
    <col min="259" max="259" width="3.28515625" style="51" customWidth="1"/>
    <col min="260" max="260" width="0" style="51" hidden="1" customWidth="1"/>
    <col min="261" max="261" width="3.28515625" style="51" customWidth="1"/>
    <col min="262" max="262" width="9.85546875" style="51" customWidth="1"/>
    <col min="263" max="263" width="3.28515625" style="51" customWidth="1"/>
    <col min="264" max="264" width="9.85546875" style="51" customWidth="1"/>
    <col min="265" max="265" width="3.28515625" style="51" customWidth="1"/>
    <col min="266" max="266" width="9.85546875" style="51" customWidth="1"/>
    <col min="267" max="267" width="3.28515625" style="51" customWidth="1"/>
    <col min="268" max="268" width="9.85546875" style="51" customWidth="1"/>
    <col min="269" max="269" width="3.28515625" style="51" customWidth="1"/>
    <col min="270" max="270" width="9.85546875" style="51" customWidth="1"/>
    <col min="271" max="271" width="4.140625" style="51" customWidth="1"/>
    <col min="272" max="272" width="9.85546875" style="51" customWidth="1"/>
    <col min="273" max="273" width="4.140625" style="51" customWidth="1"/>
    <col min="274" max="274" width="9.85546875" style="51" customWidth="1"/>
    <col min="275" max="275" width="3.28515625" style="51" customWidth="1"/>
    <col min="276" max="276" width="9.85546875" style="51" customWidth="1"/>
    <col min="277" max="277" width="3.140625" style="51" customWidth="1"/>
    <col min="278" max="278" width="9.85546875" style="51" customWidth="1"/>
    <col min="279" max="279" width="3.42578125" style="51" customWidth="1"/>
    <col min="280" max="280" width="9.85546875" style="51" customWidth="1"/>
    <col min="281" max="281" width="4.140625" style="51" customWidth="1"/>
    <col min="282" max="282" width="9.85546875" style="51" customWidth="1"/>
    <col min="283" max="283" width="4.140625" style="51" customWidth="1"/>
    <col min="284" max="284" width="9.85546875" style="51" customWidth="1"/>
    <col min="285" max="285" width="4.140625" style="51" customWidth="1"/>
    <col min="286" max="286" width="12.5703125" style="51"/>
    <col min="287" max="287" width="90.85546875" style="51" bestFit="1" customWidth="1"/>
    <col min="288" max="512" width="12.5703125" style="51"/>
    <col min="513" max="513" width="39.140625" style="51" bestFit="1" customWidth="1"/>
    <col min="514" max="514" width="11.85546875" style="51" customWidth="1"/>
    <col min="515" max="515" width="3.28515625" style="51" customWidth="1"/>
    <col min="516" max="516" width="0" style="51" hidden="1" customWidth="1"/>
    <col min="517" max="517" width="3.28515625" style="51" customWidth="1"/>
    <col min="518" max="518" width="9.85546875" style="51" customWidth="1"/>
    <col min="519" max="519" width="3.28515625" style="51" customWidth="1"/>
    <col min="520" max="520" width="9.85546875" style="51" customWidth="1"/>
    <col min="521" max="521" width="3.28515625" style="51" customWidth="1"/>
    <col min="522" max="522" width="9.85546875" style="51" customWidth="1"/>
    <col min="523" max="523" width="3.28515625" style="51" customWidth="1"/>
    <col min="524" max="524" width="9.85546875" style="51" customWidth="1"/>
    <col min="525" max="525" width="3.28515625" style="51" customWidth="1"/>
    <col min="526" max="526" width="9.85546875" style="51" customWidth="1"/>
    <col min="527" max="527" width="4.140625" style="51" customWidth="1"/>
    <col min="528" max="528" width="9.85546875" style="51" customWidth="1"/>
    <col min="529" max="529" width="4.140625" style="51" customWidth="1"/>
    <col min="530" max="530" width="9.85546875" style="51" customWidth="1"/>
    <col min="531" max="531" width="3.28515625" style="51" customWidth="1"/>
    <col min="532" max="532" width="9.85546875" style="51" customWidth="1"/>
    <col min="533" max="533" width="3.140625" style="51" customWidth="1"/>
    <col min="534" max="534" width="9.85546875" style="51" customWidth="1"/>
    <col min="535" max="535" width="3.42578125" style="51" customWidth="1"/>
    <col min="536" max="536" width="9.85546875" style="51" customWidth="1"/>
    <col min="537" max="537" width="4.140625" style="51" customWidth="1"/>
    <col min="538" max="538" width="9.85546875" style="51" customWidth="1"/>
    <col min="539" max="539" width="4.140625" style="51" customWidth="1"/>
    <col min="540" max="540" width="9.85546875" style="51" customWidth="1"/>
    <col min="541" max="541" width="4.140625" style="51" customWidth="1"/>
    <col min="542" max="542" width="12.5703125" style="51"/>
    <col min="543" max="543" width="90.85546875" style="51" bestFit="1" customWidth="1"/>
    <col min="544" max="768" width="12.5703125" style="51"/>
    <col min="769" max="769" width="39.140625" style="51" bestFit="1" customWidth="1"/>
    <col min="770" max="770" width="11.85546875" style="51" customWidth="1"/>
    <col min="771" max="771" width="3.28515625" style="51" customWidth="1"/>
    <col min="772" max="772" width="0" style="51" hidden="1" customWidth="1"/>
    <col min="773" max="773" width="3.28515625" style="51" customWidth="1"/>
    <col min="774" max="774" width="9.85546875" style="51" customWidth="1"/>
    <col min="775" max="775" width="3.28515625" style="51" customWidth="1"/>
    <col min="776" max="776" width="9.85546875" style="51" customWidth="1"/>
    <col min="777" max="777" width="3.28515625" style="51" customWidth="1"/>
    <col min="778" max="778" width="9.85546875" style="51" customWidth="1"/>
    <col min="779" max="779" width="3.28515625" style="51" customWidth="1"/>
    <col min="780" max="780" width="9.85546875" style="51" customWidth="1"/>
    <col min="781" max="781" width="3.28515625" style="51" customWidth="1"/>
    <col min="782" max="782" width="9.85546875" style="51" customWidth="1"/>
    <col min="783" max="783" width="4.140625" style="51" customWidth="1"/>
    <col min="784" max="784" width="9.85546875" style="51" customWidth="1"/>
    <col min="785" max="785" width="4.140625" style="51" customWidth="1"/>
    <col min="786" max="786" width="9.85546875" style="51" customWidth="1"/>
    <col min="787" max="787" width="3.28515625" style="51" customWidth="1"/>
    <col min="788" max="788" width="9.85546875" style="51" customWidth="1"/>
    <col min="789" max="789" width="3.140625" style="51" customWidth="1"/>
    <col min="790" max="790" width="9.85546875" style="51" customWidth="1"/>
    <col min="791" max="791" width="3.42578125" style="51" customWidth="1"/>
    <col min="792" max="792" width="9.85546875" style="51" customWidth="1"/>
    <col min="793" max="793" width="4.140625" style="51" customWidth="1"/>
    <col min="794" max="794" width="9.85546875" style="51" customWidth="1"/>
    <col min="795" max="795" width="4.140625" style="51" customWidth="1"/>
    <col min="796" max="796" width="9.85546875" style="51" customWidth="1"/>
    <col min="797" max="797" width="4.140625" style="51" customWidth="1"/>
    <col min="798" max="798" width="12.5703125" style="51"/>
    <col min="799" max="799" width="90.85546875" style="51" bestFit="1" customWidth="1"/>
    <col min="800" max="1024" width="12.5703125" style="51"/>
    <col min="1025" max="1025" width="39.140625" style="51" bestFit="1" customWidth="1"/>
    <col min="1026" max="1026" width="11.85546875" style="51" customWidth="1"/>
    <col min="1027" max="1027" width="3.28515625" style="51" customWidth="1"/>
    <col min="1028" max="1028" width="0" style="51" hidden="1" customWidth="1"/>
    <col min="1029" max="1029" width="3.28515625" style="51" customWidth="1"/>
    <col min="1030" max="1030" width="9.85546875" style="51" customWidth="1"/>
    <col min="1031" max="1031" width="3.28515625" style="51" customWidth="1"/>
    <col min="1032" max="1032" width="9.85546875" style="51" customWidth="1"/>
    <col min="1033" max="1033" width="3.28515625" style="51" customWidth="1"/>
    <col min="1034" max="1034" width="9.85546875" style="51" customWidth="1"/>
    <col min="1035" max="1035" width="3.28515625" style="51" customWidth="1"/>
    <col min="1036" max="1036" width="9.85546875" style="51" customWidth="1"/>
    <col min="1037" max="1037" width="3.28515625" style="51" customWidth="1"/>
    <col min="1038" max="1038" width="9.85546875" style="51" customWidth="1"/>
    <col min="1039" max="1039" width="4.140625" style="51" customWidth="1"/>
    <col min="1040" max="1040" width="9.85546875" style="51" customWidth="1"/>
    <col min="1041" max="1041" width="4.140625" style="51" customWidth="1"/>
    <col min="1042" max="1042" width="9.85546875" style="51" customWidth="1"/>
    <col min="1043" max="1043" width="3.28515625" style="51" customWidth="1"/>
    <col min="1044" max="1044" width="9.85546875" style="51" customWidth="1"/>
    <col min="1045" max="1045" width="3.140625" style="51" customWidth="1"/>
    <col min="1046" max="1046" width="9.85546875" style="51" customWidth="1"/>
    <col min="1047" max="1047" width="3.42578125" style="51" customWidth="1"/>
    <col min="1048" max="1048" width="9.85546875" style="51" customWidth="1"/>
    <col min="1049" max="1049" width="4.140625" style="51" customWidth="1"/>
    <col min="1050" max="1050" width="9.85546875" style="51" customWidth="1"/>
    <col min="1051" max="1051" width="4.140625" style="51" customWidth="1"/>
    <col min="1052" max="1052" width="9.85546875" style="51" customWidth="1"/>
    <col min="1053" max="1053" width="4.140625" style="51" customWidth="1"/>
    <col min="1054" max="1054" width="12.5703125" style="51"/>
    <col min="1055" max="1055" width="90.85546875" style="51" bestFit="1" customWidth="1"/>
    <col min="1056" max="1280" width="12.5703125" style="51"/>
    <col min="1281" max="1281" width="39.140625" style="51" bestFit="1" customWidth="1"/>
    <col min="1282" max="1282" width="11.85546875" style="51" customWidth="1"/>
    <col min="1283" max="1283" width="3.28515625" style="51" customWidth="1"/>
    <col min="1284" max="1284" width="0" style="51" hidden="1" customWidth="1"/>
    <col min="1285" max="1285" width="3.28515625" style="51" customWidth="1"/>
    <col min="1286" max="1286" width="9.85546875" style="51" customWidth="1"/>
    <col min="1287" max="1287" width="3.28515625" style="51" customWidth="1"/>
    <col min="1288" max="1288" width="9.85546875" style="51" customWidth="1"/>
    <col min="1289" max="1289" width="3.28515625" style="51" customWidth="1"/>
    <col min="1290" max="1290" width="9.85546875" style="51" customWidth="1"/>
    <col min="1291" max="1291" width="3.28515625" style="51" customWidth="1"/>
    <col min="1292" max="1292" width="9.85546875" style="51" customWidth="1"/>
    <col min="1293" max="1293" width="3.28515625" style="51" customWidth="1"/>
    <col min="1294" max="1294" width="9.85546875" style="51" customWidth="1"/>
    <col min="1295" max="1295" width="4.140625" style="51" customWidth="1"/>
    <col min="1296" max="1296" width="9.85546875" style="51" customWidth="1"/>
    <col min="1297" max="1297" width="4.140625" style="51" customWidth="1"/>
    <col min="1298" max="1298" width="9.85546875" style="51" customWidth="1"/>
    <col min="1299" max="1299" width="3.28515625" style="51" customWidth="1"/>
    <col min="1300" max="1300" width="9.85546875" style="51" customWidth="1"/>
    <col min="1301" max="1301" width="3.140625" style="51" customWidth="1"/>
    <col min="1302" max="1302" width="9.85546875" style="51" customWidth="1"/>
    <col min="1303" max="1303" width="3.42578125" style="51" customWidth="1"/>
    <col min="1304" max="1304" width="9.85546875" style="51" customWidth="1"/>
    <col min="1305" max="1305" width="4.140625" style="51" customWidth="1"/>
    <col min="1306" max="1306" width="9.85546875" style="51" customWidth="1"/>
    <col min="1307" max="1307" width="4.140625" style="51" customWidth="1"/>
    <col min="1308" max="1308" width="9.85546875" style="51" customWidth="1"/>
    <col min="1309" max="1309" width="4.140625" style="51" customWidth="1"/>
    <col min="1310" max="1310" width="12.5703125" style="51"/>
    <col min="1311" max="1311" width="90.85546875" style="51" bestFit="1" customWidth="1"/>
    <col min="1312" max="1536" width="12.5703125" style="51"/>
    <col min="1537" max="1537" width="39.140625" style="51" bestFit="1" customWidth="1"/>
    <col min="1538" max="1538" width="11.85546875" style="51" customWidth="1"/>
    <col min="1539" max="1539" width="3.28515625" style="51" customWidth="1"/>
    <col min="1540" max="1540" width="0" style="51" hidden="1" customWidth="1"/>
    <col min="1541" max="1541" width="3.28515625" style="51" customWidth="1"/>
    <col min="1542" max="1542" width="9.85546875" style="51" customWidth="1"/>
    <col min="1543" max="1543" width="3.28515625" style="51" customWidth="1"/>
    <col min="1544" max="1544" width="9.85546875" style="51" customWidth="1"/>
    <col min="1545" max="1545" width="3.28515625" style="51" customWidth="1"/>
    <col min="1546" max="1546" width="9.85546875" style="51" customWidth="1"/>
    <col min="1547" max="1547" width="3.28515625" style="51" customWidth="1"/>
    <col min="1548" max="1548" width="9.85546875" style="51" customWidth="1"/>
    <col min="1549" max="1549" width="3.28515625" style="51" customWidth="1"/>
    <col min="1550" max="1550" width="9.85546875" style="51" customWidth="1"/>
    <col min="1551" max="1551" width="4.140625" style="51" customWidth="1"/>
    <col min="1552" max="1552" width="9.85546875" style="51" customWidth="1"/>
    <col min="1553" max="1553" width="4.140625" style="51" customWidth="1"/>
    <col min="1554" max="1554" width="9.85546875" style="51" customWidth="1"/>
    <col min="1555" max="1555" width="3.28515625" style="51" customWidth="1"/>
    <col min="1556" max="1556" width="9.85546875" style="51" customWidth="1"/>
    <col min="1557" max="1557" width="3.140625" style="51" customWidth="1"/>
    <col min="1558" max="1558" width="9.85546875" style="51" customWidth="1"/>
    <col min="1559" max="1559" width="3.42578125" style="51" customWidth="1"/>
    <col min="1560" max="1560" width="9.85546875" style="51" customWidth="1"/>
    <col min="1561" max="1561" width="4.140625" style="51" customWidth="1"/>
    <col min="1562" max="1562" width="9.85546875" style="51" customWidth="1"/>
    <col min="1563" max="1563" width="4.140625" style="51" customWidth="1"/>
    <col min="1564" max="1564" width="9.85546875" style="51" customWidth="1"/>
    <col min="1565" max="1565" width="4.140625" style="51" customWidth="1"/>
    <col min="1566" max="1566" width="12.5703125" style="51"/>
    <col min="1567" max="1567" width="90.85546875" style="51" bestFit="1" customWidth="1"/>
    <col min="1568" max="1792" width="12.5703125" style="51"/>
    <col min="1793" max="1793" width="39.140625" style="51" bestFit="1" customWidth="1"/>
    <col min="1794" max="1794" width="11.85546875" style="51" customWidth="1"/>
    <col min="1795" max="1795" width="3.28515625" style="51" customWidth="1"/>
    <col min="1796" max="1796" width="0" style="51" hidden="1" customWidth="1"/>
    <col min="1797" max="1797" width="3.28515625" style="51" customWidth="1"/>
    <col min="1798" max="1798" width="9.85546875" style="51" customWidth="1"/>
    <col min="1799" max="1799" width="3.28515625" style="51" customWidth="1"/>
    <col min="1800" max="1800" width="9.85546875" style="51" customWidth="1"/>
    <col min="1801" max="1801" width="3.28515625" style="51" customWidth="1"/>
    <col min="1802" max="1802" width="9.85546875" style="51" customWidth="1"/>
    <col min="1803" max="1803" width="3.28515625" style="51" customWidth="1"/>
    <col min="1804" max="1804" width="9.85546875" style="51" customWidth="1"/>
    <col min="1805" max="1805" width="3.28515625" style="51" customWidth="1"/>
    <col min="1806" max="1806" width="9.85546875" style="51" customWidth="1"/>
    <col min="1807" max="1807" width="4.140625" style="51" customWidth="1"/>
    <col min="1808" max="1808" width="9.85546875" style="51" customWidth="1"/>
    <col min="1809" max="1809" width="4.140625" style="51" customWidth="1"/>
    <col min="1810" max="1810" width="9.85546875" style="51" customWidth="1"/>
    <col min="1811" max="1811" width="3.28515625" style="51" customWidth="1"/>
    <col min="1812" max="1812" width="9.85546875" style="51" customWidth="1"/>
    <col min="1813" max="1813" width="3.140625" style="51" customWidth="1"/>
    <col min="1814" max="1814" width="9.85546875" style="51" customWidth="1"/>
    <col min="1815" max="1815" width="3.42578125" style="51" customWidth="1"/>
    <col min="1816" max="1816" width="9.85546875" style="51" customWidth="1"/>
    <col min="1817" max="1817" width="4.140625" style="51" customWidth="1"/>
    <col min="1818" max="1818" width="9.85546875" style="51" customWidth="1"/>
    <col min="1819" max="1819" width="4.140625" style="51" customWidth="1"/>
    <col min="1820" max="1820" width="9.85546875" style="51" customWidth="1"/>
    <col min="1821" max="1821" width="4.140625" style="51" customWidth="1"/>
    <col min="1822" max="1822" width="12.5703125" style="51"/>
    <col min="1823" max="1823" width="90.85546875" style="51" bestFit="1" customWidth="1"/>
    <col min="1824" max="2048" width="12.5703125" style="51"/>
    <col min="2049" max="2049" width="39.140625" style="51" bestFit="1" customWidth="1"/>
    <col min="2050" max="2050" width="11.85546875" style="51" customWidth="1"/>
    <col min="2051" max="2051" width="3.28515625" style="51" customWidth="1"/>
    <col min="2052" max="2052" width="0" style="51" hidden="1" customWidth="1"/>
    <col min="2053" max="2053" width="3.28515625" style="51" customWidth="1"/>
    <col min="2054" max="2054" width="9.85546875" style="51" customWidth="1"/>
    <col min="2055" max="2055" width="3.28515625" style="51" customWidth="1"/>
    <col min="2056" max="2056" width="9.85546875" style="51" customWidth="1"/>
    <col min="2057" max="2057" width="3.28515625" style="51" customWidth="1"/>
    <col min="2058" max="2058" width="9.85546875" style="51" customWidth="1"/>
    <col min="2059" max="2059" width="3.28515625" style="51" customWidth="1"/>
    <col min="2060" max="2060" width="9.85546875" style="51" customWidth="1"/>
    <col min="2061" max="2061" width="3.28515625" style="51" customWidth="1"/>
    <col min="2062" max="2062" width="9.85546875" style="51" customWidth="1"/>
    <col min="2063" max="2063" width="4.140625" style="51" customWidth="1"/>
    <col min="2064" max="2064" width="9.85546875" style="51" customWidth="1"/>
    <col min="2065" max="2065" width="4.140625" style="51" customWidth="1"/>
    <col min="2066" max="2066" width="9.85546875" style="51" customWidth="1"/>
    <col min="2067" max="2067" width="3.28515625" style="51" customWidth="1"/>
    <col min="2068" max="2068" width="9.85546875" style="51" customWidth="1"/>
    <col min="2069" max="2069" width="3.140625" style="51" customWidth="1"/>
    <col min="2070" max="2070" width="9.85546875" style="51" customWidth="1"/>
    <col min="2071" max="2071" width="3.42578125" style="51" customWidth="1"/>
    <col min="2072" max="2072" width="9.85546875" style="51" customWidth="1"/>
    <col min="2073" max="2073" width="4.140625" style="51" customWidth="1"/>
    <col min="2074" max="2074" width="9.85546875" style="51" customWidth="1"/>
    <col min="2075" max="2075" width="4.140625" style="51" customWidth="1"/>
    <col min="2076" max="2076" width="9.85546875" style="51" customWidth="1"/>
    <col min="2077" max="2077" width="4.140625" style="51" customWidth="1"/>
    <col min="2078" max="2078" width="12.5703125" style="51"/>
    <col min="2079" max="2079" width="90.85546875" style="51" bestFit="1" customWidth="1"/>
    <col min="2080" max="2304" width="12.5703125" style="51"/>
    <col min="2305" max="2305" width="39.140625" style="51" bestFit="1" customWidth="1"/>
    <col min="2306" max="2306" width="11.85546875" style="51" customWidth="1"/>
    <col min="2307" max="2307" width="3.28515625" style="51" customWidth="1"/>
    <col min="2308" max="2308" width="0" style="51" hidden="1" customWidth="1"/>
    <col min="2309" max="2309" width="3.28515625" style="51" customWidth="1"/>
    <col min="2310" max="2310" width="9.85546875" style="51" customWidth="1"/>
    <col min="2311" max="2311" width="3.28515625" style="51" customWidth="1"/>
    <col min="2312" max="2312" width="9.85546875" style="51" customWidth="1"/>
    <col min="2313" max="2313" width="3.28515625" style="51" customWidth="1"/>
    <col min="2314" max="2314" width="9.85546875" style="51" customWidth="1"/>
    <col min="2315" max="2315" width="3.28515625" style="51" customWidth="1"/>
    <col min="2316" max="2316" width="9.85546875" style="51" customWidth="1"/>
    <col min="2317" max="2317" width="3.28515625" style="51" customWidth="1"/>
    <col min="2318" max="2318" width="9.85546875" style="51" customWidth="1"/>
    <col min="2319" max="2319" width="4.140625" style="51" customWidth="1"/>
    <col min="2320" max="2320" width="9.85546875" style="51" customWidth="1"/>
    <col min="2321" max="2321" width="4.140625" style="51" customWidth="1"/>
    <col min="2322" max="2322" width="9.85546875" style="51" customWidth="1"/>
    <col min="2323" max="2323" width="3.28515625" style="51" customWidth="1"/>
    <col min="2324" max="2324" width="9.85546875" style="51" customWidth="1"/>
    <col min="2325" max="2325" width="3.140625" style="51" customWidth="1"/>
    <col min="2326" max="2326" width="9.85546875" style="51" customWidth="1"/>
    <col min="2327" max="2327" width="3.42578125" style="51" customWidth="1"/>
    <col min="2328" max="2328" width="9.85546875" style="51" customWidth="1"/>
    <col min="2329" max="2329" width="4.140625" style="51" customWidth="1"/>
    <col min="2330" max="2330" width="9.85546875" style="51" customWidth="1"/>
    <col min="2331" max="2331" width="4.140625" style="51" customWidth="1"/>
    <col min="2332" max="2332" width="9.85546875" style="51" customWidth="1"/>
    <col min="2333" max="2333" width="4.140625" style="51" customWidth="1"/>
    <col min="2334" max="2334" width="12.5703125" style="51"/>
    <col min="2335" max="2335" width="90.85546875" style="51" bestFit="1" customWidth="1"/>
    <col min="2336" max="2560" width="12.5703125" style="51"/>
    <col min="2561" max="2561" width="39.140625" style="51" bestFit="1" customWidth="1"/>
    <col min="2562" max="2562" width="11.85546875" style="51" customWidth="1"/>
    <col min="2563" max="2563" width="3.28515625" style="51" customWidth="1"/>
    <col min="2564" max="2564" width="0" style="51" hidden="1" customWidth="1"/>
    <col min="2565" max="2565" width="3.28515625" style="51" customWidth="1"/>
    <col min="2566" max="2566" width="9.85546875" style="51" customWidth="1"/>
    <col min="2567" max="2567" width="3.28515625" style="51" customWidth="1"/>
    <col min="2568" max="2568" width="9.85546875" style="51" customWidth="1"/>
    <col min="2569" max="2569" width="3.28515625" style="51" customWidth="1"/>
    <col min="2570" max="2570" width="9.85546875" style="51" customWidth="1"/>
    <col min="2571" max="2571" width="3.28515625" style="51" customWidth="1"/>
    <col min="2572" max="2572" width="9.85546875" style="51" customWidth="1"/>
    <col min="2573" max="2573" width="3.28515625" style="51" customWidth="1"/>
    <col min="2574" max="2574" width="9.85546875" style="51" customWidth="1"/>
    <col min="2575" max="2575" width="4.140625" style="51" customWidth="1"/>
    <col min="2576" max="2576" width="9.85546875" style="51" customWidth="1"/>
    <col min="2577" max="2577" width="4.140625" style="51" customWidth="1"/>
    <col min="2578" max="2578" width="9.85546875" style="51" customWidth="1"/>
    <col min="2579" max="2579" width="3.28515625" style="51" customWidth="1"/>
    <col min="2580" max="2580" width="9.85546875" style="51" customWidth="1"/>
    <col min="2581" max="2581" width="3.140625" style="51" customWidth="1"/>
    <col min="2582" max="2582" width="9.85546875" style="51" customWidth="1"/>
    <col min="2583" max="2583" width="3.42578125" style="51" customWidth="1"/>
    <col min="2584" max="2584" width="9.85546875" style="51" customWidth="1"/>
    <col min="2585" max="2585" width="4.140625" style="51" customWidth="1"/>
    <col min="2586" max="2586" width="9.85546875" style="51" customWidth="1"/>
    <col min="2587" max="2587" width="4.140625" style="51" customWidth="1"/>
    <col min="2588" max="2588" width="9.85546875" style="51" customWidth="1"/>
    <col min="2589" max="2589" width="4.140625" style="51" customWidth="1"/>
    <col min="2590" max="2590" width="12.5703125" style="51"/>
    <col min="2591" max="2591" width="90.85546875" style="51" bestFit="1" customWidth="1"/>
    <col min="2592" max="2816" width="12.5703125" style="51"/>
    <col min="2817" max="2817" width="39.140625" style="51" bestFit="1" customWidth="1"/>
    <col min="2818" max="2818" width="11.85546875" style="51" customWidth="1"/>
    <col min="2819" max="2819" width="3.28515625" style="51" customWidth="1"/>
    <col min="2820" max="2820" width="0" style="51" hidden="1" customWidth="1"/>
    <col min="2821" max="2821" width="3.28515625" style="51" customWidth="1"/>
    <col min="2822" max="2822" width="9.85546875" style="51" customWidth="1"/>
    <col min="2823" max="2823" width="3.28515625" style="51" customWidth="1"/>
    <col min="2824" max="2824" width="9.85546875" style="51" customWidth="1"/>
    <col min="2825" max="2825" width="3.28515625" style="51" customWidth="1"/>
    <col min="2826" max="2826" width="9.85546875" style="51" customWidth="1"/>
    <col min="2827" max="2827" width="3.28515625" style="51" customWidth="1"/>
    <col min="2828" max="2828" width="9.85546875" style="51" customWidth="1"/>
    <col min="2829" max="2829" width="3.28515625" style="51" customWidth="1"/>
    <col min="2830" max="2830" width="9.85546875" style="51" customWidth="1"/>
    <col min="2831" max="2831" width="4.140625" style="51" customWidth="1"/>
    <col min="2832" max="2832" width="9.85546875" style="51" customWidth="1"/>
    <col min="2833" max="2833" width="4.140625" style="51" customWidth="1"/>
    <col min="2834" max="2834" width="9.85546875" style="51" customWidth="1"/>
    <col min="2835" max="2835" width="3.28515625" style="51" customWidth="1"/>
    <col min="2836" max="2836" width="9.85546875" style="51" customWidth="1"/>
    <col min="2837" max="2837" width="3.140625" style="51" customWidth="1"/>
    <col min="2838" max="2838" width="9.85546875" style="51" customWidth="1"/>
    <col min="2839" max="2839" width="3.42578125" style="51" customWidth="1"/>
    <col min="2840" max="2840" width="9.85546875" style="51" customWidth="1"/>
    <col min="2841" max="2841" width="4.140625" style="51" customWidth="1"/>
    <col min="2842" max="2842" width="9.85546875" style="51" customWidth="1"/>
    <col min="2843" max="2843" width="4.140625" style="51" customWidth="1"/>
    <col min="2844" max="2844" width="9.85546875" style="51" customWidth="1"/>
    <col min="2845" max="2845" width="4.140625" style="51" customWidth="1"/>
    <col min="2846" max="2846" width="12.5703125" style="51"/>
    <col min="2847" max="2847" width="90.85546875" style="51" bestFit="1" customWidth="1"/>
    <col min="2848" max="3072" width="12.5703125" style="51"/>
    <col min="3073" max="3073" width="39.140625" style="51" bestFit="1" customWidth="1"/>
    <col min="3074" max="3074" width="11.85546875" style="51" customWidth="1"/>
    <col min="3075" max="3075" width="3.28515625" style="51" customWidth="1"/>
    <col min="3076" max="3076" width="0" style="51" hidden="1" customWidth="1"/>
    <col min="3077" max="3077" width="3.28515625" style="51" customWidth="1"/>
    <col min="3078" max="3078" width="9.85546875" style="51" customWidth="1"/>
    <col min="3079" max="3079" width="3.28515625" style="51" customWidth="1"/>
    <col min="3080" max="3080" width="9.85546875" style="51" customWidth="1"/>
    <col min="3081" max="3081" width="3.28515625" style="51" customWidth="1"/>
    <col min="3082" max="3082" width="9.85546875" style="51" customWidth="1"/>
    <col min="3083" max="3083" width="3.28515625" style="51" customWidth="1"/>
    <col min="3084" max="3084" width="9.85546875" style="51" customWidth="1"/>
    <col min="3085" max="3085" width="3.28515625" style="51" customWidth="1"/>
    <col min="3086" max="3086" width="9.85546875" style="51" customWidth="1"/>
    <col min="3087" max="3087" width="4.140625" style="51" customWidth="1"/>
    <col min="3088" max="3088" width="9.85546875" style="51" customWidth="1"/>
    <col min="3089" max="3089" width="4.140625" style="51" customWidth="1"/>
    <col min="3090" max="3090" width="9.85546875" style="51" customWidth="1"/>
    <col min="3091" max="3091" width="3.28515625" style="51" customWidth="1"/>
    <col min="3092" max="3092" width="9.85546875" style="51" customWidth="1"/>
    <col min="3093" max="3093" width="3.140625" style="51" customWidth="1"/>
    <col min="3094" max="3094" width="9.85546875" style="51" customWidth="1"/>
    <col min="3095" max="3095" width="3.42578125" style="51" customWidth="1"/>
    <col min="3096" max="3096" width="9.85546875" style="51" customWidth="1"/>
    <col min="3097" max="3097" width="4.140625" style="51" customWidth="1"/>
    <col min="3098" max="3098" width="9.85546875" style="51" customWidth="1"/>
    <col min="3099" max="3099" width="4.140625" style="51" customWidth="1"/>
    <col min="3100" max="3100" width="9.85546875" style="51" customWidth="1"/>
    <col min="3101" max="3101" width="4.140625" style="51" customWidth="1"/>
    <col min="3102" max="3102" width="12.5703125" style="51"/>
    <col min="3103" max="3103" width="90.85546875" style="51" bestFit="1" customWidth="1"/>
    <col min="3104" max="3328" width="12.5703125" style="51"/>
    <col min="3329" max="3329" width="39.140625" style="51" bestFit="1" customWidth="1"/>
    <col min="3330" max="3330" width="11.85546875" style="51" customWidth="1"/>
    <col min="3331" max="3331" width="3.28515625" style="51" customWidth="1"/>
    <col min="3332" max="3332" width="0" style="51" hidden="1" customWidth="1"/>
    <col min="3333" max="3333" width="3.28515625" style="51" customWidth="1"/>
    <col min="3334" max="3334" width="9.85546875" style="51" customWidth="1"/>
    <col min="3335" max="3335" width="3.28515625" style="51" customWidth="1"/>
    <col min="3336" max="3336" width="9.85546875" style="51" customWidth="1"/>
    <col min="3337" max="3337" width="3.28515625" style="51" customWidth="1"/>
    <col min="3338" max="3338" width="9.85546875" style="51" customWidth="1"/>
    <col min="3339" max="3339" width="3.28515625" style="51" customWidth="1"/>
    <col min="3340" max="3340" width="9.85546875" style="51" customWidth="1"/>
    <col min="3341" max="3341" width="3.28515625" style="51" customWidth="1"/>
    <col min="3342" max="3342" width="9.85546875" style="51" customWidth="1"/>
    <col min="3343" max="3343" width="4.140625" style="51" customWidth="1"/>
    <col min="3344" max="3344" width="9.85546875" style="51" customWidth="1"/>
    <col min="3345" max="3345" width="4.140625" style="51" customWidth="1"/>
    <col min="3346" max="3346" width="9.85546875" style="51" customWidth="1"/>
    <col min="3347" max="3347" width="3.28515625" style="51" customWidth="1"/>
    <col min="3348" max="3348" width="9.85546875" style="51" customWidth="1"/>
    <col min="3349" max="3349" width="3.140625" style="51" customWidth="1"/>
    <col min="3350" max="3350" width="9.85546875" style="51" customWidth="1"/>
    <col min="3351" max="3351" width="3.42578125" style="51" customWidth="1"/>
    <col min="3352" max="3352" width="9.85546875" style="51" customWidth="1"/>
    <col min="3353" max="3353" width="4.140625" style="51" customWidth="1"/>
    <col min="3354" max="3354" width="9.85546875" style="51" customWidth="1"/>
    <col min="3355" max="3355" width="4.140625" style="51" customWidth="1"/>
    <col min="3356" max="3356" width="9.85546875" style="51" customWidth="1"/>
    <col min="3357" max="3357" width="4.140625" style="51" customWidth="1"/>
    <col min="3358" max="3358" width="12.5703125" style="51"/>
    <col min="3359" max="3359" width="90.85546875" style="51" bestFit="1" customWidth="1"/>
    <col min="3360" max="3584" width="12.5703125" style="51"/>
    <col min="3585" max="3585" width="39.140625" style="51" bestFit="1" customWidth="1"/>
    <col min="3586" max="3586" width="11.85546875" style="51" customWidth="1"/>
    <col min="3587" max="3587" width="3.28515625" style="51" customWidth="1"/>
    <col min="3588" max="3588" width="0" style="51" hidden="1" customWidth="1"/>
    <col min="3589" max="3589" width="3.28515625" style="51" customWidth="1"/>
    <col min="3590" max="3590" width="9.85546875" style="51" customWidth="1"/>
    <col min="3591" max="3591" width="3.28515625" style="51" customWidth="1"/>
    <col min="3592" max="3592" width="9.85546875" style="51" customWidth="1"/>
    <col min="3593" max="3593" width="3.28515625" style="51" customWidth="1"/>
    <col min="3594" max="3594" width="9.85546875" style="51" customWidth="1"/>
    <col min="3595" max="3595" width="3.28515625" style="51" customWidth="1"/>
    <col min="3596" max="3596" width="9.85546875" style="51" customWidth="1"/>
    <col min="3597" max="3597" width="3.28515625" style="51" customWidth="1"/>
    <col min="3598" max="3598" width="9.85546875" style="51" customWidth="1"/>
    <col min="3599" max="3599" width="4.140625" style="51" customWidth="1"/>
    <col min="3600" max="3600" width="9.85546875" style="51" customWidth="1"/>
    <col min="3601" max="3601" width="4.140625" style="51" customWidth="1"/>
    <col min="3602" max="3602" width="9.85546875" style="51" customWidth="1"/>
    <col min="3603" max="3603" width="3.28515625" style="51" customWidth="1"/>
    <col min="3604" max="3604" width="9.85546875" style="51" customWidth="1"/>
    <col min="3605" max="3605" width="3.140625" style="51" customWidth="1"/>
    <col min="3606" max="3606" width="9.85546875" style="51" customWidth="1"/>
    <col min="3607" max="3607" width="3.42578125" style="51" customWidth="1"/>
    <col min="3608" max="3608" width="9.85546875" style="51" customWidth="1"/>
    <col min="3609" max="3609" width="4.140625" style="51" customWidth="1"/>
    <col min="3610" max="3610" width="9.85546875" style="51" customWidth="1"/>
    <col min="3611" max="3611" width="4.140625" style="51" customWidth="1"/>
    <col min="3612" max="3612" width="9.85546875" style="51" customWidth="1"/>
    <col min="3613" max="3613" width="4.140625" style="51" customWidth="1"/>
    <col min="3614" max="3614" width="12.5703125" style="51"/>
    <col min="3615" max="3615" width="90.85546875" style="51" bestFit="1" customWidth="1"/>
    <col min="3616" max="3840" width="12.5703125" style="51"/>
    <col min="3841" max="3841" width="39.140625" style="51" bestFit="1" customWidth="1"/>
    <col min="3842" max="3842" width="11.85546875" style="51" customWidth="1"/>
    <col min="3843" max="3843" width="3.28515625" style="51" customWidth="1"/>
    <col min="3844" max="3844" width="0" style="51" hidden="1" customWidth="1"/>
    <col min="3845" max="3845" width="3.28515625" style="51" customWidth="1"/>
    <col min="3846" max="3846" width="9.85546875" style="51" customWidth="1"/>
    <col min="3847" max="3847" width="3.28515625" style="51" customWidth="1"/>
    <col min="3848" max="3848" width="9.85546875" style="51" customWidth="1"/>
    <col min="3849" max="3849" width="3.28515625" style="51" customWidth="1"/>
    <col min="3850" max="3850" width="9.85546875" style="51" customWidth="1"/>
    <col min="3851" max="3851" width="3.28515625" style="51" customWidth="1"/>
    <col min="3852" max="3852" width="9.85546875" style="51" customWidth="1"/>
    <col min="3853" max="3853" width="3.28515625" style="51" customWidth="1"/>
    <col min="3854" max="3854" width="9.85546875" style="51" customWidth="1"/>
    <col min="3855" max="3855" width="4.140625" style="51" customWidth="1"/>
    <col min="3856" max="3856" width="9.85546875" style="51" customWidth="1"/>
    <col min="3857" max="3857" width="4.140625" style="51" customWidth="1"/>
    <col min="3858" max="3858" width="9.85546875" style="51" customWidth="1"/>
    <col min="3859" max="3859" width="3.28515625" style="51" customWidth="1"/>
    <col min="3860" max="3860" width="9.85546875" style="51" customWidth="1"/>
    <col min="3861" max="3861" width="3.140625" style="51" customWidth="1"/>
    <col min="3862" max="3862" width="9.85546875" style="51" customWidth="1"/>
    <col min="3863" max="3863" width="3.42578125" style="51" customWidth="1"/>
    <col min="3864" max="3864" width="9.85546875" style="51" customWidth="1"/>
    <col min="3865" max="3865" width="4.140625" style="51" customWidth="1"/>
    <col min="3866" max="3866" width="9.85546875" style="51" customWidth="1"/>
    <col min="3867" max="3867" width="4.140625" style="51" customWidth="1"/>
    <col min="3868" max="3868" width="9.85546875" style="51" customWidth="1"/>
    <col min="3869" max="3869" width="4.140625" style="51" customWidth="1"/>
    <col min="3870" max="3870" width="12.5703125" style="51"/>
    <col min="3871" max="3871" width="90.85546875" style="51" bestFit="1" customWidth="1"/>
    <col min="3872" max="4096" width="12.5703125" style="51"/>
    <col min="4097" max="4097" width="39.140625" style="51" bestFit="1" customWidth="1"/>
    <col min="4098" max="4098" width="11.85546875" style="51" customWidth="1"/>
    <col min="4099" max="4099" width="3.28515625" style="51" customWidth="1"/>
    <col min="4100" max="4100" width="0" style="51" hidden="1" customWidth="1"/>
    <col min="4101" max="4101" width="3.28515625" style="51" customWidth="1"/>
    <col min="4102" max="4102" width="9.85546875" style="51" customWidth="1"/>
    <col min="4103" max="4103" width="3.28515625" style="51" customWidth="1"/>
    <col min="4104" max="4104" width="9.85546875" style="51" customWidth="1"/>
    <col min="4105" max="4105" width="3.28515625" style="51" customWidth="1"/>
    <col min="4106" max="4106" width="9.85546875" style="51" customWidth="1"/>
    <col min="4107" max="4107" width="3.28515625" style="51" customWidth="1"/>
    <col min="4108" max="4108" width="9.85546875" style="51" customWidth="1"/>
    <col min="4109" max="4109" width="3.28515625" style="51" customWidth="1"/>
    <col min="4110" max="4110" width="9.85546875" style="51" customWidth="1"/>
    <col min="4111" max="4111" width="4.140625" style="51" customWidth="1"/>
    <col min="4112" max="4112" width="9.85546875" style="51" customWidth="1"/>
    <col min="4113" max="4113" width="4.140625" style="51" customWidth="1"/>
    <col min="4114" max="4114" width="9.85546875" style="51" customWidth="1"/>
    <col min="4115" max="4115" width="3.28515625" style="51" customWidth="1"/>
    <col min="4116" max="4116" width="9.85546875" style="51" customWidth="1"/>
    <col min="4117" max="4117" width="3.140625" style="51" customWidth="1"/>
    <col min="4118" max="4118" width="9.85546875" style="51" customWidth="1"/>
    <col min="4119" max="4119" width="3.42578125" style="51" customWidth="1"/>
    <col min="4120" max="4120" width="9.85546875" style="51" customWidth="1"/>
    <col min="4121" max="4121" width="4.140625" style="51" customWidth="1"/>
    <col min="4122" max="4122" width="9.85546875" style="51" customWidth="1"/>
    <col min="4123" max="4123" width="4.140625" style="51" customWidth="1"/>
    <col min="4124" max="4124" width="9.85546875" style="51" customWidth="1"/>
    <col min="4125" max="4125" width="4.140625" style="51" customWidth="1"/>
    <col min="4126" max="4126" width="12.5703125" style="51"/>
    <col min="4127" max="4127" width="90.85546875" style="51" bestFit="1" customWidth="1"/>
    <col min="4128" max="4352" width="12.5703125" style="51"/>
    <col min="4353" max="4353" width="39.140625" style="51" bestFit="1" customWidth="1"/>
    <col min="4354" max="4354" width="11.85546875" style="51" customWidth="1"/>
    <col min="4355" max="4355" width="3.28515625" style="51" customWidth="1"/>
    <col min="4356" max="4356" width="0" style="51" hidden="1" customWidth="1"/>
    <col min="4357" max="4357" width="3.28515625" style="51" customWidth="1"/>
    <col min="4358" max="4358" width="9.85546875" style="51" customWidth="1"/>
    <col min="4359" max="4359" width="3.28515625" style="51" customWidth="1"/>
    <col min="4360" max="4360" width="9.85546875" style="51" customWidth="1"/>
    <col min="4361" max="4361" width="3.28515625" style="51" customWidth="1"/>
    <col min="4362" max="4362" width="9.85546875" style="51" customWidth="1"/>
    <col min="4363" max="4363" width="3.28515625" style="51" customWidth="1"/>
    <col min="4364" max="4364" width="9.85546875" style="51" customWidth="1"/>
    <col min="4365" max="4365" width="3.28515625" style="51" customWidth="1"/>
    <col min="4366" max="4366" width="9.85546875" style="51" customWidth="1"/>
    <col min="4367" max="4367" width="4.140625" style="51" customWidth="1"/>
    <col min="4368" max="4368" width="9.85546875" style="51" customWidth="1"/>
    <col min="4369" max="4369" width="4.140625" style="51" customWidth="1"/>
    <col min="4370" max="4370" width="9.85546875" style="51" customWidth="1"/>
    <col min="4371" max="4371" width="3.28515625" style="51" customWidth="1"/>
    <col min="4372" max="4372" width="9.85546875" style="51" customWidth="1"/>
    <col min="4373" max="4373" width="3.140625" style="51" customWidth="1"/>
    <col min="4374" max="4374" width="9.85546875" style="51" customWidth="1"/>
    <col min="4375" max="4375" width="3.42578125" style="51" customWidth="1"/>
    <col min="4376" max="4376" width="9.85546875" style="51" customWidth="1"/>
    <col min="4377" max="4377" width="4.140625" style="51" customWidth="1"/>
    <col min="4378" max="4378" width="9.85546875" style="51" customWidth="1"/>
    <col min="4379" max="4379" width="4.140625" style="51" customWidth="1"/>
    <col min="4380" max="4380" width="9.85546875" style="51" customWidth="1"/>
    <col min="4381" max="4381" width="4.140625" style="51" customWidth="1"/>
    <col min="4382" max="4382" width="12.5703125" style="51"/>
    <col min="4383" max="4383" width="90.85546875" style="51" bestFit="1" customWidth="1"/>
    <col min="4384" max="4608" width="12.5703125" style="51"/>
    <col min="4609" max="4609" width="39.140625" style="51" bestFit="1" customWidth="1"/>
    <col min="4610" max="4610" width="11.85546875" style="51" customWidth="1"/>
    <col min="4611" max="4611" width="3.28515625" style="51" customWidth="1"/>
    <col min="4612" max="4612" width="0" style="51" hidden="1" customWidth="1"/>
    <col min="4613" max="4613" width="3.28515625" style="51" customWidth="1"/>
    <col min="4614" max="4614" width="9.85546875" style="51" customWidth="1"/>
    <col min="4615" max="4615" width="3.28515625" style="51" customWidth="1"/>
    <col min="4616" max="4616" width="9.85546875" style="51" customWidth="1"/>
    <col min="4617" max="4617" width="3.28515625" style="51" customWidth="1"/>
    <col min="4618" max="4618" width="9.85546875" style="51" customWidth="1"/>
    <col min="4619" max="4619" width="3.28515625" style="51" customWidth="1"/>
    <col min="4620" max="4620" width="9.85546875" style="51" customWidth="1"/>
    <col min="4621" max="4621" width="3.28515625" style="51" customWidth="1"/>
    <col min="4622" max="4622" width="9.85546875" style="51" customWidth="1"/>
    <col min="4623" max="4623" width="4.140625" style="51" customWidth="1"/>
    <col min="4624" max="4624" width="9.85546875" style="51" customWidth="1"/>
    <col min="4625" max="4625" width="4.140625" style="51" customWidth="1"/>
    <col min="4626" max="4626" width="9.85546875" style="51" customWidth="1"/>
    <col min="4627" max="4627" width="3.28515625" style="51" customWidth="1"/>
    <col min="4628" max="4628" width="9.85546875" style="51" customWidth="1"/>
    <col min="4629" max="4629" width="3.140625" style="51" customWidth="1"/>
    <col min="4630" max="4630" width="9.85546875" style="51" customWidth="1"/>
    <col min="4631" max="4631" width="3.42578125" style="51" customWidth="1"/>
    <col min="4632" max="4632" width="9.85546875" style="51" customWidth="1"/>
    <col min="4633" max="4633" width="4.140625" style="51" customWidth="1"/>
    <col min="4634" max="4634" width="9.85546875" style="51" customWidth="1"/>
    <col min="4635" max="4635" width="4.140625" style="51" customWidth="1"/>
    <col min="4636" max="4636" width="9.85546875" style="51" customWidth="1"/>
    <col min="4637" max="4637" width="4.140625" style="51" customWidth="1"/>
    <col min="4638" max="4638" width="12.5703125" style="51"/>
    <col min="4639" max="4639" width="90.85546875" style="51" bestFit="1" customWidth="1"/>
    <col min="4640" max="4864" width="12.5703125" style="51"/>
    <col min="4865" max="4865" width="39.140625" style="51" bestFit="1" customWidth="1"/>
    <col min="4866" max="4866" width="11.85546875" style="51" customWidth="1"/>
    <col min="4867" max="4867" width="3.28515625" style="51" customWidth="1"/>
    <col min="4868" max="4868" width="0" style="51" hidden="1" customWidth="1"/>
    <col min="4869" max="4869" width="3.28515625" style="51" customWidth="1"/>
    <col min="4870" max="4870" width="9.85546875" style="51" customWidth="1"/>
    <col min="4871" max="4871" width="3.28515625" style="51" customWidth="1"/>
    <col min="4872" max="4872" width="9.85546875" style="51" customWidth="1"/>
    <col min="4873" max="4873" width="3.28515625" style="51" customWidth="1"/>
    <col min="4874" max="4874" width="9.85546875" style="51" customWidth="1"/>
    <col min="4875" max="4875" width="3.28515625" style="51" customWidth="1"/>
    <col min="4876" max="4876" width="9.85546875" style="51" customWidth="1"/>
    <col min="4877" max="4877" width="3.28515625" style="51" customWidth="1"/>
    <col min="4878" max="4878" width="9.85546875" style="51" customWidth="1"/>
    <col min="4879" max="4879" width="4.140625" style="51" customWidth="1"/>
    <col min="4880" max="4880" width="9.85546875" style="51" customWidth="1"/>
    <col min="4881" max="4881" width="4.140625" style="51" customWidth="1"/>
    <col min="4882" max="4882" width="9.85546875" style="51" customWidth="1"/>
    <col min="4883" max="4883" width="3.28515625" style="51" customWidth="1"/>
    <col min="4884" max="4884" width="9.85546875" style="51" customWidth="1"/>
    <col min="4885" max="4885" width="3.140625" style="51" customWidth="1"/>
    <col min="4886" max="4886" width="9.85546875" style="51" customWidth="1"/>
    <col min="4887" max="4887" width="3.42578125" style="51" customWidth="1"/>
    <col min="4888" max="4888" width="9.85546875" style="51" customWidth="1"/>
    <col min="4889" max="4889" width="4.140625" style="51" customWidth="1"/>
    <col min="4890" max="4890" width="9.85546875" style="51" customWidth="1"/>
    <col min="4891" max="4891" width="4.140625" style="51" customWidth="1"/>
    <col min="4892" max="4892" width="9.85546875" style="51" customWidth="1"/>
    <col min="4893" max="4893" width="4.140625" style="51" customWidth="1"/>
    <col min="4894" max="4894" width="12.5703125" style="51"/>
    <col min="4895" max="4895" width="90.85546875" style="51" bestFit="1" customWidth="1"/>
    <col min="4896" max="5120" width="12.5703125" style="51"/>
    <col min="5121" max="5121" width="39.140625" style="51" bestFit="1" customWidth="1"/>
    <col min="5122" max="5122" width="11.85546875" style="51" customWidth="1"/>
    <col min="5123" max="5123" width="3.28515625" style="51" customWidth="1"/>
    <col min="5124" max="5124" width="0" style="51" hidden="1" customWidth="1"/>
    <col min="5125" max="5125" width="3.28515625" style="51" customWidth="1"/>
    <col min="5126" max="5126" width="9.85546875" style="51" customWidth="1"/>
    <col min="5127" max="5127" width="3.28515625" style="51" customWidth="1"/>
    <col min="5128" max="5128" width="9.85546875" style="51" customWidth="1"/>
    <col min="5129" max="5129" width="3.28515625" style="51" customWidth="1"/>
    <col min="5130" max="5130" width="9.85546875" style="51" customWidth="1"/>
    <col min="5131" max="5131" width="3.28515625" style="51" customWidth="1"/>
    <col min="5132" max="5132" width="9.85546875" style="51" customWidth="1"/>
    <col min="5133" max="5133" width="3.28515625" style="51" customWidth="1"/>
    <col min="5134" max="5134" width="9.85546875" style="51" customWidth="1"/>
    <col min="5135" max="5135" width="4.140625" style="51" customWidth="1"/>
    <col min="5136" max="5136" width="9.85546875" style="51" customWidth="1"/>
    <col min="5137" max="5137" width="4.140625" style="51" customWidth="1"/>
    <col min="5138" max="5138" width="9.85546875" style="51" customWidth="1"/>
    <col min="5139" max="5139" width="3.28515625" style="51" customWidth="1"/>
    <col min="5140" max="5140" width="9.85546875" style="51" customWidth="1"/>
    <col min="5141" max="5141" width="3.140625" style="51" customWidth="1"/>
    <col min="5142" max="5142" width="9.85546875" style="51" customWidth="1"/>
    <col min="5143" max="5143" width="3.42578125" style="51" customWidth="1"/>
    <col min="5144" max="5144" width="9.85546875" style="51" customWidth="1"/>
    <col min="5145" max="5145" width="4.140625" style="51" customWidth="1"/>
    <col min="5146" max="5146" width="9.85546875" style="51" customWidth="1"/>
    <col min="5147" max="5147" width="4.140625" style="51" customWidth="1"/>
    <col min="5148" max="5148" width="9.85546875" style="51" customWidth="1"/>
    <col min="5149" max="5149" width="4.140625" style="51" customWidth="1"/>
    <col min="5150" max="5150" width="12.5703125" style="51"/>
    <col min="5151" max="5151" width="90.85546875" style="51" bestFit="1" customWidth="1"/>
    <col min="5152" max="5376" width="12.5703125" style="51"/>
    <col min="5377" max="5377" width="39.140625" style="51" bestFit="1" customWidth="1"/>
    <col min="5378" max="5378" width="11.85546875" style="51" customWidth="1"/>
    <col min="5379" max="5379" width="3.28515625" style="51" customWidth="1"/>
    <col min="5380" max="5380" width="0" style="51" hidden="1" customWidth="1"/>
    <col min="5381" max="5381" width="3.28515625" style="51" customWidth="1"/>
    <col min="5382" max="5382" width="9.85546875" style="51" customWidth="1"/>
    <col min="5383" max="5383" width="3.28515625" style="51" customWidth="1"/>
    <col min="5384" max="5384" width="9.85546875" style="51" customWidth="1"/>
    <col min="5385" max="5385" width="3.28515625" style="51" customWidth="1"/>
    <col min="5386" max="5386" width="9.85546875" style="51" customWidth="1"/>
    <col min="5387" max="5387" width="3.28515625" style="51" customWidth="1"/>
    <col min="5388" max="5388" width="9.85546875" style="51" customWidth="1"/>
    <col min="5389" max="5389" width="3.28515625" style="51" customWidth="1"/>
    <col min="5390" max="5390" width="9.85546875" style="51" customWidth="1"/>
    <col min="5391" max="5391" width="4.140625" style="51" customWidth="1"/>
    <col min="5392" max="5392" width="9.85546875" style="51" customWidth="1"/>
    <col min="5393" max="5393" width="4.140625" style="51" customWidth="1"/>
    <col min="5394" max="5394" width="9.85546875" style="51" customWidth="1"/>
    <col min="5395" max="5395" width="3.28515625" style="51" customWidth="1"/>
    <col min="5396" max="5396" width="9.85546875" style="51" customWidth="1"/>
    <col min="5397" max="5397" width="3.140625" style="51" customWidth="1"/>
    <col min="5398" max="5398" width="9.85546875" style="51" customWidth="1"/>
    <col min="5399" max="5399" width="3.42578125" style="51" customWidth="1"/>
    <col min="5400" max="5400" width="9.85546875" style="51" customWidth="1"/>
    <col min="5401" max="5401" width="4.140625" style="51" customWidth="1"/>
    <col min="5402" max="5402" width="9.85546875" style="51" customWidth="1"/>
    <col min="5403" max="5403" width="4.140625" style="51" customWidth="1"/>
    <col min="5404" max="5404" width="9.85546875" style="51" customWidth="1"/>
    <col min="5405" max="5405" width="4.140625" style="51" customWidth="1"/>
    <col min="5406" max="5406" width="12.5703125" style="51"/>
    <col min="5407" max="5407" width="90.85546875" style="51" bestFit="1" customWidth="1"/>
    <col min="5408" max="5632" width="12.5703125" style="51"/>
    <col min="5633" max="5633" width="39.140625" style="51" bestFit="1" customWidth="1"/>
    <col min="5634" max="5634" width="11.85546875" style="51" customWidth="1"/>
    <col min="5635" max="5635" width="3.28515625" style="51" customWidth="1"/>
    <col min="5636" max="5636" width="0" style="51" hidden="1" customWidth="1"/>
    <col min="5637" max="5637" width="3.28515625" style="51" customWidth="1"/>
    <col min="5638" max="5638" width="9.85546875" style="51" customWidth="1"/>
    <col min="5639" max="5639" width="3.28515625" style="51" customWidth="1"/>
    <col min="5640" max="5640" width="9.85546875" style="51" customWidth="1"/>
    <col min="5641" max="5641" width="3.28515625" style="51" customWidth="1"/>
    <col min="5642" max="5642" width="9.85546875" style="51" customWidth="1"/>
    <col min="5643" max="5643" width="3.28515625" style="51" customWidth="1"/>
    <col min="5644" max="5644" width="9.85546875" style="51" customWidth="1"/>
    <col min="5645" max="5645" width="3.28515625" style="51" customWidth="1"/>
    <col min="5646" max="5646" width="9.85546875" style="51" customWidth="1"/>
    <col min="5647" max="5647" width="4.140625" style="51" customWidth="1"/>
    <col min="5648" max="5648" width="9.85546875" style="51" customWidth="1"/>
    <col min="5649" max="5649" width="4.140625" style="51" customWidth="1"/>
    <col min="5650" max="5650" width="9.85546875" style="51" customWidth="1"/>
    <col min="5651" max="5651" width="3.28515625" style="51" customWidth="1"/>
    <col min="5652" max="5652" width="9.85546875" style="51" customWidth="1"/>
    <col min="5653" max="5653" width="3.140625" style="51" customWidth="1"/>
    <col min="5654" max="5654" width="9.85546875" style="51" customWidth="1"/>
    <col min="5655" max="5655" width="3.42578125" style="51" customWidth="1"/>
    <col min="5656" max="5656" width="9.85546875" style="51" customWidth="1"/>
    <col min="5657" max="5657" width="4.140625" style="51" customWidth="1"/>
    <col min="5658" max="5658" width="9.85546875" style="51" customWidth="1"/>
    <col min="5659" max="5659" width="4.140625" style="51" customWidth="1"/>
    <col min="5660" max="5660" width="9.85546875" style="51" customWidth="1"/>
    <col min="5661" max="5661" width="4.140625" style="51" customWidth="1"/>
    <col min="5662" max="5662" width="12.5703125" style="51"/>
    <col min="5663" max="5663" width="90.85546875" style="51" bestFit="1" customWidth="1"/>
    <col min="5664" max="5888" width="12.5703125" style="51"/>
    <col min="5889" max="5889" width="39.140625" style="51" bestFit="1" customWidth="1"/>
    <col min="5890" max="5890" width="11.85546875" style="51" customWidth="1"/>
    <col min="5891" max="5891" width="3.28515625" style="51" customWidth="1"/>
    <col min="5892" max="5892" width="0" style="51" hidden="1" customWidth="1"/>
    <col min="5893" max="5893" width="3.28515625" style="51" customWidth="1"/>
    <col min="5894" max="5894" width="9.85546875" style="51" customWidth="1"/>
    <col min="5895" max="5895" width="3.28515625" style="51" customWidth="1"/>
    <col min="5896" max="5896" width="9.85546875" style="51" customWidth="1"/>
    <col min="5897" max="5897" width="3.28515625" style="51" customWidth="1"/>
    <col min="5898" max="5898" width="9.85546875" style="51" customWidth="1"/>
    <col min="5899" max="5899" width="3.28515625" style="51" customWidth="1"/>
    <col min="5900" max="5900" width="9.85546875" style="51" customWidth="1"/>
    <col min="5901" max="5901" width="3.28515625" style="51" customWidth="1"/>
    <col min="5902" max="5902" width="9.85546875" style="51" customWidth="1"/>
    <col min="5903" max="5903" width="4.140625" style="51" customWidth="1"/>
    <col min="5904" max="5904" width="9.85546875" style="51" customWidth="1"/>
    <col min="5905" max="5905" width="4.140625" style="51" customWidth="1"/>
    <col min="5906" max="5906" width="9.85546875" style="51" customWidth="1"/>
    <col min="5907" max="5907" width="3.28515625" style="51" customWidth="1"/>
    <col min="5908" max="5908" width="9.85546875" style="51" customWidth="1"/>
    <col min="5909" max="5909" width="3.140625" style="51" customWidth="1"/>
    <col min="5910" max="5910" width="9.85546875" style="51" customWidth="1"/>
    <col min="5911" max="5911" width="3.42578125" style="51" customWidth="1"/>
    <col min="5912" max="5912" width="9.85546875" style="51" customWidth="1"/>
    <col min="5913" max="5913" width="4.140625" style="51" customWidth="1"/>
    <col min="5914" max="5914" width="9.85546875" style="51" customWidth="1"/>
    <col min="5915" max="5915" width="4.140625" style="51" customWidth="1"/>
    <col min="5916" max="5916" width="9.85546875" style="51" customWidth="1"/>
    <col min="5917" max="5917" width="4.140625" style="51" customWidth="1"/>
    <col min="5918" max="5918" width="12.5703125" style="51"/>
    <col min="5919" max="5919" width="90.85546875" style="51" bestFit="1" customWidth="1"/>
    <col min="5920" max="6144" width="12.5703125" style="51"/>
    <col min="6145" max="6145" width="39.140625" style="51" bestFit="1" customWidth="1"/>
    <col min="6146" max="6146" width="11.85546875" style="51" customWidth="1"/>
    <col min="6147" max="6147" width="3.28515625" style="51" customWidth="1"/>
    <col min="6148" max="6148" width="0" style="51" hidden="1" customWidth="1"/>
    <col min="6149" max="6149" width="3.28515625" style="51" customWidth="1"/>
    <col min="6150" max="6150" width="9.85546875" style="51" customWidth="1"/>
    <col min="6151" max="6151" width="3.28515625" style="51" customWidth="1"/>
    <col min="6152" max="6152" width="9.85546875" style="51" customWidth="1"/>
    <col min="6153" max="6153" width="3.28515625" style="51" customWidth="1"/>
    <col min="6154" max="6154" width="9.85546875" style="51" customWidth="1"/>
    <col min="6155" max="6155" width="3.28515625" style="51" customWidth="1"/>
    <col min="6156" max="6156" width="9.85546875" style="51" customWidth="1"/>
    <col min="6157" max="6157" width="3.28515625" style="51" customWidth="1"/>
    <col min="6158" max="6158" width="9.85546875" style="51" customWidth="1"/>
    <col min="6159" max="6159" width="4.140625" style="51" customWidth="1"/>
    <col min="6160" max="6160" width="9.85546875" style="51" customWidth="1"/>
    <col min="6161" max="6161" width="4.140625" style="51" customWidth="1"/>
    <col min="6162" max="6162" width="9.85546875" style="51" customWidth="1"/>
    <col min="6163" max="6163" width="3.28515625" style="51" customWidth="1"/>
    <col min="6164" max="6164" width="9.85546875" style="51" customWidth="1"/>
    <col min="6165" max="6165" width="3.140625" style="51" customWidth="1"/>
    <col min="6166" max="6166" width="9.85546875" style="51" customWidth="1"/>
    <col min="6167" max="6167" width="3.42578125" style="51" customWidth="1"/>
    <col min="6168" max="6168" width="9.85546875" style="51" customWidth="1"/>
    <col min="6169" max="6169" width="4.140625" style="51" customWidth="1"/>
    <col min="6170" max="6170" width="9.85546875" style="51" customWidth="1"/>
    <col min="6171" max="6171" width="4.140625" style="51" customWidth="1"/>
    <col min="6172" max="6172" width="9.85546875" style="51" customWidth="1"/>
    <col min="6173" max="6173" width="4.140625" style="51" customWidth="1"/>
    <col min="6174" max="6174" width="12.5703125" style="51"/>
    <col min="6175" max="6175" width="90.85546875" style="51" bestFit="1" customWidth="1"/>
    <col min="6176" max="6400" width="12.5703125" style="51"/>
    <col min="6401" max="6401" width="39.140625" style="51" bestFit="1" customWidth="1"/>
    <col min="6402" max="6402" width="11.85546875" style="51" customWidth="1"/>
    <col min="6403" max="6403" width="3.28515625" style="51" customWidth="1"/>
    <col min="6404" max="6404" width="0" style="51" hidden="1" customWidth="1"/>
    <col min="6405" max="6405" width="3.28515625" style="51" customWidth="1"/>
    <col min="6406" max="6406" width="9.85546875" style="51" customWidth="1"/>
    <col min="6407" max="6407" width="3.28515625" style="51" customWidth="1"/>
    <col min="6408" max="6408" width="9.85546875" style="51" customWidth="1"/>
    <col min="6409" max="6409" width="3.28515625" style="51" customWidth="1"/>
    <col min="6410" max="6410" width="9.85546875" style="51" customWidth="1"/>
    <col min="6411" max="6411" width="3.28515625" style="51" customWidth="1"/>
    <col min="6412" max="6412" width="9.85546875" style="51" customWidth="1"/>
    <col min="6413" max="6413" width="3.28515625" style="51" customWidth="1"/>
    <col min="6414" max="6414" width="9.85546875" style="51" customWidth="1"/>
    <col min="6415" max="6415" width="4.140625" style="51" customWidth="1"/>
    <col min="6416" max="6416" width="9.85546875" style="51" customWidth="1"/>
    <col min="6417" max="6417" width="4.140625" style="51" customWidth="1"/>
    <col min="6418" max="6418" width="9.85546875" style="51" customWidth="1"/>
    <col min="6419" max="6419" width="3.28515625" style="51" customWidth="1"/>
    <col min="6420" max="6420" width="9.85546875" style="51" customWidth="1"/>
    <col min="6421" max="6421" width="3.140625" style="51" customWidth="1"/>
    <col min="6422" max="6422" width="9.85546875" style="51" customWidth="1"/>
    <col min="6423" max="6423" width="3.42578125" style="51" customWidth="1"/>
    <col min="6424" max="6424" width="9.85546875" style="51" customWidth="1"/>
    <col min="6425" max="6425" width="4.140625" style="51" customWidth="1"/>
    <col min="6426" max="6426" width="9.85546875" style="51" customWidth="1"/>
    <col min="6427" max="6427" width="4.140625" style="51" customWidth="1"/>
    <col min="6428" max="6428" width="9.85546875" style="51" customWidth="1"/>
    <col min="6429" max="6429" width="4.140625" style="51" customWidth="1"/>
    <col min="6430" max="6430" width="12.5703125" style="51"/>
    <col min="6431" max="6431" width="90.85546875" style="51" bestFit="1" customWidth="1"/>
    <col min="6432" max="6656" width="12.5703125" style="51"/>
    <col min="6657" max="6657" width="39.140625" style="51" bestFit="1" customWidth="1"/>
    <col min="6658" max="6658" width="11.85546875" style="51" customWidth="1"/>
    <col min="6659" max="6659" width="3.28515625" style="51" customWidth="1"/>
    <col min="6660" max="6660" width="0" style="51" hidden="1" customWidth="1"/>
    <col min="6661" max="6661" width="3.28515625" style="51" customWidth="1"/>
    <col min="6662" max="6662" width="9.85546875" style="51" customWidth="1"/>
    <col min="6663" max="6663" width="3.28515625" style="51" customWidth="1"/>
    <col min="6664" max="6664" width="9.85546875" style="51" customWidth="1"/>
    <col min="6665" max="6665" width="3.28515625" style="51" customWidth="1"/>
    <col min="6666" max="6666" width="9.85546875" style="51" customWidth="1"/>
    <col min="6667" max="6667" width="3.28515625" style="51" customWidth="1"/>
    <col min="6668" max="6668" width="9.85546875" style="51" customWidth="1"/>
    <col min="6669" max="6669" width="3.28515625" style="51" customWidth="1"/>
    <col min="6670" max="6670" width="9.85546875" style="51" customWidth="1"/>
    <col min="6671" max="6671" width="4.140625" style="51" customWidth="1"/>
    <col min="6672" max="6672" width="9.85546875" style="51" customWidth="1"/>
    <col min="6673" max="6673" width="4.140625" style="51" customWidth="1"/>
    <col min="6674" max="6674" width="9.85546875" style="51" customWidth="1"/>
    <col min="6675" max="6675" width="3.28515625" style="51" customWidth="1"/>
    <col min="6676" max="6676" width="9.85546875" style="51" customWidth="1"/>
    <col min="6677" max="6677" width="3.140625" style="51" customWidth="1"/>
    <col min="6678" max="6678" width="9.85546875" style="51" customWidth="1"/>
    <col min="6679" max="6679" width="3.42578125" style="51" customWidth="1"/>
    <col min="6680" max="6680" width="9.85546875" style="51" customWidth="1"/>
    <col min="6681" max="6681" width="4.140625" style="51" customWidth="1"/>
    <col min="6682" max="6682" width="9.85546875" style="51" customWidth="1"/>
    <col min="6683" max="6683" width="4.140625" style="51" customWidth="1"/>
    <col min="6684" max="6684" width="9.85546875" style="51" customWidth="1"/>
    <col min="6685" max="6685" width="4.140625" style="51" customWidth="1"/>
    <col min="6686" max="6686" width="12.5703125" style="51"/>
    <col min="6687" max="6687" width="90.85546875" style="51" bestFit="1" customWidth="1"/>
    <col min="6688" max="6912" width="12.5703125" style="51"/>
    <col min="6913" max="6913" width="39.140625" style="51" bestFit="1" customWidth="1"/>
    <col min="6914" max="6914" width="11.85546875" style="51" customWidth="1"/>
    <col min="6915" max="6915" width="3.28515625" style="51" customWidth="1"/>
    <col min="6916" max="6916" width="0" style="51" hidden="1" customWidth="1"/>
    <col min="6917" max="6917" width="3.28515625" style="51" customWidth="1"/>
    <col min="6918" max="6918" width="9.85546875" style="51" customWidth="1"/>
    <col min="6919" max="6919" width="3.28515625" style="51" customWidth="1"/>
    <col min="6920" max="6920" width="9.85546875" style="51" customWidth="1"/>
    <col min="6921" max="6921" width="3.28515625" style="51" customWidth="1"/>
    <col min="6922" max="6922" width="9.85546875" style="51" customWidth="1"/>
    <col min="6923" max="6923" width="3.28515625" style="51" customWidth="1"/>
    <col min="6924" max="6924" width="9.85546875" style="51" customWidth="1"/>
    <col min="6925" max="6925" width="3.28515625" style="51" customWidth="1"/>
    <col min="6926" max="6926" width="9.85546875" style="51" customWidth="1"/>
    <col min="6927" max="6927" width="4.140625" style="51" customWidth="1"/>
    <col min="6928" max="6928" width="9.85546875" style="51" customWidth="1"/>
    <col min="6929" max="6929" width="4.140625" style="51" customWidth="1"/>
    <col min="6930" max="6930" width="9.85546875" style="51" customWidth="1"/>
    <col min="6931" max="6931" width="3.28515625" style="51" customWidth="1"/>
    <col min="6932" max="6932" width="9.85546875" style="51" customWidth="1"/>
    <col min="6933" max="6933" width="3.140625" style="51" customWidth="1"/>
    <col min="6934" max="6934" width="9.85546875" style="51" customWidth="1"/>
    <col min="6935" max="6935" width="3.42578125" style="51" customWidth="1"/>
    <col min="6936" max="6936" width="9.85546875" style="51" customWidth="1"/>
    <col min="6937" max="6937" width="4.140625" style="51" customWidth="1"/>
    <col min="6938" max="6938" width="9.85546875" style="51" customWidth="1"/>
    <col min="6939" max="6939" width="4.140625" style="51" customWidth="1"/>
    <col min="6940" max="6940" width="9.85546875" style="51" customWidth="1"/>
    <col min="6941" max="6941" width="4.140625" style="51" customWidth="1"/>
    <col min="6942" max="6942" width="12.5703125" style="51"/>
    <col min="6943" max="6943" width="90.85546875" style="51" bestFit="1" customWidth="1"/>
    <col min="6944" max="7168" width="12.5703125" style="51"/>
    <col min="7169" max="7169" width="39.140625" style="51" bestFit="1" customWidth="1"/>
    <col min="7170" max="7170" width="11.85546875" style="51" customWidth="1"/>
    <col min="7171" max="7171" width="3.28515625" style="51" customWidth="1"/>
    <col min="7172" max="7172" width="0" style="51" hidden="1" customWidth="1"/>
    <col min="7173" max="7173" width="3.28515625" style="51" customWidth="1"/>
    <col min="7174" max="7174" width="9.85546875" style="51" customWidth="1"/>
    <col min="7175" max="7175" width="3.28515625" style="51" customWidth="1"/>
    <col min="7176" max="7176" width="9.85546875" style="51" customWidth="1"/>
    <col min="7177" max="7177" width="3.28515625" style="51" customWidth="1"/>
    <col min="7178" max="7178" width="9.85546875" style="51" customWidth="1"/>
    <col min="7179" max="7179" width="3.28515625" style="51" customWidth="1"/>
    <col min="7180" max="7180" width="9.85546875" style="51" customWidth="1"/>
    <col min="7181" max="7181" width="3.28515625" style="51" customWidth="1"/>
    <col min="7182" max="7182" width="9.85546875" style="51" customWidth="1"/>
    <col min="7183" max="7183" width="4.140625" style="51" customWidth="1"/>
    <col min="7184" max="7184" width="9.85546875" style="51" customWidth="1"/>
    <col min="7185" max="7185" width="4.140625" style="51" customWidth="1"/>
    <col min="7186" max="7186" width="9.85546875" style="51" customWidth="1"/>
    <col min="7187" max="7187" width="3.28515625" style="51" customWidth="1"/>
    <col min="7188" max="7188" width="9.85546875" style="51" customWidth="1"/>
    <col min="7189" max="7189" width="3.140625" style="51" customWidth="1"/>
    <col min="7190" max="7190" width="9.85546875" style="51" customWidth="1"/>
    <col min="7191" max="7191" width="3.42578125" style="51" customWidth="1"/>
    <col min="7192" max="7192" width="9.85546875" style="51" customWidth="1"/>
    <col min="7193" max="7193" width="4.140625" style="51" customWidth="1"/>
    <col min="7194" max="7194" width="9.85546875" style="51" customWidth="1"/>
    <col min="7195" max="7195" width="4.140625" style="51" customWidth="1"/>
    <col min="7196" max="7196" width="9.85546875" style="51" customWidth="1"/>
    <col min="7197" max="7197" width="4.140625" style="51" customWidth="1"/>
    <col min="7198" max="7198" width="12.5703125" style="51"/>
    <col min="7199" max="7199" width="90.85546875" style="51" bestFit="1" customWidth="1"/>
    <col min="7200" max="7424" width="12.5703125" style="51"/>
    <col min="7425" max="7425" width="39.140625" style="51" bestFit="1" customWidth="1"/>
    <col min="7426" max="7426" width="11.85546875" style="51" customWidth="1"/>
    <col min="7427" max="7427" width="3.28515625" style="51" customWidth="1"/>
    <col min="7428" max="7428" width="0" style="51" hidden="1" customWidth="1"/>
    <col min="7429" max="7429" width="3.28515625" style="51" customWidth="1"/>
    <col min="7430" max="7430" width="9.85546875" style="51" customWidth="1"/>
    <col min="7431" max="7431" width="3.28515625" style="51" customWidth="1"/>
    <col min="7432" max="7432" width="9.85546875" style="51" customWidth="1"/>
    <col min="7433" max="7433" width="3.28515625" style="51" customWidth="1"/>
    <col min="7434" max="7434" width="9.85546875" style="51" customWidth="1"/>
    <col min="7435" max="7435" width="3.28515625" style="51" customWidth="1"/>
    <col min="7436" max="7436" width="9.85546875" style="51" customWidth="1"/>
    <col min="7437" max="7437" width="3.28515625" style="51" customWidth="1"/>
    <col min="7438" max="7438" width="9.85546875" style="51" customWidth="1"/>
    <col min="7439" max="7439" width="4.140625" style="51" customWidth="1"/>
    <col min="7440" max="7440" width="9.85546875" style="51" customWidth="1"/>
    <col min="7441" max="7441" width="4.140625" style="51" customWidth="1"/>
    <col min="7442" max="7442" width="9.85546875" style="51" customWidth="1"/>
    <col min="7443" max="7443" width="3.28515625" style="51" customWidth="1"/>
    <col min="7444" max="7444" width="9.85546875" style="51" customWidth="1"/>
    <col min="7445" max="7445" width="3.140625" style="51" customWidth="1"/>
    <col min="7446" max="7446" width="9.85546875" style="51" customWidth="1"/>
    <col min="7447" max="7447" width="3.42578125" style="51" customWidth="1"/>
    <col min="7448" max="7448" width="9.85546875" style="51" customWidth="1"/>
    <col min="7449" max="7449" width="4.140625" style="51" customWidth="1"/>
    <col min="7450" max="7450" width="9.85546875" style="51" customWidth="1"/>
    <col min="7451" max="7451" width="4.140625" style="51" customWidth="1"/>
    <col min="7452" max="7452" width="9.85546875" style="51" customWidth="1"/>
    <col min="7453" max="7453" width="4.140625" style="51" customWidth="1"/>
    <col min="7454" max="7454" width="12.5703125" style="51"/>
    <col min="7455" max="7455" width="90.85546875" style="51" bestFit="1" customWidth="1"/>
    <col min="7456" max="7680" width="12.5703125" style="51"/>
    <col min="7681" max="7681" width="39.140625" style="51" bestFit="1" customWidth="1"/>
    <col min="7682" max="7682" width="11.85546875" style="51" customWidth="1"/>
    <col min="7683" max="7683" width="3.28515625" style="51" customWidth="1"/>
    <col min="7684" max="7684" width="0" style="51" hidden="1" customWidth="1"/>
    <col min="7685" max="7685" width="3.28515625" style="51" customWidth="1"/>
    <col min="7686" max="7686" width="9.85546875" style="51" customWidth="1"/>
    <col min="7687" max="7687" width="3.28515625" style="51" customWidth="1"/>
    <col min="7688" max="7688" width="9.85546875" style="51" customWidth="1"/>
    <col min="7689" max="7689" width="3.28515625" style="51" customWidth="1"/>
    <col min="7690" max="7690" width="9.85546875" style="51" customWidth="1"/>
    <col min="7691" max="7691" width="3.28515625" style="51" customWidth="1"/>
    <col min="7692" max="7692" width="9.85546875" style="51" customWidth="1"/>
    <col min="7693" max="7693" width="3.28515625" style="51" customWidth="1"/>
    <col min="7694" max="7694" width="9.85546875" style="51" customWidth="1"/>
    <col min="7695" max="7695" width="4.140625" style="51" customWidth="1"/>
    <col min="7696" max="7696" width="9.85546875" style="51" customWidth="1"/>
    <col min="7697" max="7697" width="4.140625" style="51" customWidth="1"/>
    <col min="7698" max="7698" width="9.85546875" style="51" customWidth="1"/>
    <col min="7699" max="7699" width="3.28515625" style="51" customWidth="1"/>
    <col min="7700" max="7700" width="9.85546875" style="51" customWidth="1"/>
    <col min="7701" max="7701" width="3.140625" style="51" customWidth="1"/>
    <col min="7702" max="7702" width="9.85546875" style="51" customWidth="1"/>
    <col min="7703" max="7703" width="3.42578125" style="51" customWidth="1"/>
    <col min="7704" max="7704" width="9.85546875" style="51" customWidth="1"/>
    <col min="7705" max="7705" width="4.140625" style="51" customWidth="1"/>
    <col min="7706" max="7706" width="9.85546875" style="51" customWidth="1"/>
    <col min="7707" max="7707" width="4.140625" style="51" customWidth="1"/>
    <col min="7708" max="7708" width="9.85546875" style="51" customWidth="1"/>
    <col min="7709" max="7709" width="4.140625" style="51" customWidth="1"/>
    <col min="7710" max="7710" width="12.5703125" style="51"/>
    <col min="7711" max="7711" width="90.85546875" style="51" bestFit="1" customWidth="1"/>
    <col min="7712" max="7936" width="12.5703125" style="51"/>
    <col min="7937" max="7937" width="39.140625" style="51" bestFit="1" customWidth="1"/>
    <col min="7938" max="7938" width="11.85546875" style="51" customWidth="1"/>
    <col min="7939" max="7939" width="3.28515625" style="51" customWidth="1"/>
    <col min="7940" max="7940" width="0" style="51" hidden="1" customWidth="1"/>
    <col min="7941" max="7941" width="3.28515625" style="51" customWidth="1"/>
    <col min="7942" max="7942" width="9.85546875" style="51" customWidth="1"/>
    <col min="7943" max="7943" width="3.28515625" style="51" customWidth="1"/>
    <col min="7944" max="7944" width="9.85546875" style="51" customWidth="1"/>
    <col min="7945" max="7945" width="3.28515625" style="51" customWidth="1"/>
    <col min="7946" max="7946" width="9.85546875" style="51" customWidth="1"/>
    <col min="7947" max="7947" width="3.28515625" style="51" customWidth="1"/>
    <col min="7948" max="7948" width="9.85546875" style="51" customWidth="1"/>
    <col min="7949" max="7949" width="3.28515625" style="51" customWidth="1"/>
    <col min="7950" max="7950" width="9.85546875" style="51" customWidth="1"/>
    <col min="7951" max="7951" width="4.140625" style="51" customWidth="1"/>
    <col min="7952" max="7952" width="9.85546875" style="51" customWidth="1"/>
    <col min="7953" max="7953" width="4.140625" style="51" customWidth="1"/>
    <col min="7954" max="7954" width="9.85546875" style="51" customWidth="1"/>
    <col min="7955" max="7955" width="3.28515625" style="51" customWidth="1"/>
    <col min="7956" max="7956" width="9.85546875" style="51" customWidth="1"/>
    <col min="7957" max="7957" width="3.140625" style="51" customWidth="1"/>
    <col min="7958" max="7958" width="9.85546875" style="51" customWidth="1"/>
    <col min="7959" max="7959" width="3.42578125" style="51" customWidth="1"/>
    <col min="7960" max="7960" width="9.85546875" style="51" customWidth="1"/>
    <col min="7961" max="7961" width="4.140625" style="51" customWidth="1"/>
    <col min="7962" max="7962" width="9.85546875" style="51" customWidth="1"/>
    <col min="7963" max="7963" width="4.140625" style="51" customWidth="1"/>
    <col min="7964" max="7964" width="9.85546875" style="51" customWidth="1"/>
    <col min="7965" max="7965" width="4.140625" style="51" customWidth="1"/>
    <col min="7966" max="7966" width="12.5703125" style="51"/>
    <col min="7967" max="7967" width="90.85546875" style="51" bestFit="1" customWidth="1"/>
    <col min="7968" max="8192" width="12.5703125" style="51"/>
    <col min="8193" max="8193" width="39.140625" style="51" bestFit="1" customWidth="1"/>
    <col min="8194" max="8194" width="11.85546875" style="51" customWidth="1"/>
    <col min="8195" max="8195" width="3.28515625" style="51" customWidth="1"/>
    <col min="8196" max="8196" width="0" style="51" hidden="1" customWidth="1"/>
    <col min="8197" max="8197" width="3.28515625" style="51" customWidth="1"/>
    <col min="8198" max="8198" width="9.85546875" style="51" customWidth="1"/>
    <col min="8199" max="8199" width="3.28515625" style="51" customWidth="1"/>
    <col min="8200" max="8200" width="9.85546875" style="51" customWidth="1"/>
    <col min="8201" max="8201" width="3.28515625" style="51" customWidth="1"/>
    <col min="8202" max="8202" width="9.85546875" style="51" customWidth="1"/>
    <col min="8203" max="8203" width="3.28515625" style="51" customWidth="1"/>
    <col min="8204" max="8204" width="9.85546875" style="51" customWidth="1"/>
    <col min="8205" max="8205" width="3.28515625" style="51" customWidth="1"/>
    <col min="8206" max="8206" width="9.85546875" style="51" customWidth="1"/>
    <col min="8207" max="8207" width="4.140625" style="51" customWidth="1"/>
    <col min="8208" max="8208" width="9.85546875" style="51" customWidth="1"/>
    <col min="8209" max="8209" width="4.140625" style="51" customWidth="1"/>
    <col min="8210" max="8210" width="9.85546875" style="51" customWidth="1"/>
    <col min="8211" max="8211" width="3.28515625" style="51" customWidth="1"/>
    <col min="8212" max="8212" width="9.85546875" style="51" customWidth="1"/>
    <col min="8213" max="8213" width="3.140625" style="51" customWidth="1"/>
    <col min="8214" max="8214" width="9.85546875" style="51" customWidth="1"/>
    <col min="8215" max="8215" width="3.42578125" style="51" customWidth="1"/>
    <col min="8216" max="8216" width="9.85546875" style="51" customWidth="1"/>
    <col min="8217" max="8217" width="4.140625" style="51" customWidth="1"/>
    <col min="8218" max="8218" width="9.85546875" style="51" customWidth="1"/>
    <col min="8219" max="8219" width="4.140625" style="51" customWidth="1"/>
    <col min="8220" max="8220" width="9.85546875" style="51" customWidth="1"/>
    <col min="8221" max="8221" width="4.140625" style="51" customWidth="1"/>
    <col min="8222" max="8222" width="12.5703125" style="51"/>
    <col min="8223" max="8223" width="90.85546875" style="51" bestFit="1" customWidth="1"/>
    <col min="8224" max="8448" width="12.5703125" style="51"/>
    <col min="8449" max="8449" width="39.140625" style="51" bestFit="1" customWidth="1"/>
    <col min="8450" max="8450" width="11.85546875" style="51" customWidth="1"/>
    <col min="8451" max="8451" width="3.28515625" style="51" customWidth="1"/>
    <col min="8452" max="8452" width="0" style="51" hidden="1" customWidth="1"/>
    <col min="8453" max="8453" width="3.28515625" style="51" customWidth="1"/>
    <col min="8454" max="8454" width="9.85546875" style="51" customWidth="1"/>
    <col min="8455" max="8455" width="3.28515625" style="51" customWidth="1"/>
    <col min="8456" max="8456" width="9.85546875" style="51" customWidth="1"/>
    <col min="8457" max="8457" width="3.28515625" style="51" customWidth="1"/>
    <col min="8458" max="8458" width="9.85546875" style="51" customWidth="1"/>
    <col min="8459" max="8459" width="3.28515625" style="51" customWidth="1"/>
    <col min="8460" max="8460" width="9.85546875" style="51" customWidth="1"/>
    <col min="8461" max="8461" width="3.28515625" style="51" customWidth="1"/>
    <col min="8462" max="8462" width="9.85546875" style="51" customWidth="1"/>
    <col min="8463" max="8463" width="4.140625" style="51" customWidth="1"/>
    <col min="8464" max="8464" width="9.85546875" style="51" customWidth="1"/>
    <col min="8465" max="8465" width="4.140625" style="51" customWidth="1"/>
    <col min="8466" max="8466" width="9.85546875" style="51" customWidth="1"/>
    <col min="8467" max="8467" width="3.28515625" style="51" customWidth="1"/>
    <col min="8468" max="8468" width="9.85546875" style="51" customWidth="1"/>
    <col min="8469" max="8469" width="3.140625" style="51" customWidth="1"/>
    <col min="8470" max="8470" width="9.85546875" style="51" customWidth="1"/>
    <col min="8471" max="8471" width="3.42578125" style="51" customWidth="1"/>
    <col min="8472" max="8472" width="9.85546875" style="51" customWidth="1"/>
    <col min="8473" max="8473" width="4.140625" style="51" customWidth="1"/>
    <col min="8474" max="8474" width="9.85546875" style="51" customWidth="1"/>
    <col min="8475" max="8475" width="4.140625" style="51" customWidth="1"/>
    <col min="8476" max="8476" width="9.85546875" style="51" customWidth="1"/>
    <col min="8477" max="8477" width="4.140625" style="51" customWidth="1"/>
    <col min="8478" max="8478" width="12.5703125" style="51"/>
    <col min="8479" max="8479" width="90.85546875" style="51" bestFit="1" customWidth="1"/>
    <col min="8480" max="8704" width="12.5703125" style="51"/>
    <col min="8705" max="8705" width="39.140625" style="51" bestFit="1" customWidth="1"/>
    <col min="8706" max="8706" width="11.85546875" style="51" customWidth="1"/>
    <col min="8707" max="8707" width="3.28515625" style="51" customWidth="1"/>
    <col min="8708" max="8708" width="0" style="51" hidden="1" customWidth="1"/>
    <col min="8709" max="8709" width="3.28515625" style="51" customWidth="1"/>
    <col min="8710" max="8710" width="9.85546875" style="51" customWidth="1"/>
    <col min="8711" max="8711" width="3.28515625" style="51" customWidth="1"/>
    <col min="8712" max="8712" width="9.85546875" style="51" customWidth="1"/>
    <col min="8713" max="8713" width="3.28515625" style="51" customWidth="1"/>
    <col min="8714" max="8714" width="9.85546875" style="51" customWidth="1"/>
    <col min="8715" max="8715" width="3.28515625" style="51" customWidth="1"/>
    <col min="8716" max="8716" width="9.85546875" style="51" customWidth="1"/>
    <col min="8717" max="8717" width="3.28515625" style="51" customWidth="1"/>
    <col min="8718" max="8718" width="9.85546875" style="51" customWidth="1"/>
    <col min="8719" max="8719" width="4.140625" style="51" customWidth="1"/>
    <col min="8720" max="8720" width="9.85546875" style="51" customWidth="1"/>
    <col min="8721" max="8721" width="4.140625" style="51" customWidth="1"/>
    <col min="8722" max="8722" width="9.85546875" style="51" customWidth="1"/>
    <col min="8723" max="8723" width="3.28515625" style="51" customWidth="1"/>
    <col min="8724" max="8724" width="9.85546875" style="51" customWidth="1"/>
    <col min="8725" max="8725" width="3.140625" style="51" customWidth="1"/>
    <col min="8726" max="8726" width="9.85546875" style="51" customWidth="1"/>
    <col min="8727" max="8727" width="3.42578125" style="51" customWidth="1"/>
    <col min="8728" max="8728" width="9.85546875" style="51" customWidth="1"/>
    <col min="8729" max="8729" width="4.140625" style="51" customWidth="1"/>
    <col min="8730" max="8730" width="9.85546875" style="51" customWidth="1"/>
    <col min="8731" max="8731" width="4.140625" style="51" customWidth="1"/>
    <col min="8732" max="8732" width="9.85546875" style="51" customWidth="1"/>
    <col min="8733" max="8733" width="4.140625" style="51" customWidth="1"/>
    <col min="8734" max="8734" width="12.5703125" style="51"/>
    <col min="8735" max="8735" width="90.85546875" style="51" bestFit="1" customWidth="1"/>
    <col min="8736" max="8960" width="12.5703125" style="51"/>
    <col min="8961" max="8961" width="39.140625" style="51" bestFit="1" customWidth="1"/>
    <col min="8962" max="8962" width="11.85546875" style="51" customWidth="1"/>
    <col min="8963" max="8963" width="3.28515625" style="51" customWidth="1"/>
    <col min="8964" max="8964" width="0" style="51" hidden="1" customWidth="1"/>
    <col min="8965" max="8965" width="3.28515625" style="51" customWidth="1"/>
    <col min="8966" max="8966" width="9.85546875" style="51" customWidth="1"/>
    <col min="8967" max="8967" width="3.28515625" style="51" customWidth="1"/>
    <col min="8968" max="8968" width="9.85546875" style="51" customWidth="1"/>
    <col min="8969" max="8969" width="3.28515625" style="51" customWidth="1"/>
    <col min="8970" max="8970" width="9.85546875" style="51" customWidth="1"/>
    <col min="8971" max="8971" width="3.28515625" style="51" customWidth="1"/>
    <col min="8972" max="8972" width="9.85546875" style="51" customWidth="1"/>
    <col min="8973" max="8973" width="3.28515625" style="51" customWidth="1"/>
    <col min="8974" max="8974" width="9.85546875" style="51" customWidth="1"/>
    <col min="8975" max="8975" width="4.140625" style="51" customWidth="1"/>
    <col min="8976" max="8976" width="9.85546875" style="51" customWidth="1"/>
    <col min="8977" max="8977" width="4.140625" style="51" customWidth="1"/>
    <col min="8978" max="8978" width="9.85546875" style="51" customWidth="1"/>
    <col min="8979" max="8979" width="3.28515625" style="51" customWidth="1"/>
    <col min="8980" max="8980" width="9.85546875" style="51" customWidth="1"/>
    <col min="8981" max="8981" width="3.140625" style="51" customWidth="1"/>
    <col min="8982" max="8982" width="9.85546875" style="51" customWidth="1"/>
    <col min="8983" max="8983" width="3.42578125" style="51" customWidth="1"/>
    <col min="8984" max="8984" width="9.85546875" style="51" customWidth="1"/>
    <col min="8985" max="8985" width="4.140625" style="51" customWidth="1"/>
    <col min="8986" max="8986" width="9.85546875" style="51" customWidth="1"/>
    <col min="8987" max="8987" width="4.140625" style="51" customWidth="1"/>
    <col min="8988" max="8988" width="9.85546875" style="51" customWidth="1"/>
    <col min="8989" max="8989" width="4.140625" style="51" customWidth="1"/>
    <col min="8990" max="8990" width="12.5703125" style="51"/>
    <col min="8991" max="8991" width="90.85546875" style="51" bestFit="1" customWidth="1"/>
    <col min="8992" max="9216" width="12.5703125" style="51"/>
    <col min="9217" max="9217" width="39.140625" style="51" bestFit="1" customWidth="1"/>
    <col min="9218" max="9218" width="11.85546875" style="51" customWidth="1"/>
    <col min="9219" max="9219" width="3.28515625" style="51" customWidth="1"/>
    <col min="9220" max="9220" width="0" style="51" hidden="1" customWidth="1"/>
    <col min="9221" max="9221" width="3.28515625" style="51" customWidth="1"/>
    <col min="9222" max="9222" width="9.85546875" style="51" customWidth="1"/>
    <col min="9223" max="9223" width="3.28515625" style="51" customWidth="1"/>
    <col min="9224" max="9224" width="9.85546875" style="51" customWidth="1"/>
    <col min="9225" max="9225" width="3.28515625" style="51" customWidth="1"/>
    <col min="9226" max="9226" width="9.85546875" style="51" customWidth="1"/>
    <col min="9227" max="9227" width="3.28515625" style="51" customWidth="1"/>
    <col min="9228" max="9228" width="9.85546875" style="51" customWidth="1"/>
    <col min="9229" max="9229" width="3.28515625" style="51" customWidth="1"/>
    <col min="9230" max="9230" width="9.85546875" style="51" customWidth="1"/>
    <col min="9231" max="9231" width="4.140625" style="51" customWidth="1"/>
    <col min="9232" max="9232" width="9.85546875" style="51" customWidth="1"/>
    <col min="9233" max="9233" width="4.140625" style="51" customWidth="1"/>
    <col min="9234" max="9234" width="9.85546875" style="51" customWidth="1"/>
    <col min="9235" max="9235" width="3.28515625" style="51" customWidth="1"/>
    <col min="9236" max="9236" width="9.85546875" style="51" customWidth="1"/>
    <col min="9237" max="9237" width="3.140625" style="51" customWidth="1"/>
    <col min="9238" max="9238" width="9.85546875" style="51" customWidth="1"/>
    <col min="9239" max="9239" width="3.42578125" style="51" customWidth="1"/>
    <col min="9240" max="9240" width="9.85546875" style="51" customWidth="1"/>
    <col min="9241" max="9241" width="4.140625" style="51" customWidth="1"/>
    <col min="9242" max="9242" width="9.85546875" style="51" customWidth="1"/>
    <col min="9243" max="9243" width="4.140625" style="51" customWidth="1"/>
    <col min="9244" max="9244" width="9.85546875" style="51" customWidth="1"/>
    <col min="9245" max="9245" width="4.140625" style="51" customWidth="1"/>
    <col min="9246" max="9246" width="12.5703125" style="51"/>
    <col min="9247" max="9247" width="90.85546875" style="51" bestFit="1" customWidth="1"/>
    <col min="9248" max="9472" width="12.5703125" style="51"/>
    <col min="9473" max="9473" width="39.140625" style="51" bestFit="1" customWidth="1"/>
    <col min="9474" max="9474" width="11.85546875" style="51" customWidth="1"/>
    <col min="9475" max="9475" width="3.28515625" style="51" customWidth="1"/>
    <col min="9476" max="9476" width="0" style="51" hidden="1" customWidth="1"/>
    <col min="9477" max="9477" width="3.28515625" style="51" customWidth="1"/>
    <col min="9478" max="9478" width="9.85546875" style="51" customWidth="1"/>
    <col min="9479" max="9479" width="3.28515625" style="51" customWidth="1"/>
    <col min="9480" max="9480" width="9.85546875" style="51" customWidth="1"/>
    <col min="9481" max="9481" width="3.28515625" style="51" customWidth="1"/>
    <col min="9482" max="9482" width="9.85546875" style="51" customWidth="1"/>
    <col min="9483" max="9483" width="3.28515625" style="51" customWidth="1"/>
    <col min="9484" max="9484" width="9.85546875" style="51" customWidth="1"/>
    <col min="9485" max="9485" width="3.28515625" style="51" customWidth="1"/>
    <col min="9486" max="9486" width="9.85546875" style="51" customWidth="1"/>
    <col min="9487" max="9487" width="4.140625" style="51" customWidth="1"/>
    <col min="9488" max="9488" width="9.85546875" style="51" customWidth="1"/>
    <col min="9489" max="9489" width="4.140625" style="51" customWidth="1"/>
    <col min="9490" max="9490" width="9.85546875" style="51" customWidth="1"/>
    <col min="9491" max="9491" width="3.28515625" style="51" customWidth="1"/>
    <col min="9492" max="9492" width="9.85546875" style="51" customWidth="1"/>
    <col min="9493" max="9493" width="3.140625" style="51" customWidth="1"/>
    <col min="9494" max="9494" width="9.85546875" style="51" customWidth="1"/>
    <col min="9495" max="9495" width="3.42578125" style="51" customWidth="1"/>
    <col min="9496" max="9496" width="9.85546875" style="51" customWidth="1"/>
    <col min="9497" max="9497" width="4.140625" style="51" customWidth="1"/>
    <col min="9498" max="9498" width="9.85546875" style="51" customWidth="1"/>
    <col min="9499" max="9499" width="4.140625" style="51" customWidth="1"/>
    <col min="9500" max="9500" width="9.85546875" style="51" customWidth="1"/>
    <col min="9501" max="9501" width="4.140625" style="51" customWidth="1"/>
    <col min="9502" max="9502" width="12.5703125" style="51"/>
    <col min="9503" max="9503" width="90.85546875" style="51" bestFit="1" customWidth="1"/>
    <col min="9504" max="9728" width="12.5703125" style="51"/>
    <col min="9729" max="9729" width="39.140625" style="51" bestFit="1" customWidth="1"/>
    <col min="9730" max="9730" width="11.85546875" style="51" customWidth="1"/>
    <col min="9731" max="9731" width="3.28515625" style="51" customWidth="1"/>
    <col min="9732" max="9732" width="0" style="51" hidden="1" customWidth="1"/>
    <col min="9733" max="9733" width="3.28515625" style="51" customWidth="1"/>
    <col min="9734" max="9734" width="9.85546875" style="51" customWidth="1"/>
    <col min="9735" max="9735" width="3.28515625" style="51" customWidth="1"/>
    <col min="9736" max="9736" width="9.85546875" style="51" customWidth="1"/>
    <col min="9737" max="9737" width="3.28515625" style="51" customWidth="1"/>
    <col min="9738" max="9738" width="9.85546875" style="51" customWidth="1"/>
    <col min="9739" max="9739" width="3.28515625" style="51" customWidth="1"/>
    <col min="9740" max="9740" width="9.85546875" style="51" customWidth="1"/>
    <col min="9741" max="9741" width="3.28515625" style="51" customWidth="1"/>
    <col min="9742" max="9742" width="9.85546875" style="51" customWidth="1"/>
    <col min="9743" max="9743" width="4.140625" style="51" customWidth="1"/>
    <col min="9744" max="9744" width="9.85546875" style="51" customWidth="1"/>
    <col min="9745" max="9745" width="4.140625" style="51" customWidth="1"/>
    <col min="9746" max="9746" width="9.85546875" style="51" customWidth="1"/>
    <col min="9747" max="9747" width="3.28515625" style="51" customWidth="1"/>
    <col min="9748" max="9748" width="9.85546875" style="51" customWidth="1"/>
    <col min="9749" max="9749" width="3.140625" style="51" customWidth="1"/>
    <col min="9750" max="9750" width="9.85546875" style="51" customWidth="1"/>
    <col min="9751" max="9751" width="3.42578125" style="51" customWidth="1"/>
    <col min="9752" max="9752" width="9.85546875" style="51" customWidth="1"/>
    <col min="9753" max="9753" width="4.140625" style="51" customWidth="1"/>
    <col min="9754" max="9754" width="9.85546875" style="51" customWidth="1"/>
    <col min="9755" max="9755" width="4.140625" style="51" customWidth="1"/>
    <col min="9756" max="9756" width="9.85546875" style="51" customWidth="1"/>
    <col min="9757" max="9757" width="4.140625" style="51" customWidth="1"/>
    <col min="9758" max="9758" width="12.5703125" style="51"/>
    <col min="9759" max="9759" width="90.85546875" style="51" bestFit="1" customWidth="1"/>
    <col min="9760" max="9984" width="12.5703125" style="51"/>
    <col min="9985" max="9985" width="39.140625" style="51" bestFit="1" customWidth="1"/>
    <col min="9986" max="9986" width="11.85546875" style="51" customWidth="1"/>
    <col min="9987" max="9987" width="3.28515625" style="51" customWidth="1"/>
    <col min="9988" max="9988" width="0" style="51" hidden="1" customWidth="1"/>
    <col min="9989" max="9989" width="3.28515625" style="51" customWidth="1"/>
    <col min="9990" max="9990" width="9.85546875" style="51" customWidth="1"/>
    <col min="9991" max="9991" width="3.28515625" style="51" customWidth="1"/>
    <col min="9992" max="9992" width="9.85546875" style="51" customWidth="1"/>
    <col min="9993" max="9993" width="3.28515625" style="51" customWidth="1"/>
    <col min="9994" max="9994" width="9.85546875" style="51" customWidth="1"/>
    <col min="9995" max="9995" width="3.28515625" style="51" customWidth="1"/>
    <col min="9996" max="9996" width="9.85546875" style="51" customWidth="1"/>
    <col min="9997" max="9997" width="3.28515625" style="51" customWidth="1"/>
    <col min="9998" max="9998" width="9.85546875" style="51" customWidth="1"/>
    <col min="9999" max="9999" width="4.140625" style="51" customWidth="1"/>
    <col min="10000" max="10000" width="9.85546875" style="51" customWidth="1"/>
    <col min="10001" max="10001" width="4.140625" style="51" customWidth="1"/>
    <col min="10002" max="10002" width="9.85546875" style="51" customWidth="1"/>
    <col min="10003" max="10003" width="3.28515625" style="51" customWidth="1"/>
    <col min="10004" max="10004" width="9.85546875" style="51" customWidth="1"/>
    <col min="10005" max="10005" width="3.140625" style="51" customWidth="1"/>
    <col min="10006" max="10006" width="9.85546875" style="51" customWidth="1"/>
    <col min="10007" max="10007" width="3.42578125" style="51" customWidth="1"/>
    <col min="10008" max="10008" width="9.85546875" style="51" customWidth="1"/>
    <col min="10009" max="10009" width="4.140625" style="51" customWidth="1"/>
    <col min="10010" max="10010" width="9.85546875" style="51" customWidth="1"/>
    <col min="10011" max="10011" width="4.140625" style="51" customWidth="1"/>
    <col min="10012" max="10012" width="9.85546875" style="51" customWidth="1"/>
    <col min="10013" max="10013" width="4.140625" style="51" customWidth="1"/>
    <col min="10014" max="10014" width="12.5703125" style="51"/>
    <col min="10015" max="10015" width="90.85546875" style="51" bestFit="1" customWidth="1"/>
    <col min="10016" max="10240" width="12.5703125" style="51"/>
    <col min="10241" max="10241" width="39.140625" style="51" bestFit="1" customWidth="1"/>
    <col min="10242" max="10242" width="11.85546875" style="51" customWidth="1"/>
    <col min="10243" max="10243" width="3.28515625" style="51" customWidth="1"/>
    <col min="10244" max="10244" width="0" style="51" hidden="1" customWidth="1"/>
    <col min="10245" max="10245" width="3.28515625" style="51" customWidth="1"/>
    <col min="10246" max="10246" width="9.85546875" style="51" customWidth="1"/>
    <col min="10247" max="10247" width="3.28515625" style="51" customWidth="1"/>
    <col min="10248" max="10248" width="9.85546875" style="51" customWidth="1"/>
    <col min="10249" max="10249" width="3.28515625" style="51" customWidth="1"/>
    <col min="10250" max="10250" width="9.85546875" style="51" customWidth="1"/>
    <col min="10251" max="10251" width="3.28515625" style="51" customWidth="1"/>
    <col min="10252" max="10252" width="9.85546875" style="51" customWidth="1"/>
    <col min="10253" max="10253" width="3.28515625" style="51" customWidth="1"/>
    <col min="10254" max="10254" width="9.85546875" style="51" customWidth="1"/>
    <col min="10255" max="10255" width="4.140625" style="51" customWidth="1"/>
    <col min="10256" max="10256" width="9.85546875" style="51" customWidth="1"/>
    <col min="10257" max="10257" width="4.140625" style="51" customWidth="1"/>
    <col min="10258" max="10258" width="9.85546875" style="51" customWidth="1"/>
    <col min="10259" max="10259" width="3.28515625" style="51" customWidth="1"/>
    <col min="10260" max="10260" width="9.85546875" style="51" customWidth="1"/>
    <col min="10261" max="10261" width="3.140625" style="51" customWidth="1"/>
    <col min="10262" max="10262" width="9.85546875" style="51" customWidth="1"/>
    <col min="10263" max="10263" width="3.42578125" style="51" customWidth="1"/>
    <col min="10264" max="10264" width="9.85546875" style="51" customWidth="1"/>
    <col min="10265" max="10265" width="4.140625" style="51" customWidth="1"/>
    <col min="10266" max="10266" width="9.85546875" style="51" customWidth="1"/>
    <col min="10267" max="10267" width="4.140625" style="51" customWidth="1"/>
    <col min="10268" max="10268" width="9.85546875" style="51" customWidth="1"/>
    <col min="10269" max="10269" width="4.140625" style="51" customWidth="1"/>
    <col min="10270" max="10270" width="12.5703125" style="51"/>
    <col min="10271" max="10271" width="90.85546875" style="51" bestFit="1" customWidth="1"/>
    <col min="10272" max="10496" width="12.5703125" style="51"/>
    <col min="10497" max="10497" width="39.140625" style="51" bestFit="1" customWidth="1"/>
    <col min="10498" max="10498" width="11.85546875" style="51" customWidth="1"/>
    <col min="10499" max="10499" width="3.28515625" style="51" customWidth="1"/>
    <col min="10500" max="10500" width="0" style="51" hidden="1" customWidth="1"/>
    <col min="10501" max="10501" width="3.28515625" style="51" customWidth="1"/>
    <col min="10502" max="10502" width="9.85546875" style="51" customWidth="1"/>
    <col min="10503" max="10503" width="3.28515625" style="51" customWidth="1"/>
    <col min="10504" max="10504" width="9.85546875" style="51" customWidth="1"/>
    <col min="10505" max="10505" width="3.28515625" style="51" customWidth="1"/>
    <col min="10506" max="10506" width="9.85546875" style="51" customWidth="1"/>
    <col min="10507" max="10507" width="3.28515625" style="51" customWidth="1"/>
    <col min="10508" max="10508" width="9.85546875" style="51" customWidth="1"/>
    <col min="10509" max="10509" width="3.28515625" style="51" customWidth="1"/>
    <col min="10510" max="10510" width="9.85546875" style="51" customWidth="1"/>
    <col min="10511" max="10511" width="4.140625" style="51" customWidth="1"/>
    <col min="10512" max="10512" width="9.85546875" style="51" customWidth="1"/>
    <col min="10513" max="10513" width="4.140625" style="51" customWidth="1"/>
    <col min="10514" max="10514" width="9.85546875" style="51" customWidth="1"/>
    <col min="10515" max="10515" width="3.28515625" style="51" customWidth="1"/>
    <col min="10516" max="10516" width="9.85546875" style="51" customWidth="1"/>
    <col min="10517" max="10517" width="3.140625" style="51" customWidth="1"/>
    <col min="10518" max="10518" width="9.85546875" style="51" customWidth="1"/>
    <col min="10519" max="10519" width="3.42578125" style="51" customWidth="1"/>
    <col min="10520" max="10520" width="9.85546875" style="51" customWidth="1"/>
    <col min="10521" max="10521" width="4.140625" style="51" customWidth="1"/>
    <col min="10522" max="10522" width="9.85546875" style="51" customWidth="1"/>
    <col min="10523" max="10523" width="4.140625" style="51" customWidth="1"/>
    <col min="10524" max="10524" width="9.85546875" style="51" customWidth="1"/>
    <col min="10525" max="10525" width="4.140625" style="51" customWidth="1"/>
    <col min="10526" max="10526" width="12.5703125" style="51"/>
    <col min="10527" max="10527" width="90.85546875" style="51" bestFit="1" customWidth="1"/>
    <col min="10528" max="10752" width="12.5703125" style="51"/>
    <col min="10753" max="10753" width="39.140625" style="51" bestFit="1" customWidth="1"/>
    <col min="10754" max="10754" width="11.85546875" style="51" customWidth="1"/>
    <col min="10755" max="10755" width="3.28515625" style="51" customWidth="1"/>
    <col min="10756" max="10756" width="0" style="51" hidden="1" customWidth="1"/>
    <col min="10757" max="10757" width="3.28515625" style="51" customWidth="1"/>
    <col min="10758" max="10758" width="9.85546875" style="51" customWidth="1"/>
    <col min="10759" max="10759" width="3.28515625" style="51" customWidth="1"/>
    <col min="10760" max="10760" width="9.85546875" style="51" customWidth="1"/>
    <col min="10761" max="10761" width="3.28515625" style="51" customWidth="1"/>
    <col min="10762" max="10762" width="9.85546875" style="51" customWidth="1"/>
    <col min="10763" max="10763" width="3.28515625" style="51" customWidth="1"/>
    <col min="10764" max="10764" width="9.85546875" style="51" customWidth="1"/>
    <col min="10765" max="10765" width="3.28515625" style="51" customWidth="1"/>
    <col min="10766" max="10766" width="9.85546875" style="51" customWidth="1"/>
    <col min="10767" max="10767" width="4.140625" style="51" customWidth="1"/>
    <col min="10768" max="10768" width="9.85546875" style="51" customWidth="1"/>
    <col min="10769" max="10769" width="4.140625" style="51" customWidth="1"/>
    <col min="10770" max="10770" width="9.85546875" style="51" customWidth="1"/>
    <col min="10771" max="10771" width="3.28515625" style="51" customWidth="1"/>
    <col min="10772" max="10772" width="9.85546875" style="51" customWidth="1"/>
    <col min="10773" max="10773" width="3.140625" style="51" customWidth="1"/>
    <col min="10774" max="10774" width="9.85546875" style="51" customWidth="1"/>
    <col min="10775" max="10775" width="3.42578125" style="51" customWidth="1"/>
    <col min="10776" max="10776" width="9.85546875" style="51" customWidth="1"/>
    <col min="10777" max="10777" width="4.140625" style="51" customWidth="1"/>
    <col min="10778" max="10778" width="9.85546875" style="51" customWidth="1"/>
    <col min="10779" max="10779" width="4.140625" style="51" customWidth="1"/>
    <col min="10780" max="10780" width="9.85546875" style="51" customWidth="1"/>
    <col min="10781" max="10781" width="4.140625" style="51" customWidth="1"/>
    <col min="10782" max="10782" width="12.5703125" style="51"/>
    <col min="10783" max="10783" width="90.85546875" style="51" bestFit="1" customWidth="1"/>
    <col min="10784" max="11008" width="12.5703125" style="51"/>
    <col min="11009" max="11009" width="39.140625" style="51" bestFit="1" customWidth="1"/>
    <col min="11010" max="11010" width="11.85546875" style="51" customWidth="1"/>
    <col min="11011" max="11011" width="3.28515625" style="51" customWidth="1"/>
    <col min="11012" max="11012" width="0" style="51" hidden="1" customWidth="1"/>
    <col min="11013" max="11013" width="3.28515625" style="51" customWidth="1"/>
    <col min="11014" max="11014" width="9.85546875" style="51" customWidth="1"/>
    <col min="11015" max="11015" width="3.28515625" style="51" customWidth="1"/>
    <col min="11016" max="11016" width="9.85546875" style="51" customWidth="1"/>
    <col min="11017" max="11017" width="3.28515625" style="51" customWidth="1"/>
    <col min="11018" max="11018" width="9.85546875" style="51" customWidth="1"/>
    <col min="11019" max="11019" width="3.28515625" style="51" customWidth="1"/>
    <col min="11020" max="11020" width="9.85546875" style="51" customWidth="1"/>
    <col min="11021" max="11021" width="3.28515625" style="51" customWidth="1"/>
    <col min="11022" max="11022" width="9.85546875" style="51" customWidth="1"/>
    <col min="11023" max="11023" width="4.140625" style="51" customWidth="1"/>
    <col min="11024" max="11024" width="9.85546875" style="51" customWidth="1"/>
    <col min="11025" max="11025" width="4.140625" style="51" customWidth="1"/>
    <col min="11026" max="11026" width="9.85546875" style="51" customWidth="1"/>
    <col min="11027" max="11027" width="3.28515625" style="51" customWidth="1"/>
    <col min="11028" max="11028" width="9.85546875" style="51" customWidth="1"/>
    <col min="11029" max="11029" width="3.140625" style="51" customWidth="1"/>
    <col min="11030" max="11030" width="9.85546875" style="51" customWidth="1"/>
    <col min="11031" max="11031" width="3.42578125" style="51" customWidth="1"/>
    <col min="11032" max="11032" width="9.85546875" style="51" customWidth="1"/>
    <col min="11033" max="11033" width="4.140625" style="51" customWidth="1"/>
    <col min="11034" max="11034" width="9.85546875" style="51" customWidth="1"/>
    <col min="11035" max="11035" width="4.140625" style="51" customWidth="1"/>
    <col min="11036" max="11036" width="9.85546875" style="51" customWidth="1"/>
    <col min="11037" max="11037" width="4.140625" style="51" customWidth="1"/>
    <col min="11038" max="11038" width="12.5703125" style="51"/>
    <col min="11039" max="11039" width="90.85546875" style="51" bestFit="1" customWidth="1"/>
    <col min="11040" max="11264" width="12.5703125" style="51"/>
    <col min="11265" max="11265" width="39.140625" style="51" bestFit="1" customWidth="1"/>
    <col min="11266" max="11266" width="11.85546875" style="51" customWidth="1"/>
    <col min="11267" max="11267" width="3.28515625" style="51" customWidth="1"/>
    <col min="11268" max="11268" width="0" style="51" hidden="1" customWidth="1"/>
    <col min="11269" max="11269" width="3.28515625" style="51" customWidth="1"/>
    <col min="11270" max="11270" width="9.85546875" style="51" customWidth="1"/>
    <col min="11271" max="11271" width="3.28515625" style="51" customWidth="1"/>
    <col min="11272" max="11272" width="9.85546875" style="51" customWidth="1"/>
    <col min="11273" max="11273" width="3.28515625" style="51" customWidth="1"/>
    <col min="11274" max="11274" width="9.85546875" style="51" customWidth="1"/>
    <col min="11275" max="11275" width="3.28515625" style="51" customWidth="1"/>
    <col min="11276" max="11276" width="9.85546875" style="51" customWidth="1"/>
    <col min="11277" max="11277" width="3.28515625" style="51" customWidth="1"/>
    <col min="11278" max="11278" width="9.85546875" style="51" customWidth="1"/>
    <col min="11279" max="11279" width="4.140625" style="51" customWidth="1"/>
    <col min="11280" max="11280" width="9.85546875" style="51" customWidth="1"/>
    <col min="11281" max="11281" width="4.140625" style="51" customWidth="1"/>
    <col min="11282" max="11282" width="9.85546875" style="51" customWidth="1"/>
    <col min="11283" max="11283" width="3.28515625" style="51" customWidth="1"/>
    <col min="11284" max="11284" width="9.85546875" style="51" customWidth="1"/>
    <col min="11285" max="11285" width="3.140625" style="51" customWidth="1"/>
    <col min="11286" max="11286" width="9.85546875" style="51" customWidth="1"/>
    <col min="11287" max="11287" width="3.42578125" style="51" customWidth="1"/>
    <col min="11288" max="11288" width="9.85546875" style="51" customWidth="1"/>
    <col min="11289" max="11289" width="4.140625" style="51" customWidth="1"/>
    <col min="11290" max="11290" width="9.85546875" style="51" customWidth="1"/>
    <col min="11291" max="11291" width="4.140625" style="51" customWidth="1"/>
    <col min="11292" max="11292" width="9.85546875" style="51" customWidth="1"/>
    <col min="11293" max="11293" width="4.140625" style="51" customWidth="1"/>
    <col min="11294" max="11294" width="12.5703125" style="51"/>
    <col min="11295" max="11295" width="90.85546875" style="51" bestFit="1" customWidth="1"/>
    <col min="11296" max="11520" width="12.5703125" style="51"/>
    <col min="11521" max="11521" width="39.140625" style="51" bestFit="1" customWidth="1"/>
    <col min="11522" max="11522" width="11.85546875" style="51" customWidth="1"/>
    <col min="11523" max="11523" width="3.28515625" style="51" customWidth="1"/>
    <col min="11524" max="11524" width="0" style="51" hidden="1" customWidth="1"/>
    <col min="11525" max="11525" width="3.28515625" style="51" customWidth="1"/>
    <col min="11526" max="11526" width="9.85546875" style="51" customWidth="1"/>
    <col min="11527" max="11527" width="3.28515625" style="51" customWidth="1"/>
    <col min="11528" max="11528" width="9.85546875" style="51" customWidth="1"/>
    <col min="11529" max="11529" width="3.28515625" style="51" customWidth="1"/>
    <col min="11530" max="11530" width="9.85546875" style="51" customWidth="1"/>
    <col min="11531" max="11531" width="3.28515625" style="51" customWidth="1"/>
    <col min="11532" max="11532" width="9.85546875" style="51" customWidth="1"/>
    <col min="11533" max="11533" width="3.28515625" style="51" customWidth="1"/>
    <col min="11534" max="11534" width="9.85546875" style="51" customWidth="1"/>
    <col min="11535" max="11535" width="4.140625" style="51" customWidth="1"/>
    <col min="11536" max="11536" width="9.85546875" style="51" customWidth="1"/>
    <col min="11537" max="11537" width="4.140625" style="51" customWidth="1"/>
    <col min="11538" max="11538" width="9.85546875" style="51" customWidth="1"/>
    <col min="11539" max="11539" width="3.28515625" style="51" customWidth="1"/>
    <col min="11540" max="11540" width="9.85546875" style="51" customWidth="1"/>
    <col min="11541" max="11541" width="3.140625" style="51" customWidth="1"/>
    <col min="11542" max="11542" width="9.85546875" style="51" customWidth="1"/>
    <col min="11543" max="11543" width="3.42578125" style="51" customWidth="1"/>
    <col min="11544" max="11544" width="9.85546875" style="51" customWidth="1"/>
    <col min="11545" max="11545" width="4.140625" style="51" customWidth="1"/>
    <col min="11546" max="11546" width="9.85546875" style="51" customWidth="1"/>
    <col min="11547" max="11547" width="4.140625" style="51" customWidth="1"/>
    <col min="11548" max="11548" width="9.85546875" style="51" customWidth="1"/>
    <col min="11549" max="11549" width="4.140625" style="51" customWidth="1"/>
    <col min="11550" max="11550" width="12.5703125" style="51"/>
    <col min="11551" max="11551" width="90.85546875" style="51" bestFit="1" customWidth="1"/>
    <col min="11552" max="11776" width="12.5703125" style="51"/>
    <col min="11777" max="11777" width="39.140625" style="51" bestFit="1" customWidth="1"/>
    <col min="11778" max="11778" width="11.85546875" style="51" customWidth="1"/>
    <col min="11779" max="11779" width="3.28515625" style="51" customWidth="1"/>
    <col min="11780" max="11780" width="0" style="51" hidden="1" customWidth="1"/>
    <col min="11781" max="11781" width="3.28515625" style="51" customWidth="1"/>
    <col min="11782" max="11782" width="9.85546875" style="51" customWidth="1"/>
    <col min="11783" max="11783" width="3.28515625" style="51" customWidth="1"/>
    <col min="11784" max="11784" width="9.85546875" style="51" customWidth="1"/>
    <col min="11785" max="11785" width="3.28515625" style="51" customWidth="1"/>
    <col min="11786" max="11786" width="9.85546875" style="51" customWidth="1"/>
    <col min="11787" max="11787" width="3.28515625" style="51" customWidth="1"/>
    <col min="11788" max="11788" width="9.85546875" style="51" customWidth="1"/>
    <col min="11789" max="11789" width="3.28515625" style="51" customWidth="1"/>
    <col min="11790" max="11790" width="9.85546875" style="51" customWidth="1"/>
    <col min="11791" max="11791" width="4.140625" style="51" customWidth="1"/>
    <col min="11792" max="11792" width="9.85546875" style="51" customWidth="1"/>
    <col min="11793" max="11793" width="4.140625" style="51" customWidth="1"/>
    <col min="11794" max="11794" width="9.85546875" style="51" customWidth="1"/>
    <col min="11795" max="11795" width="3.28515625" style="51" customWidth="1"/>
    <col min="11796" max="11796" width="9.85546875" style="51" customWidth="1"/>
    <col min="11797" max="11797" width="3.140625" style="51" customWidth="1"/>
    <col min="11798" max="11798" width="9.85546875" style="51" customWidth="1"/>
    <col min="11799" max="11799" width="3.42578125" style="51" customWidth="1"/>
    <col min="11800" max="11800" width="9.85546875" style="51" customWidth="1"/>
    <col min="11801" max="11801" width="4.140625" style="51" customWidth="1"/>
    <col min="11802" max="11802" width="9.85546875" style="51" customWidth="1"/>
    <col min="11803" max="11803" width="4.140625" style="51" customWidth="1"/>
    <col min="11804" max="11804" width="9.85546875" style="51" customWidth="1"/>
    <col min="11805" max="11805" width="4.140625" style="51" customWidth="1"/>
    <col min="11806" max="11806" width="12.5703125" style="51"/>
    <col min="11807" max="11807" width="90.85546875" style="51" bestFit="1" customWidth="1"/>
    <col min="11808" max="12032" width="12.5703125" style="51"/>
    <col min="12033" max="12033" width="39.140625" style="51" bestFit="1" customWidth="1"/>
    <col min="12034" max="12034" width="11.85546875" style="51" customWidth="1"/>
    <col min="12035" max="12035" width="3.28515625" style="51" customWidth="1"/>
    <col min="12036" max="12036" width="0" style="51" hidden="1" customWidth="1"/>
    <col min="12037" max="12037" width="3.28515625" style="51" customWidth="1"/>
    <col min="12038" max="12038" width="9.85546875" style="51" customWidth="1"/>
    <col min="12039" max="12039" width="3.28515625" style="51" customWidth="1"/>
    <col min="12040" max="12040" width="9.85546875" style="51" customWidth="1"/>
    <col min="12041" max="12041" width="3.28515625" style="51" customWidth="1"/>
    <col min="12042" max="12042" width="9.85546875" style="51" customWidth="1"/>
    <col min="12043" max="12043" width="3.28515625" style="51" customWidth="1"/>
    <col min="12044" max="12044" width="9.85546875" style="51" customWidth="1"/>
    <col min="12045" max="12045" width="3.28515625" style="51" customWidth="1"/>
    <col min="12046" max="12046" width="9.85546875" style="51" customWidth="1"/>
    <col min="12047" max="12047" width="4.140625" style="51" customWidth="1"/>
    <col min="12048" max="12048" width="9.85546875" style="51" customWidth="1"/>
    <col min="12049" max="12049" width="4.140625" style="51" customWidth="1"/>
    <col min="12050" max="12050" width="9.85546875" style="51" customWidth="1"/>
    <col min="12051" max="12051" width="3.28515625" style="51" customWidth="1"/>
    <col min="12052" max="12052" width="9.85546875" style="51" customWidth="1"/>
    <col min="12053" max="12053" width="3.140625" style="51" customWidth="1"/>
    <col min="12054" max="12054" width="9.85546875" style="51" customWidth="1"/>
    <col min="12055" max="12055" width="3.42578125" style="51" customWidth="1"/>
    <col min="12056" max="12056" width="9.85546875" style="51" customWidth="1"/>
    <col min="12057" max="12057" width="4.140625" style="51" customWidth="1"/>
    <col min="12058" max="12058" width="9.85546875" style="51" customWidth="1"/>
    <col min="12059" max="12059" width="4.140625" style="51" customWidth="1"/>
    <col min="12060" max="12060" width="9.85546875" style="51" customWidth="1"/>
    <col min="12061" max="12061" width="4.140625" style="51" customWidth="1"/>
    <col min="12062" max="12062" width="12.5703125" style="51"/>
    <col min="12063" max="12063" width="90.85546875" style="51" bestFit="1" customWidth="1"/>
    <col min="12064" max="12288" width="12.5703125" style="51"/>
    <col min="12289" max="12289" width="39.140625" style="51" bestFit="1" customWidth="1"/>
    <col min="12290" max="12290" width="11.85546875" style="51" customWidth="1"/>
    <col min="12291" max="12291" width="3.28515625" style="51" customWidth="1"/>
    <col min="12292" max="12292" width="0" style="51" hidden="1" customWidth="1"/>
    <col min="12293" max="12293" width="3.28515625" style="51" customWidth="1"/>
    <col min="12294" max="12294" width="9.85546875" style="51" customWidth="1"/>
    <col min="12295" max="12295" width="3.28515625" style="51" customWidth="1"/>
    <col min="12296" max="12296" width="9.85546875" style="51" customWidth="1"/>
    <col min="12297" max="12297" width="3.28515625" style="51" customWidth="1"/>
    <col min="12298" max="12298" width="9.85546875" style="51" customWidth="1"/>
    <col min="12299" max="12299" width="3.28515625" style="51" customWidth="1"/>
    <col min="12300" max="12300" width="9.85546875" style="51" customWidth="1"/>
    <col min="12301" max="12301" width="3.28515625" style="51" customWidth="1"/>
    <col min="12302" max="12302" width="9.85546875" style="51" customWidth="1"/>
    <col min="12303" max="12303" width="4.140625" style="51" customWidth="1"/>
    <col min="12304" max="12304" width="9.85546875" style="51" customWidth="1"/>
    <col min="12305" max="12305" width="4.140625" style="51" customWidth="1"/>
    <col min="12306" max="12306" width="9.85546875" style="51" customWidth="1"/>
    <col min="12307" max="12307" width="3.28515625" style="51" customWidth="1"/>
    <col min="12308" max="12308" width="9.85546875" style="51" customWidth="1"/>
    <col min="12309" max="12309" width="3.140625" style="51" customWidth="1"/>
    <col min="12310" max="12310" width="9.85546875" style="51" customWidth="1"/>
    <col min="12311" max="12311" width="3.42578125" style="51" customWidth="1"/>
    <col min="12312" max="12312" width="9.85546875" style="51" customWidth="1"/>
    <col min="12313" max="12313" width="4.140625" style="51" customWidth="1"/>
    <col min="12314" max="12314" width="9.85546875" style="51" customWidth="1"/>
    <col min="12315" max="12315" width="4.140625" style="51" customWidth="1"/>
    <col min="12316" max="12316" width="9.85546875" style="51" customWidth="1"/>
    <col min="12317" max="12317" width="4.140625" style="51" customWidth="1"/>
    <col min="12318" max="12318" width="12.5703125" style="51"/>
    <col min="12319" max="12319" width="90.85546875" style="51" bestFit="1" customWidth="1"/>
    <col min="12320" max="12544" width="12.5703125" style="51"/>
    <col min="12545" max="12545" width="39.140625" style="51" bestFit="1" customWidth="1"/>
    <col min="12546" max="12546" width="11.85546875" style="51" customWidth="1"/>
    <col min="12547" max="12547" width="3.28515625" style="51" customWidth="1"/>
    <col min="12548" max="12548" width="0" style="51" hidden="1" customWidth="1"/>
    <col min="12549" max="12549" width="3.28515625" style="51" customWidth="1"/>
    <col min="12550" max="12550" width="9.85546875" style="51" customWidth="1"/>
    <col min="12551" max="12551" width="3.28515625" style="51" customWidth="1"/>
    <col min="12552" max="12552" width="9.85546875" style="51" customWidth="1"/>
    <col min="12553" max="12553" width="3.28515625" style="51" customWidth="1"/>
    <col min="12554" max="12554" width="9.85546875" style="51" customWidth="1"/>
    <col min="12555" max="12555" width="3.28515625" style="51" customWidth="1"/>
    <col min="12556" max="12556" width="9.85546875" style="51" customWidth="1"/>
    <col min="12557" max="12557" width="3.28515625" style="51" customWidth="1"/>
    <col min="12558" max="12558" width="9.85546875" style="51" customWidth="1"/>
    <col min="12559" max="12559" width="4.140625" style="51" customWidth="1"/>
    <col min="12560" max="12560" width="9.85546875" style="51" customWidth="1"/>
    <col min="12561" max="12561" width="4.140625" style="51" customWidth="1"/>
    <col min="12562" max="12562" width="9.85546875" style="51" customWidth="1"/>
    <col min="12563" max="12563" width="3.28515625" style="51" customWidth="1"/>
    <col min="12564" max="12564" width="9.85546875" style="51" customWidth="1"/>
    <col min="12565" max="12565" width="3.140625" style="51" customWidth="1"/>
    <col min="12566" max="12566" width="9.85546875" style="51" customWidth="1"/>
    <col min="12567" max="12567" width="3.42578125" style="51" customWidth="1"/>
    <col min="12568" max="12568" width="9.85546875" style="51" customWidth="1"/>
    <col min="12569" max="12569" width="4.140625" style="51" customWidth="1"/>
    <col min="12570" max="12570" width="9.85546875" style="51" customWidth="1"/>
    <col min="12571" max="12571" width="4.140625" style="51" customWidth="1"/>
    <col min="12572" max="12572" width="9.85546875" style="51" customWidth="1"/>
    <col min="12573" max="12573" width="4.140625" style="51" customWidth="1"/>
    <col min="12574" max="12574" width="12.5703125" style="51"/>
    <col min="12575" max="12575" width="90.85546875" style="51" bestFit="1" customWidth="1"/>
    <col min="12576" max="12800" width="12.5703125" style="51"/>
    <col min="12801" max="12801" width="39.140625" style="51" bestFit="1" customWidth="1"/>
    <col min="12802" max="12802" width="11.85546875" style="51" customWidth="1"/>
    <col min="12803" max="12803" width="3.28515625" style="51" customWidth="1"/>
    <col min="12804" max="12804" width="0" style="51" hidden="1" customWidth="1"/>
    <col min="12805" max="12805" width="3.28515625" style="51" customWidth="1"/>
    <col min="12806" max="12806" width="9.85546875" style="51" customWidth="1"/>
    <col min="12807" max="12807" width="3.28515625" style="51" customWidth="1"/>
    <col min="12808" max="12808" width="9.85546875" style="51" customWidth="1"/>
    <col min="12809" max="12809" width="3.28515625" style="51" customWidth="1"/>
    <col min="12810" max="12810" width="9.85546875" style="51" customWidth="1"/>
    <col min="12811" max="12811" width="3.28515625" style="51" customWidth="1"/>
    <col min="12812" max="12812" width="9.85546875" style="51" customWidth="1"/>
    <col min="12813" max="12813" width="3.28515625" style="51" customWidth="1"/>
    <col min="12814" max="12814" width="9.85546875" style="51" customWidth="1"/>
    <col min="12815" max="12815" width="4.140625" style="51" customWidth="1"/>
    <col min="12816" max="12816" width="9.85546875" style="51" customWidth="1"/>
    <col min="12817" max="12817" width="4.140625" style="51" customWidth="1"/>
    <col min="12818" max="12818" width="9.85546875" style="51" customWidth="1"/>
    <col min="12819" max="12819" width="3.28515625" style="51" customWidth="1"/>
    <col min="12820" max="12820" width="9.85546875" style="51" customWidth="1"/>
    <col min="12821" max="12821" width="3.140625" style="51" customWidth="1"/>
    <col min="12822" max="12822" width="9.85546875" style="51" customWidth="1"/>
    <col min="12823" max="12823" width="3.42578125" style="51" customWidth="1"/>
    <col min="12824" max="12824" width="9.85546875" style="51" customWidth="1"/>
    <col min="12825" max="12825" width="4.140625" style="51" customWidth="1"/>
    <col min="12826" max="12826" width="9.85546875" style="51" customWidth="1"/>
    <col min="12827" max="12827" width="4.140625" style="51" customWidth="1"/>
    <col min="12828" max="12828" width="9.85546875" style="51" customWidth="1"/>
    <col min="12829" max="12829" width="4.140625" style="51" customWidth="1"/>
    <col min="12830" max="12830" width="12.5703125" style="51"/>
    <col min="12831" max="12831" width="90.85546875" style="51" bestFit="1" customWidth="1"/>
    <col min="12832" max="13056" width="12.5703125" style="51"/>
    <col min="13057" max="13057" width="39.140625" style="51" bestFit="1" customWidth="1"/>
    <col min="13058" max="13058" width="11.85546875" style="51" customWidth="1"/>
    <col min="13059" max="13059" width="3.28515625" style="51" customWidth="1"/>
    <col min="13060" max="13060" width="0" style="51" hidden="1" customWidth="1"/>
    <col min="13061" max="13061" width="3.28515625" style="51" customWidth="1"/>
    <col min="13062" max="13062" width="9.85546875" style="51" customWidth="1"/>
    <col min="13063" max="13063" width="3.28515625" style="51" customWidth="1"/>
    <col min="13064" max="13064" width="9.85546875" style="51" customWidth="1"/>
    <col min="13065" max="13065" width="3.28515625" style="51" customWidth="1"/>
    <col min="13066" max="13066" width="9.85546875" style="51" customWidth="1"/>
    <col min="13067" max="13067" width="3.28515625" style="51" customWidth="1"/>
    <col min="13068" max="13068" width="9.85546875" style="51" customWidth="1"/>
    <col min="13069" max="13069" width="3.28515625" style="51" customWidth="1"/>
    <col min="13070" max="13070" width="9.85546875" style="51" customWidth="1"/>
    <col min="13071" max="13071" width="4.140625" style="51" customWidth="1"/>
    <col min="13072" max="13072" width="9.85546875" style="51" customWidth="1"/>
    <col min="13073" max="13073" width="4.140625" style="51" customWidth="1"/>
    <col min="13074" max="13074" width="9.85546875" style="51" customWidth="1"/>
    <col min="13075" max="13075" width="3.28515625" style="51" customWidth="1"/>
    <col min="13076" max="13076" width="9.85546875" style="51" customWidth="1"/>
    <col min="13077" max="13077" width="3.140625" style="51" customWidth="1"/>
    <col min="13078" max="13078" width="9.85546875" style="51" customWidth="1"/>
    <col min="13079" max="13079" width="3.42578125" style="51" customWidth="1"/>
    <col min="13080" max="13080" width="9.85546875" style="51" customWidth="1"/>
    <col min="13081" max="13081" width="4.140625" style="51" customWidth="1"/>
    <col min="13082" max="13082" width="9.85546875" style="51" customWidth="1"/>
    <col min="13083" max="13083" width="4.140625" style="51" customWidth="1"/>
    <col min="13084" max="13084" width="9.85546875" style="51" customWidth="1"/>
    <col min="13085" max="13085" width="4.140625" style="51" customWidth="1"/>
    <col min="13086" max="13086" width="12.5703125" style="51"/>
    <col min="13087" max="13087" width="90.85546875" style="51" bestFit="1" customWidth="1"/>
    <col min="13088" max="13312" width="12.5703125" style="51"/>
    <col min="13313" max="13313" width="39.140625" style="51" bestFit="1" customWidth="1"/>
    <col min="13314" max="13314" width="11.85546875" style="51" customWidth="1"/>
    <col min="13315" max="13315" width="3.28515625" style="51" customWidth="1"/>
    <col min="13316" max="13316" width="0" style="51" hidden="1" customWidth="1"/>
    <col min="13317" max="13317" width="3.28515625" style="51" customWidth="1"/>
    <col min="13318" max="13318" width="9.85546875" style="51" customWidth="1"/>
    <col min="13319" max="13319" width="3.28515625" style="51" customWidth="1"/>
    <col min="13320" max="13320" width="9.85546875" style="51" customWidth="1"/>
    <col min="13321" max="13321" width="3.28515625" style="51" customWidth="1"/>
    <col min="13322" max="13322" width="9.85546875" style="51" customWidth="1"/>
    <col min="13323" max="13323" width="3.28515625" style="51" customWidth="1"/>
    <col min="13324" max="13324" width="9.85546875" style="51" customWidth="1"/>
    <col min="13325" max="13325" width="3.28515625" style="51" customWidth="1"/>
    <col min="13326" max="13326" width="9.85546875" style="51" customWidth="1"/>
    <col min="13327" max="13327" width="4.140625" style="51" customWidth="1"/>
    <col min="13328" max="13328" width="9.85546875" style="51" customWidth="1"/>
    <col min="13329" max="13329" width="4.140625" style="51" customWidth="1"/>
    <col min="13330" max="13330" width="9.85546875" style="51" customWidth="1"/>
    <col min="13331" max="13331" width="3.28515625" style="51" customWidth="1"/>
    <col min="13332" max="13332" width="9.85546875" style="51" customWidth="1"/>
    <col min="13333" max="13333" width="3.140625" style="51" customWidth="1"/>
    <col min="13334" max="13334" width="9.85546875" style="51" customWidth="1"/>
    <col min="13335" max="13335" width="3.42578125" style="51" customWidth="1"/>
    <col min="13336" max="13336" width="9.85546875" style="51" customWidth="1"/>
    <col min="13337" max="13337" width="4.140625" style="51" customWidth="1"/>
    <col min="13338" max="13338" width="9.85546875" style="51" customWidth="1"/>
    <col min="13339" max="13339" width="4.140625" style="51" customWidth="1"/>
    <col min="13340" max="13340" width="9.85546875" style="51" customWidth="1"/>
    <col min="13341" max="13341" width="4.140625" style="51" customWidth="1"/>
    <col min="13342" max="13342" width="12.5703125" style="51"/>
    <col min="13343" max="13343" width="90.85546875" style="51" bestFit="1" customWidth="1"/>
    <col min="13344" max="13568" width="12.5703125" style="51"/>
    <col min="13569" max="13569" width="39.140625" style="51" bestFit="1" customWidth="1"/>
    <col min="13570" max="13570" width="11.85546875" style="51" customWidth="1"/>
    <col min="13571" max="13571" width="3.28515625" style="51" customWidth="1"/>
    <col min="13572" max="13572" width="0" style="51" hidden="1" customWidth="1"/>
    <col min="13573" max="13573" width="3.28515625" style="51" customWidth="1"/>
    <col min="13574" max="13574" width="9.85546875" style="51" customWidth="1"/>
    <col min="13575" max="13575" width="3.28515625" style="51" customWidth="1"/>
    <col min="13576" max="13576" width="9.85546875" style="51" customWidth="1"/>
    <col min="13577" max="13577" width="3.28515625" style="51" customWidth="1"/>
    <col min="13578" max="13578" width="9.85546875" style="51" customWidth="1"/>
    <col min="13579" max="13579" width="3.28515625" style="51" customWidth="1"/>
    <col min="13580" max="13580" width="9.85546875" style="51" customWidth="1"/>
    <col min="13581" max="13581" width="3.28515625" style="51" customWidth="1"/>
    <col min="13582" max="13582" width="9.85546875" style="51" customWidth="1"/>
    <col min="13583" max="13583" width="4.140625" style="51" customWidth="1"/>
    <col min="13584" max="13584" width="9.85546875" style="51" customWidth="1"/>
    <col min="13585" max="13585" width="4.140625" style="51" customWidth="1"/>
    <col min="13586" max="13586" width="9.85546875" style="51" customWidth="1"/>
    <col min="13587" max="13587" width="3.28515625" style="51" customWidth="1"/>
    <col min="13588" max="13588" width="9.85546875" style="51" customWidth="1"/>
    <col min="13589" max="13589" width="3.140625" style="51" customWidth="1"/>
    <col min="13590" max="13590" width="9.85546875" style="51" customWidth="1"/>
    <col min="13591" max="13591" width="3.42578125" style="51" customWidth="1"/>
    <col min="13592" max="13592" width="9.85546875" style="51" customWidth="1"/>
    <col min="13593" max="13593" width="4.140625" style="51" customWidth="1"/>
    <col min="13594" max="13594" width="9.85546875" style="51" customWidth="1"/>
    <col min="13595" max="13595" width="4.140625" style="51" customWidth="1"/>
    <col min="13596" max="13596" width="9.85546875" style="51" customWidth="1"/>
    <col min="13597" max="13597" width="4.140625" style="51" customWidth="1"/>
    <col min="13598" max="13598" width="12.5703125" style="51"/>
    <col min="13599" max="13599" width="90.85546875" style="51" bestFit="1" customWidth="1"/>
    <col min="13600" max="13824" width="12.5703125" style="51"/>
    <col min="13825" max="13825" width="39.140625" style="51" bestFit="1" customWidth="1"/>
    <col min="13826" max="13826" width="11.85546875" style="51" customWidth="1"/>
    <col min="13827" max="13827" width="3.28515625" style="51" customWidth="1"/>
    <col min="13828" max="13828" width="0" style="51" hidden="1" customWidth="1"/>
    <col min="13829" max="13829" width="3.28515625" style="51" customWidth="1"/>
    <col min="13830" max="13830" width="9.85546875" style="51" customWidth="1"/>
    <col min="13831" max="13831" width="3.28515625" style="51" customWidth="1"/>
    <col min="13832" max="13832" width="9.85546875" style="51" customWidth="1"/>
    <col min="13833" max="13833" width="3.28515625" style="51" customWidth="1"/>
    <col min="13834" max="13834" width="9.85546875" style="51" customWidth="1"/>
    <col min="13835" max="13835" width="3.28515625" style="51" customWidth="1"/>
    <col min="13836" max="13836" width="9.85546875" style="51" customWidth="1"/>
    <col min="13837" max="13837" width="3.28515625" style="51" customWidth="1"/>
    <col min="13838" max="13838" width="9.85546875" style="51" customWidth="1"/>
    <col min="13839" max="13839" width="4.140625" style="51" customWidth="1"/>
    <col min="13840" max="13840" width="9.85546875" style="51" customWidth="1"/>
    <col min="13841" max="13841" width="4.140625" style="51" customWidth="1"/>
    <col min="13842" max="13842" width="9.85546875" style="51" customWidth="1"/>
    <col min="13843" max="13843" width="3.28515625" style="51" customWidth="1"/>
    <col min="13844" max="13844" width="9.85546875" style="51" customWidth="1"/>
    <col min="13845" max="13845" width="3.140625" style="51" customWidth="1"/>
    <col min="13846" max="13846" width="9.85546875" style="51" customWidth="1"/>
    <col min="13847" max="13847" width="3.42578125" style="51" customWidth="1"/>
    <col min="13848" max="13848" width="9.85546875" style="51" customWidth="1"/>
    <col min="13849" max="13849" width="4.140625" style="51" customWidth="1"/>
    <col min="13850" max="13850" width="9.85546875" style="51" customWidth="1"/>
    <col min="13851" max="13851" width="4.140625" style="51" customWidth="1"/>
    <col min="13852" max="13852" width="9.85546875" style="51" customWidth="1"/>
    <col min="13853" max="13853" width="4.140625" style="51" customWidth="1"/>
    <col min="13854" max="13854" width="12.5703125" style="51"/>
    <col min="13855" max="13855" width="90.85546875" style="51" bestFit="1" customWidth="1"/>
    <col min="13856" max="14080" width="12.5703125" style="51"/>
    <col min="14081" max="14081" width="39.140625" style="51" bestFit="1" customWidth="1"/>
    <col min="14082" max="14082" width="11.85546875" style="51" customWidth="1"/>
    <col min="14083" max="14083" width="3.28515625" style="51" customWidth="1"/>
    <col min="14084" max="14084" width="0" style="51" hidden="1" customWidth="1"/>
    <col min="14085" max="14085" width="3.28515625" style="51" customWidth="1"/>
    <col min="14086" max="14086" width="9.85546875" style="51" customWidth="1"/>
    <col min="14087" max="14087" width="3.28515625" style="51" customWidth="1"/>
    <col min="14088" max="14088" width="9.85546875" style="51" customWidth="1"/>
    <col min="14089" max="14089" width="3.28515625" style="51" customWidth="1"/>
    <col min="14090" max="14090" width="9.85546875" style="51" customWidth="1"/>
    <col min="14091" max="14091" width="3.28515625" style="51" customWidth="1"/>
    <col min="14092" max="14092" width="9.85546875" style="51" customWidth="1"/>
    <col min="14093" max="14093" width="3.28515625" style="51" customWidth="1"/>
    <col min="14094" max="14094" width="9.85546875" style="51" customWidth="1"/>
    <col min="14095" max="14095" width="4.140625" style="51" customWidth="1"/>
    <col min="14096" max="14096" width="9.85546875" style="51" customWidth="1"/>
    <col min="14097" max="14097" width="4.140625" style="51" customWidth="1"/>
    <col min="14098" max="14098" width="9.85546875" style="51" customWidth="1"/>
    <col min="14099" max="14099" width="3.28515625" style="51" customWidth="1"/>
    <col min="14100" max="14100" width="9.85546875" style="51" customWidth="1"/>
    <col min="14101" max="14101" width="3.140625" style="51" customWidth="1"/>
    <col min="14102" max="14102" width="9.85546875" style="51" customWidth="1"/>
    <col min="14103" max="14103" width="3.42578125" style="51" customWidth="1"/>
    <col min="14104" max="14104" width="9.85546875" style="51" customWidth="1"/>
    <col min="14105" max="14105" width="4.140625" style="51" customWidth="1"/>
    <col min="14106" max="14106" width="9.85546875" style="51" customWidth="1"/>
    <col min="14107" max="14107" width="4.140625" style="51" customWidth="1"/>
    <col min="14108" max="14108" width="9.85546875" style="51" customWidth="1"/>
    <col min="14109" max="14109" width="4.140625" style="51" customWidth="1"/>
    <col min="14110" max="14110" width="12.5703125" style="51"/>
    <col min="14111" max="14111" width="90.85546875" style="51" bestFit="1" customWidth="1"/>
    <col min="14112" max="14336" width="12.5703125" style="51"/>
    <col min="14337" max="14337" width="39.140625" style="51" bestFit="1" customWidth="1"/>
    <col min="14338" max="14338" width="11.85546875" style="51" customWidth="1"/>
    <col min="14339" max="14339" width="3.28515625" style="51" customWidth="1"/>
    <col min="14340" max="14340" width="0" style="51" hidden="1" customWidth="1"/>
    <col min="14341" max="14341" width="3.28515625" style="51" customWidth="1"/>
    <col min="14342" max="14342" width="9.85546875" style="51" customWidth="1"/>
    <col min="14343" max="14343" width="3.28515625" style="51" customWidth="1"/>
    <col min="14344" max="14344" width="9.85546875" style="51" customWidth="1"/>
    <col min="14345" max="14345" width="3.28515625" style="51" customWidth="1"/>
    <col min="14346" max="14346" width="9.85546875" style="51" customWidth="1"/>
    <col min="14347" max="14347" width="3.28515625" style="51" customWidth="1"/>
    <col min="14348" max="14348" width="9.85546875" style="51" customWidth="1"/>
    <col min="14349" max="14349" width="3.28515625" style="51" customWidth="1"/>
    <col min="14350" max="14350" width="9.85546875" style="51" customWidth="1"/>
    <col min="14351" max="14351" width="4.140625" style="51" customWidth="1"/>
    <col min="14352" max="14352" width="9.85546875" style="51" customWidth="1"/>
    <col min="14353" max="14353" width="4.140625" style="51" customWidth="1"/>
    <col min="14354" max="14354" width="9.85546875" style="51" customWidth="1"/>
    <col min="14355" max="14355" width="3.28515625" style="51" customWidth="1"/>
    <col min="14356" max="14356" width="9.85546875" style="51" customWidth="1"/>
    <col min="14357" max="14357" width="3.140625" style="51" customWidth="1"/>
    <col min="14358" max="14358" width="9.85546875" style="51" customWidth="1"/>
    <col min="14359" max="14359" width="3.42578125" style="51" customWidth="1"/>
    <col min="14360" max="14360" width="9.85546875" style="51" customWidth="1"/>
    <col min="14361" max="14361" width="4.140625" style="51" customWidth="1"/>
    <col min="14362" max="14362" width="9.85546875" style="51" customWidth="1"/>
    <col min="14363" max="14363" width="4.140625" style="51" customWidth="1"/>
    <col min="14364" max="14364" width="9.85546875" style="51" customWidth="1"/>
    <col min="14365" max="14365" width="4.140625" style="51" customWidth="1"/>
    <col min="14366" max="14366" width="12.5703125" style="51"/>
    <col min="14367" max="14367" width="90.85546875" style="51" bestFit="1" customWidth="1"/>
    <col min="14368" max="14592" width="12.5703125" style="51"/>
    <col min="14593" max="14593" width="39.140625" style="51" bestFit="1" customWidth="1"/>
    <col min="14594" max="14594" width="11.85546875" style="51" customWidth="1"/>
    <col min="14595" max="14595" width="3.28515625" style="51" customWidth="1"/>
    <col min="14596" max="14596" width="0" style="51" hidden="1" customWidth="1"/>
    <col min="14597" max="14597" width="3.28515625" style="51" customWidth="1"/>
    <col min="14598" max="14598" width="9.85546875" style="51" customWidth="1"/>
    <col min="14599" max="14599" width="3.28515625" style="51" customWidth="1"/>
    <col min="14600" max="14600" width="9.85546875" style="51" customWidth="1"/>
    <col min="14601" max="14601" width="3.28515625" style="51" customWidth="1"/>
    <col min="14602" max="14602" width="9.85546875" style="51" customWidth="1"/>
    <col min="14603" max="14603" width="3.28515625" style="51" customWidth="1"/>
    <col min="14604" max="14604" width="9.85546875" style="51" customWidth="1"/>
    <col min="14605" max="14605" width="3.28515625" style="51" customWidth="1"/>
    <col min="14606" max="14606" width="9.85546875" style="51" customWidth="1"/>
    <col min="14607" max="14607" width="4.140625" style="51" customWidth="1"/>
    <col min="14608" max="14608" width="9.85546875" style="51" customWidth="1"/>
    <col min="14609" max="14609" width="4.140625" style="51" customWidth="1"/>
    <col min="14610" max="14610" width="9.85546875" style="51" customWidth="1"/>
    <col min="14611" max="14611" width="3.28515625" style="51" customWidth="1"/>
    <col min="14612" max="14612" width="9.85546875" style="51" customWidth="1"/>
    <col min="14613" max="14613" width="3.140625" style="51" customWidth="1"/>
    <col min="14614" max="14614" width="9.85546875" style="51" customWidth="1"/>
    <col min="14615" max="14615" width="3.42578125" style="51" customWidth="1"/>
    <col min="14616" max="14616" width="9.85546875" style="51" customWidth="1"/>
    <col min="14617" max="14617" width="4.140625" style="51" customWidth="1"/>
    <col min="14618" max="14618" width="9.85546875" style="51" customWidth="1"/>
    <col min="14619" max="14619" width="4.140625" style="51" customWidth="1"/>
    <col min="14620" max="14620" width="9.85546875" style="51" customWidth="1"/>
    <col min="14621" max="14621" width="4.140625" style="51" customWidth="1"/>
    <col min="14622" max="14622" width="12.5703125" style="51"/>
    <col min="14623" max="14623" width="90.85546875" style="51" bestFit="1" customWidth="1"/>
    <col min="14624" max="14848" width="12.5703125" style="51"/>
    <col min="14849" max="14849" width="39.140625" style="51" bestFit="1" customWidth="1"/>
    <col min="14850" max="14850" width="11.85546875" style="51" customWidth="1"/>
    <col min="14851" max="14851" width="3.28515625" style="51" customWidth="1"/>
    <col min="14852" max="14852" width="0" style="51" hidden="1" customWidth="1"/>
    <col min="14853" max="14853" width="3.28515625" style="51" customWidth="1"/>
    <col min="14854" max="14854" width="9.85546875" style="51" customWidth="1"/>
    <col min="14855" max="14855" width="3.28515625" style="51" customWidth="1"/>
    <col min="14856" max="14856" width="9.85546875" style="51" customWidth="1"/>
    <col min="14857" max="14857" width="3.28515625" style="51" customWidth="1"/>
    <col min="14858" max="14858" width="9.85546875" style="51" customWidth="1"/>
    <col min="14859" max="14859" width="3.28515625" style="51" customWidth="1"/>
    <col min="14860" max="14860" width="9.85546875" style="51" customWidth="1"/>
    <col min="14861" max="14861" width="3.28515625" style="51" customWidth="1"/>
    <col min="14862" max="14862" width="9.85546875" style="51" customWidth="1"/>
    <col min="14863" max="14863" width="4.140625" style="51" customWidth="1"/>
    <col min="14864" max="14864" width="9.85546875" style="51" customWidth="1"/>
    <col min="14865" max="14865" width="4.140625" style="51" customWidth="1"/>
    <col min="14866" max="14866" width="9.85546875" style="51" customWidth="1"/>
    <col min="14867" max="14867" width="3.28515625" style="51" customWidth="1"/>
    <col min="14868" max="14868" width="9.85546875" style="51" customWidth="1"/>
    <col min="14869" max="14869" width="3.140625" style="51" customWidth="1"/>
    <col min="14870" max="14870" width="9.85546875" style="51" customWidth="1"/>
    <col min="14871" max="14871" width="3.42578125" style="51" customWidth="1"/>
    <col min="14872" max="14872" width="9.85546875" style="51" customWidth="1"/>
    <col min="14873" max="14873" width="4.140625" style="51" customWidth="1"/>
    <col min="14874" max="14874" width="9.85546875" style="51" customWidth="1"/>
    <col min="14875" max="14875" width="4.140625" style="51" customWidth="1"/>
    <col min="14876" max="14876" width="9.85546875" style="51" customWidth="1"/>
    <col min="14877" max="14877" width="4.140625" style="51" customWidth="1"/>
    <col min="14878" max="14878" width="12.5703125" style="51"/>
    <col min="14879" max="14879" width="90.85546875" style="51" bestFit="1" customWidth="1"/>
    <col min="14880" max="15104" width="12.5703125" style="51"/>
    <col min="15105" max="15105" width="39.140625" style="51" bestFit="1" customWidth="1"/>
    <col min="15106" max="15106" width="11.85546875" style="51" customWidth="1"/>
    <col min="15107" max="15107" width="3.28515625" style="51" customWidth="1"/>
    <col min="15108" max="15108" width="0" style="51" hidden="1" customWidth="1"/>
    <col min="15109" max="15109" width="3.28515625" style="51" customWidth="1"/>
    <col min="15110" max="15110" width="9.85546875" style="51" customWidth="1"/>
    <col min="15111" max="15111" width="3.28515625" style="51" customWidth="1"/>
    <col min="15112" max="15112" width="9.85546875" style="51" customWidth="1"/>
    <col min="15113" max="15113" width="3.28515625" style="51" customWidth="1"/>
    <col min="15114" max="15114" width="9.85546875" style="51" customWidth="1"/>
    <col min="15115" max="15115" width="3.28515625" style="51" customWidth="1"/>
    <col min="15116" max="15116" width="9.85546875" style="51" customWidth="1"/>
    <col min="15117" max="15117" width="3.28515625" style="51" customWidth="1"/>
    <col min="15118" max="15118" width="9.85546875" style="51" customWidth="1"/>
    <col min="15119" max="15119" width="4.140625" style="51" customWidth="1"/>
    <col min="15120" max="15120" width="9.85546875" style="51" customWidth="1"/>
    <col min="15121" max="15121" width="4.140625" style="51" customWidth="1"/>
    <col min="15122" max="15122" width="9.85546875" style="51" customWidth="1"/>
    <col min="15123" max="15123" width="3.28515625" style="51" customWidth="1"/>
    <col min="15124" max="15124" width="9.85546875" style="51" customWidth="1"/>
    <col min="15125" max="15125" width="3.140625" style="51" customWidth="1"/>
    <col min="15126" max="15126" width="9.85546875" style="51" customWidth="1"/>
    <col min="15127" max="15127" width="3.42578125" style="51" customWidth="1"/>
    <col min="15128" max="15128" width="9.85546875" style="51" customWidth="1"/>
    <col min="15129" max="15129" width="4.140625" style="51" customWidth="1"/>
    <col min="15130" max="15130" width="9.85546875" style="51" customWidth="1"/>
    <col min="15131" max="15131" width="4.140625" style="51" customWidth="1"/>
    <col min="15132" max="15132" width="9.85546875" style="51" customWidth="1"/>
    <col min="15133" max="15133" width="4.140625" style="51" customWidth="1"/>
    <col min="15134" max="15134" width="12.5703125" style="51"/>
    <col min="15135" max="15135" width="90.85546875" style="51" bestFit="1" customWidth="1"/>
    <col min="15136" max="15360" width="12.5703125" style="51"/>
    <col min="15361" max="15361" width="39.140625" style="51" bestFit="1" customWidth="1"/>
    <col min="15362" max="15362" width="11.85546875" style="51" customWidth="1"/>
    <col min="15363" max="15363" width="3.28515625" style="51" customWidth="1"/>
    <col min="15364" max="15364" width="0" style="51" hidden="1" customWidth="1"/>
    <col min="15365" max="15365" width="3.28515625" style="51" customWidth="1"/>
    <col min="15366" max="15366" width="9.85546875" style="51" customWidth="1"/>
    <col min="15367" max="15367" width="3.28515625" style="51" customWidth="1"/>
    <col min="15368" max="15368" width="9.85546875" style="51" customWidth="1"/>
    <col min="15369" max="15369" width="3.28515625" style="51" customWidth="1"/>
    <col min="15370" max="15370" width="9.85546875" style="51" customWidth="1"/>
    <col min="15371" max="15371" width="3.28515625" style="51" customWidth="1"/>
    <col min="15372" max="15372" width="9.85546875" style="51" customWidth="1"/>
    <col min="15373" max="15373" width="3.28515625" style="51" customWidth="1"/>
    <col min="15374" max="15374" width="9.85546875" style="51" customWidth="1"/>
    <col min="15375" max="15375" width="4.140625" style="51" customWidth="1"/>
    <col min="15376" max="15376" width="9.85546875" style="51" customWidth="1"/>
    <col min="15377" max="15377" width="4.140625" style="51" customWidth="1"/>
    <col min="15378" max="15378" width="9.85546875" style="51" customWidth="1"/>
    <col min="15379" max="15379" width="3.28515625" style="51" customWidth="1"/>
    <col min="15380" max="15380" width="9.85546875" style="51" customWidth="1"/>
    <col min="15381" max="15381" width="3.140625" style="51" customWidth="1"/>
    <col min="15382" max="15382" width="9.85546875" style="51" customWidth="1"/>
    <col min="15383" max="15383" width="3.42578125" style="51" customWidth="1"/>
    <col min="15384" max="15384" width="9.85546875" style="51" customWidth="1"/>
    <col min="15385" max="15385" width="4.140625" style="51" customWidth="1"/>
    <col min="15386" max="15386" width="9.85546875" style="51" customWidth="1"/>
    <col min="15387" max="15387" width="4.140625" style="51" customWidth="1"/>
    <col min="15388" max="15388" width="9.85546875" style="51" customWidth="1"/>
    <col min="15389" max="15389" width="4.140625" style="51" customWidth="1"/>
    <col min="15390" max="15390" width="12.5703125" style="51"/>
    <col min="15391" max="15391" width="90.85546875" style="51" bestFit="1" customWidth="1"/>
    <col min="15392" max="15616" width="12.5703125" style="51"/>
    <col min="15617" max="15617" width="39.140625" style="51" bestFit="1" customWidth="1"/>
    <col min="15618" max="15618" width="11.85546875" style="51" customWidth="1"/>
    <col min="15619" max="15619" width="3.28515625" style="51" customWidth="1"/>
    <col min="15620" max="15620" width="0" style="51" hidden="1" customWidth="1"/>
    <col min="15621" max="15621" width="3.28515625" style="51" customWidth="1"/>
    <col min="15622" max="15622" width="9.85546875" style="51" customWidth="1"/>
    <col min="15623" max="15623" width="3.28515625" style="51" customWidth="1"/>
    <col min="15624" max="15624" width="9.85546875" style="51" customWidth="1"/>
    <col min="15625" max="15625" width="3.28515625" style="51" customWidth="1"/>
    <col min="15626" max="15626" width="9.85546875" style="51" customWidth="1"/>
    <col min="15627" max="15627" width="3.28515625" style="51" customWidth="1"/>
    <col min="15628" max="15628" width="9.85546875" style="51" customWidth="1"/>
    <col min="15629" max="15629" width="3.28515625" style="51" customWidth="1"/>
    <col min="15630" max="15630" width="9.85546875" style="51" customWidth="1"/>
    <col min="15631" max="15631" width="4.140625" style="51" customWidth="1"/>
    <col min="15632" max="15632" width="9.85546875" style="51" customWidth="1"/>
    <col min="15633" max="15633" width="4.140625" style="51" customWidth="1"/>
    <col min="15634" max="15634" width="9.85546875" style="51" customWidth="1"/>
    <col min="15635" max="15635" width="3.28515625" style="51" customWidth="1"/>
    <col min="15636" max="15636" width="9.85546875" style="51" customWidth="1"/>
    <col min="15637" max="15637" width="3.140625" style="51" customWidth="1"/>
    <col min="15638" max="15638" width="9.85546875" style="51" customWidth="1"/>
    <col min="15639" max="15639" width="3.42578125" style="51" customWidth="1"/>
    <col min="15640" max="15640" width="9.85546875" style="51" customWidth="1"/>
    <col min="15641" max="15641" width="4.140625" style="51" customWidth="1"/>
    <col min="15642" max="15642" width="9.85546875" style="51" customWidth="1"/>
    <col min="15643" max="15643" width="4.140625" style="51" customWidth="1"/>
    <col min="15644" max="15644" width="9.85546875" style="51" customWidth="1"/>
    <col min="15645" max="15645" width="4.140625" style="51" customWidth="1"/>
    <col min="15646" max="15646" width="12.5703125" style="51"/>
    <col min="15647" max="15647" width="90.85546875" style="51" bestFit="1" customWidth="1"/>
    <col min="15648" max="15872" width="12.5703125" style="51"/>
    <col min="15873" max="15873" width="39.140625" style="51" bestFit="1" customWidth="1"/>
    <col min="15874" max="15874" width="11.85546875" style="51" customWidth="1"/>
    <col min="15875" max="15875" width="3.28515625" style="51" customWidth="1"/>
    <col min="15876" max="15876" width="0" style="51" hidden="1" customWidth="1"/>
    <col min="15877" max="15877" width="3.28515625" style="51" customWidth="1"/>
    <col min="15878" max="15878" width="9.85546875" style="51" customWidth="1"/>
    <col min="15879" max="15879" width="3.28515625" style="51" customWidth="1"/>
    <col min="15880" max="15880" width="9.85546875" style="51" customWidth="1"/>
    <col min="15881" max="15881" width="3.28515625" style="51" customWidth="1"/>
    <col min="15882" max="15882" width="9.85546875" style="51" customWidth="1"/>
    <col min="15883" max="15883" width="3.28515625" style="51" customWidth="1"/>
    <col min="15884" max="15884" width="9.85546875" style="51" customWidth="1"/>
    <col min="15885" max="15885" width="3.28515625" style="51" customWidth="1"/>
    <col min="15886" max="15886" width="9.85546875" style="51" customWidth="1"/>
    <col min="15887" max="15887" width="4.140625" style="51" customWidth="1"/>
    <col min="15888" max="15888" width="9.85546875" style="51" customWidth="1"/>
    <col min="15889" max="15889" width="4.140625" style="51" customWidth="1"/>
    <col min="15890" max="15890" width="9.85546875" style="51" customWidth="1"/>
    <col min="15891" max="15891" width="3.28515625" style="51" customWidth="1"/>
    <col min="15892" max="15892" width="9.85546875" style="51" customWidth="1"/>
    <col min="15893" max="15893" width="3.140625" style="51" customWidth="1"/>
    <col min="15894" max="15894" width="9.85546875" style="51" customWidth="1"/>
    <col min="15895" max="15895" width="3.42578125" style="51" customWidth="1"/>
    <col min="15896" max="15896" width="9.85546875" style="51" customWidth="1"/>
    <col min="15897" max="15897" width="4.140625" style="51" customWidth="1"/>
    <col min="15898" max="15898" width="9.85546875" style="51" customWidth="1"/>
    <col min="15899" max="15899" width="4.140625" style="51" customWidth="1"/>
    <col min="15900" max="15900" width="9.85546875" style="51" customWidth="1"/>
    <col min="15901" max="15901" width="4.140625" style="51" customWidth="1"/>
    <col min="15902" max="15902" width="12.5703125" style="51"/>
    <col min="15903" max="15903" width="90.85546875" style="51" bestFit="1" customWidth="1"/>
    <col min="15904" max="16128" width="12.5703125" style="51"/>
    <col min="16129" max="16129" width="39.140625" style="51" bestFit="1" customWidth="1"/>
    <col min="16130" max="16130" width="11.85546875" style="51" customWidth="1"/>
    <col min="16131" max="16131" width="3.28515625" style="51" customWidth="1"/>
    <col min="16132" max="16132" width="0" style="51" hidden="1" customWidth="1"/>
    <col min="16133" max="16133" width="3.28515625" style="51" customWidth="1"/>
    <col min="16134" max="16134" width="9.85546875" style="51" customWidth="1"/>
    <col min="16135" max="16135" width="3.28515625" style="51" customWidth="1"/>
    <col min="16136" max="16136" width="9.85546875" style="51" customWidth="1"/>
    <col min="16137" max="16137" width="3.28515625" style="51" customWidth="1"/>
    <col min="16138" max="16138" width="9.85546875" style="51" customWidth="1"/>
    <col min="16139" max="16139" width="3.28515625" style="51" customWidth="1"/>
    <col min="16140" max="16140" width="9.85546875" style="51" customWidth="1"/>
    <col min="16141" max="16141" width="3.28515625" style="51" customWidth="1"/>
    <col min="16142" max="16142" width="9.85546875" style="51" customWidth="1"/>
    <col min="16143" max="16143" width="4.140625" style="51" customWidth="1"/>
    <col min="16144" max="16144" width="9.85546875" style="51" customWidth="1"/>
    <col min="16145" max="16145" width="4.140625" style="51" customWidth="1"/>
    <col min="16146" max="16146" width="9.85546875" style="51" customWidth="1"/>
    <col min="16147" max="16147" width="3.28515625" style="51" customWidth="1"/>
    <col min="16148" max="16148" width="9.85546875" style="51" customWidth="1"/>
    <col min="16149" max="16149" width="3.140625" style="51" customWidth="1"/>
    <col min="16150" max="16150" width="9.85546875" style="51" customWidth="1"/>
    <col min="16151" max="16151" width="3.42578125" style="51" customWidth="1"/>
    <col min="16152" max="16152" width="9.85546875" style="51" customWidth="1"/>
    <col min="16153" max="16153" width="4.140625" style="51" customWidth="1"/>
    <col min="16154" max="16154" width="9.85546875" style="51" customWidth="1"/>
    <col min="16155" max="16155" width="4.140625" style="51" customWidth="1"/>
    <col min="16156" max="16156" width="9.85546875" style="51" customWidth="1"/>
    <col min="16157" max="16157" width="4.140625" style="51" customWidth="1"/>
    <col min="16158" max="16158" width="12.5703125" style="51"/>
    <col min="16159" max="16159" width="90.85546875" style="51" bestFit="1" customWidth="1"/>
    <col min="16160" max="16384" width="12.5703125" style="51"/>
  </cols>
  <sheetData>
    <row r="1" spans="1:29" ht="15.75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8.25" customHeight="1">
      <c r="A2" s="52"/>
      <c r="B2" s="52"/>
    </row>
    <row r="3" spans="1:29" ht="15.75">
      <c r="A3" s="53" t="s">
        <v>104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ht="7.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ht="15.75">
      <c r="A5" s="55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21.75" thickBot="1">
      <c r="A6" s="37" t="s">
        <v>143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>
      <c r="A7" s="56"/>
      <c r="B7" s="57"/>
      <c r="C7" s="58"/>
      <c r="D7" s="58" t="s">
        <v>105</v>
      </c>
      <c r="E7" s="58"/>
      <c r="F7" s="58" t="s">
        <v>105</v>
      </c>
      <c r="G7" s="58"/>
      <c r="H7" s="58"/>
      <c r="I7" s="58"/>
      <c r="J7" s="58"/>
      <c r="K7" s="58"/>
      <c r="L7" s="57"/>
      <c r="M7" s="59"/>
      <c r="N7" s="57"/>
      <c r="O7" s="59"/>
      <c r="P7" s="60"/>
      <c r="Q7" s="58"/>
      <c r="R7" s="60"/>
      <c r="S7" s="58"/>
      <c r="T7" s="60"/>
      <c r="U7" s="58"/>
      <c r="V7" s="60"/>
      <c r="W7" s="58"/>
      <c r="X7" s="58"/>
      <c r="Y7" s="58"/>
      <c r="Z7" s="58"/>
      <c r="AA7" s="58"/>
      <c r="AB7" s="58"/>
      <c r="AC7" s="61"/>
    </row>
    <row r="8" spans="1:29">
      <c r="A8" s="62"/>
      <c r="B8" s="63"/>
      <c r="C8" s="64"/>
      <c r="D8" s="64" t="s">
        <v>106</v>
      </c>
      <c r="E8" s="64"/>
      <c r="F8" s="64" t="s">
        <v>106</v>
      </c>
      <c r="G8" s="64"/>
      <c r="H8" s="64" t="s">
        <v>107</v>
      </c>
      <c r="I8" s="64"/>
      <c r="J8" s="64" t="s">
        <v>107</v>
      </c>
      <c r="K8" s="64"/>
      <c r="L8" s="64" t="s">
        <v>107</v>
      </c>
      <c r="M8" s="64"/>
      <c r="N8" s="64" t="s">
        <v>107</v>
      </c>
      <c r="O8" s="64"/>
      <c r="P8" s="64" t="s">
        <v>107</v>
      </c>
      <c r="Q8" s="64"/>
      <c r="R8" s="64" t="s">
        <v>107</v>
      </c>
      <c r="S8" s="64"/>
      <c r="T8" s="64" t="s">
        <v>107</v>
      </c>
      <c r="U8" s="64"/>
      <c r="V8" s="64" t="s">
        <v>107</v>
      </c>
      <c r="W8" s="64"/>
      <c r="X8" s="64" t="s">
        <v>107</v>
      </c>
      <c r="Y8" s="64"/>
      <c r="Z8" s="64" t="s">
        <v>107</v>
      </c>
      <c r="AA8" s="64"/>
      <c r="AB8" s="64" t="s">
        <v>107</v>
      </c>
      <c r="AC8" s="65"/>
    </row>
    <row r="9" spans="1:29">
      <c r="A9" s="66"/>
      <c r="B9" s="64"/>
      <c r="C9" s="67"/>
      <c r="D9" s="67">
        <v>2015</v>
      </c>
      <c r="E9" s="67"/>
      <c r="F9" s="67">
        <v>2016</v>
      </c>
      <c r="G9" s="67"/>
      <c r="H9" s="67">
        <v>2017</v>
      </c>
      <c r="I9" s="67"/>
      <c r="J9" s="67">
        <v>2018</v>
      </c>
      <c r="K9" s="67"/>
      <c r="L9" s="67">
        <v>2019</v>
      </c>
      <c r="M9" s="67"/>
      <c r="N9" s="67">
        <v>2020</v>
      </c>
      <c r="O9" s="67"/>
      <c r="P9" s="67">
        <v>2021</v>
      </c>
      <c r="Q9" s="67"/>
      <c r="R9" s="67">
        <v>2022</v>
      </c>
      <c r="S9" s="67"/>
      <c r="T9" s="67">
        <v>2023</v>
      </c>
      <c r="U9" s="67"/>
      <c r="V9" s="67">
        <v>2024</v>
      </c>
      <c r="W9" s="67"/>
      <c r="X9" s="67">
        <v>2025</v>
      </c>
      <c r="Y9" s="67"/>
      <c r="Z9" s="67">
        <v>2026</v>
      </c>
      <c r="AA9" s="67"/>
      <c r="AB9" s="67">
        <v>2027</v>
      </c>
      <c r="AC9" s="68"/>
    </row>
    <row r="10" spans="1:29">
      <c r="A10" s="66"/>
      <c r="B10" s="64"/>
      <c r="C10" s="64"/>
      <c r="D10" s="64" t="s">
        <v>108</v>
      </c>
      <c r="E10" s="64"/>
      <c r="F10" s="64" t="s">
        <v>108</v>
      </c>
      <c r="G10" s="64"/>
      <c r="H10" s="64" t="s">
        <v>108</v>
      </c>
      <c r="I10" s="64"/>
      <c r="J10" s="64" t="s">
        <v>108</v>
      </c>
      <c r="K10" s="64"/>
      <c r="L10" s="64" t="s">
        <v>108</v>
      </c>
      <c r="M10" s="64"/>
      <c r="N10" s="64" t="s">
        <v>108</v>
      </c>
      <c r="O10" s="64"/>
      <c r="P10" s="64" t="s">
        <v>108</v>
      </c>
      <c r="Q10" s="64"/>
      <c r="R10" s="64" t="s">
        <v>108</v>
      </c>
      <c r="S10" s="64"/>
      <c r="T10" s="64" t="s">
        <v>108</v>
      </c>
      <c r="U10" s="64"/>
      <c r="V10" s="64" t="s">
        <v>108</v>
      </c>
      <c r="W10" s="64"/>
      <c r="X10" s="64" t="s">
        <v>108</v>
      </c>
      <c r="Y10" s="64"/>
      <c r="Z10" s="64" t="s">
        <v>108</v>
      </c>
      <c r="AA10" s="64"/>
      <c r="AB10" s="64" t="s">
        <v>108</v>
      </c>
      <c r="AC10" s="65"/>
    </row>
    <row r="11" spans="1:29" ht="7.5" customHeight="1" thickBot="1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73"/>
    </row>
    <row r="12" spans="1:29" ht="4.5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5"/>
      <c r="N12" s="75"/>
      <c r="O12" s="75"/>
      <c r="P12" s="77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8"/>
    </row>
    <row r="13" spans="1:29" ht="18">
      <c r="A13" s="79" t="s">
        <v>109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76"/>
      <c r="M13" s="75"/>
      <c r="N13" s="75"/>
      <c r="O13" s="75"/>
      <c r="P13" s="77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8"/>
    </row>
    <row r="14" spans="1:29">
      <c r="A14" s="81" t="s">
        <v>110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76"/>
      <c r="M14" s="75"/>
      <c r="N14" s="75"/>
      <c r="O14" s="75"/>
      <c r="P14" s="77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8"/>
    </row>
    <row r="15" spans="1:29">
      <c r="A15" s="83" t="s">
        <v>111</v>
      </c>
      <c r="B15" s="84"/>
      <c r="C15" s="85"/>
      <c r="D15" s="85">
        <v>712</v>
      </c>
      <c r="E15" s="85"/>
      <c r="F15" s="85">
        <v>1520</v>
      </c>
      <c r="G15" s="85"/>
      <c r="H15" s="85">
        <f>F15-H68+H66+21+1</f>
        <v>1487</v>
      </c>
      <c r="I15" s="85"/>
      <c r="J15" s="85">
        <f>H15-J68+J66+24+1</f>
        <v>1456</v>
      </c>
      <c r="K15" s="85"/>
      <c r="L15" s="108">
        <f>J15-L68+L66-267+1</f>
        <v>1133</v>
      </c>
      <c r="M15" s="87"/>
      <c r="N15" s="87">
        <f>L15-N68+N66-61+1</f>
        <v>1015</v>
      </c>
      <c r="O15" s="87"/>
      <c r="P15" s="87">
        <f>N15-P68+P66-527</f>
        <v>1429</v>
      </c>
      <c r="Q15" s="87"/>
      <c r="R15" s="87">
        <f>P15-R68+R66+1371</f>
        <v>2740</v>
      </c>
      <c r="S15" s="87"/>
      <c r="T15" s="87">
        <f>R15-T68+T66-675</f>
        <v>2004</v>
      </c>
      <c r="U15" s="87"/>
      <c r="V15" s="87">
        <f>T15-V68+V66+514-1</f>
        <v>2455</v>
      </c>
      <c r="W15" s="87"/>
      <c r="X15" s="87">
        <f>V15-X68+X66+401+1</f>
        <v>2794</v>
      </c>
      <c r="Y15" s="87"/>
      <c r="Z15" s="87">
        <f>X15-Z68+Z66+498-3</f>
        <v>3725</v>
      </c>
      <c r="AA15" s="87"/>
      <c r="AB15" s="87">
        <f>Z15-AB68+AB66+724</f>
        <v>4385</v>
      </c>
      <c r="AC15" s="88"/>
    </row>
    <row r="16" spans="1:29">
      <c r="A16" s="83" t="s">
        <v>112</v>
      </c>
      <c r="B16" s="84"/>
      <c r="C16" s="85"/>
      <c r="D16" s="85">
        <v>26000</v>
      </c>
      <c r="E16" s="85"/>
      <c r="F16" s="85">
        <v>32000</v>
      </c>
      <c r="G16" s="85"/>
      <c r="H16" s="85">
        <f>F16-H66</f>
        <v>32000</v>
      </c>
      <c r="I16" s="85"/>
      <c r="J16" s="85">
        <f>H16-J66</f>
        <v>32000</v>
      </c>
      <c r="K16" s="85"/>
      <c r="L16" s="121">
        <f>J16-L66</f>
        <v>32000</v>
      </c>
      <c r="M16" s="87"/>
      <c r="N16" s="87">
        <f>L16-N66</f>
        <v>32000</v>
      </c>
      <c r="O16" s="87"/>
      <c r="P16" s="87">
        <f>N16-P66</f>
        <v>31000</v>
      </c>
      <c r="Q16" s="87"/>
      <c r="R16" s="87">
        <f>P16-R66</f>
        <v>31000</v>
      </c>
      <c r="S16" s="87"/>
      <c r="T16" s="87">
        <f>R16-T66</f>
        <v>31000</v>
      </c>
      <c r="U16" s="87"/>
      <c r="V16" s="87">
        <f>T16-V66</f>
        <v>31000</v>
      </c>
      <c r="W16" s="87"/>
      <c r="X16" s="87">
        <f>V16-X66</f>
        <v>31000</v>
      </c>
      <c r="Y16" s="87"/>
      <c r="Z16" s="87">
        <f>X16-Z66</f>
        <v>30500</v>
      </c>
      <c r="AA16" s="87"/>
      <c r="AB16" s="87">
        <f>Z16-AB66</f>
        <v>30500</v>
      </c>
      <c r="AC16" s="88"/>
    </row>
    <row r="17" spans="1:31">
      <c r="A17" s="74" t="s">
        <v>113</v>
      </c>
      <c r="B17" s="75"/>
      <c r="C17" s="75"/>
      <c r="D17" s="75">
        <v>3230</v>
      </c>
      <c r="E17" s="75"/>
      <c r="F17" s="75">
        <v>2980</v>
      </c>
      <c r="G17" s="75"/>
      <c r="H17" s="75">
        <f>F17+H67</f>
        <v>2990</v>
      </c>
      <c r="I17" s="75"/>
      <c r="J17" s="75">
        <f>H17+J67</f>
        <v>3000</v>
      </c>
      <c r="K17" s="75"/>
      <c r="L17" s="121">
        <f>J17+L67</f>
        <v>3010</v>
      </c>
      <c r="M17" s="87"/>
      <c r="N17" s="87">
        <f>L17+N67</f>
        <v>3020</v>
      </c>
      <c r="O17" s="89"/>
      <c r="P17" s="87">
        <f>N17+P67</f>
        <v>3030</v>
      </c>
      <c r="Q17" s="89"/>
      <c r="R17" s="89">
        <f>P17+R67</f>
        <v>3040</v>
      </c>
      <c r="S17" s="89"/>
      <c r="T17" s="89">
        <f>R17+T67</f>
        <v>3050</v>
      </c>
      <c r="U17" s="89"/>
      <c r="V17" s="89">
        <f>T17+V67</f>
        <v>3060</v>
      </c>
      <c r="W17" s="89"/>
      <c r="X17" s="89">
        <f>V17+X67</f>
        <v>3070</v>
      </c>
      <c r="Y17" s="89"/>
      <c r="Z17" s="89">
        <f>X17+Z67</f>
        <v>3080</v>
      </c>
      <c r="AA17" s="89"/>
      <c r="AB17" s="89">
        <f>Z17+AB67</f>
        <v>3090</v>
      </c>
      <c r="AC17" s="88"/>
      <c r="AE17" s="90"/>
    </row>
    <row r="18" spans="1:31">
      <c r="A18" s="74" t="s">
        <v>114</v>
      </c>
      <c r="B18" s="75"/>
      <c r="C18" s="75"/>
      <c r="D18" s="75">
        <v>461</v>
      </c>
      <c r="E18" s="75"/>
      <c r="F18" s="75">
        <v>486</v>
      </c>
      <c r="G18" s="75"/>
      <c r="H18" s="75">
        <f>F18</f>
        <v>486</v>
      </c>
      <c r="I18" s="75"/>
      <c r="J18" s="75">
        <f>H18</f>
        <v>486</v>
      </c>
      <c r="K18" s="75"/>
      <c r="L18" s="121">
        <f>J18</f>
        <v>486</v>
      </c>
      <c r="M18" s="87"/>
      <c r="N18" s="87">
        <f>L18</f>
        <v>486</v>
      </c>
      <c r="O18" s="89"/>
      <c r="P18" s="87">
        <f>N18</f>
        <v>486</v>
      </c>
      <c r="Q18" s="89"/>
      <c r="R18" s="89">
        <f>P18</f>
        <v>486</v>
      </c>
      <c r="S18" s="89"/>
      <c r="T18" s="89">
        <f>R18</f>
        <v>486</v>
      </c>
      <c r="U18" s="89"/>
      <c r="V18" s="89">
        <f>T18</f>
        <v>486</v>
      </c>
      <c r="W18" s="89"/>
      <c r="X18" s="89">
        <f>V18</f>
        <v>486</v>
      </c>
      <c r="Y18" s="89"/>
      <c r="Z18" s="89">
        <f>X18</f>
        <v>486</v>
      </c>
      <c r="AA18" s="89"/>
      <c r="AB18" s="89">
        <f>Z18</f>
        <v>486</v>
      </c>
      <c r="AC18" s="88"/>
    </row>
    <row r="19" spans="1:31">
      <c r="A19" s="74" t="s">
        <v>89</v>
      </c>
      <c r="B19" s="75"/>
      <c r="C19" s="75"/>
      <c r="D19" s="75">
        <v>474</v>
      </c>
      <c r="E19" s="75"/>
      <c r="F19" s="75">
        <v>83</v>
      </c>
      <c r="G19" s="75"/>
      <c r="H19" s="75">
        <f>F19</f>
        <v>83</v>
      </c>
      <c r="I19" s="75"/>
      <c r="J19" s="75">
        <f>H19</f>
        <v>83</v>
      </c>
      <c r="K19" s="75"/>
      <c r="L19" s="121">
        <f>J19</f>
        <v>83</v>
      </c>
      <c r="M19" s="87"/>
      <c r="N19" s="87">
        <f>L19</f>
        <v>83</v>
      </c>
      <c r="O19" s="89"/>
      <c r="P19" s="87">
        <f>N19</f>
        <v>83</v>
      </c>
      <c r="Q19" s="89"/>
      <c r="R19" s="89">
        <f>P19</f>
        <v>83</v>
      </c>
      <c r="S19" s="89"/>
      <c r="T19" s="89">
        <f>R19</f>
        <v>83</v>
      </c>
      <c r="U19" s="89"/>
      <c r="V19" s="89">
        <f>T19</f>
        <v>83</v>
      </c>
      <c r="W19" s="89"/>
      <c r="X19" s="89">
        <f>V19</f>
        <v>83</v>
      </c>
      <c r="Y19" s="89"/>
      <c r="Z19" s="89">
        <f>X19</f>
        <v>83</v>
      </c>
      <c r="AA19" s="89"/>
      <c r="AB19" s="89">
        <f>Z19</f>
        <v>83</v>
      </c>
      <c r="AC19" s="88"/>
    </row>
    <row r="20" spans="1:31">
      <c r="A20" s="74" t="s">
        <v>115</v>
      </c>
      <c r="B20" s="75"/>
      <c r="C20" s="75"/>
      <c r="D20" s="75">
        <v>481</v>
      </c>
      <c r="E20" s="75"/>
      <c r="F20" s="75">
        <v>481</v>
      </c>
      <c r="G20" s="75"/>
      <c r="H20" s="75">
        <f>F20</f>
        <v>481</v>
      </c>
      <c r="I20" s="75"/>
      <c r="J20" s="75">
        <f>H20</f>
        <v>481</v>
      </c>
      <c r="K20" s="75"/>
      <c r="L20" s="121">
        <f>J20</f>
        <v>481</v>
      </c>
      <c r="M20" s="89"/>
      <c r="N20" s="89">
        <f>L20</f>
        <v>481</v>
      </c>
      <c r="O20" s="89"/>
      <c r="P20" s="89">
        <f>N20</f>
        <v>481</v>
      </c>
      <c r="Q20" s="89"/>
      <c r="R20" s="89">
        <f>P20</f>
        <v>481</v>
      </c>
      <c r="S20" s="89"/>
      <c r="T20" s="89">
        <f>R20</f>
        <v>481</v>
      </c>
      <c r="U20" s="89"/>
      <c r="V20" s="89">
        <f>T20</f>
        <v>481</v>
      </c>
      <c r="W20" s="89"/>
      <c r="X20" s="89">
        <f>V20</f>
        <v>481</v>
      </c>
      <c r="Y20" s="89"/>
      <c r="Z20" s="89">
        <f>X20</f>
        <v>481</v>
      </c>
      <c r="AA20" s="89"/>
      <c r="AB20" s="89">
        <f>Z20</f>
        <v>481</v>
      </c>
      <c r="AC20" s="88"/>
    </row>
    <row r="21" spans="1:31">
      <c r="A21" s="91" t="s">
        <v>116</v>
      </c>
      <c r="B21" s="92"/>
      <c r="C21" s="93"/>
      <c r="D21" s="93">
        <f>SUM(D15:D20)</f>
        <v>31358</v>
      </c>
      <c r="E21" s="93"/>
      <c r="F21" s="93">
        <f>SUM(F15:F20)</f>
        <v>37550</v>
      </c>
      <c r="G21" s="93"/>
      <c r="H21" s="93">
        <f>SUM(H15:H20)</f>
        <v>37527</v>
      </c>
      <c r="I21" s="93"/>
      <c r="J21" s="93">
        <f>SUM(J15:J20)</f>
        <v>37506</v>
      </c>
      <c r="K21" s="93"/>
      <c r="L21" s="94">
        <f>SUM(L15:L20)</f>
        <v>37193</v>
      </c>
      <c r="M21" s="93"/>
      <c r="N21" s="93">
        <f>SUM(N15:N20)</f>
        <v>37085</v>
      </c>
      <c r="O21" s="93"/>
      <c r="P21" s="93">
        <f>SUM(P15:P20)</f>
        <v>36509</v>
      </c>
      <c r="Q21" s="93"/>
      <c r="R21" s="93">
        <f>SUM(R15:R20)</f>
        <v>37830</v>
      </c>
      <c r="S21" s="93"/>
      <c r="T21" s="93">
        <f>SUM(T15:T20)</f>
        <v>37104</v>
      </c>
      <c r="U21" s="93"/>
      <c r="V21" s="93">
        <f>SUM(V15:V20)</f>
        <v>37565</v>
      </c>
      <c r="W21" s="93"/>
      <c r="X21" s="93">
        <f>SUM(X15:X20)</f>
        <v>37914</v>
      </c>
      <c r="Y21" s="93"/>
      <c r="Z21" s="93">
        <f>SUM(Z15:Z20)</f>
        <v>38355</v>
      </c>
      <c r="AA21" s="93"/>
      <c r="AB21" s="93">
        <f>SUM(AB15:AB20)</f>
        <v>39025</v>
      </c>
      <c r="AC21" s="96"/>
    </row>
    <row r="22" spans="1:31" ht="6.7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76"/>
      <c r="M22" s="87"/>
      <c r="N22" s="87"/>
      <c r="O22" s="89"/>
      <c r="P22" s="87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8"/>
    </row>
    <row r="23" spans="1:31">
      <c r="A23" s="81" t="s">
        <v>117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76"/>
      <c r="M23" s="87"/>
      <c r="N23" s="87"/>
      <c r="O23" s="89"/>
      <c r="P23" s="87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8"/>
    </row>
    <row r="24" spans="1:31" ht="8.25" customHeight="1">
      <c r="A24" s="97" t="s">
        <v>118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76"/>
      <c r="M24" s="87"/>
      <c r="N24" s="87"/>
      <c r="O24" s="89"/>
      <c r="P24" s="87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8"/>
    </row>
    <row r="25" spans="1:31">
      <c r="A25" s="74" t="s">
        <v>112</v>
      </c>
      <c r="B25" s="75"/>
      <c r="C25" s="75"/>
      <c r="D25" s="75">
        <v>8000</v>
      </c>
      <c r="E25" s="75"/>
      <c r="F25" s="75">
        <v>5000</v>
      </c>
      <c r="G25" s="75"/>
      <c r="H25" s="75">
        <f>F25</f>
        <v>5000</v>
      </c>
      <c r="I25" s="75"/>
      <c r="J25" s="75">
        <f>H25</f>
        <v>5000</v>
      </c>
      <c r="K25" s="75"/>
      <c r="L25" s="76">
        <f>J25</f>
        <v>5000</v>
      </c>
      <c r="M25" s="87"/>
      <c r="N25" s="87">
        <f>L25</f>
        <v>5000</v>
      </c>
      <c r="O25" s="89"/>
      <c r="P25" s="87">
        <f>N25</f>
        <v>5000</v>
      </c>
      <c r="Q25" s="89"/>
      <c r="R25" s="89">
        <f>P25</f>
        <v>5000</v>
      </c>
      <c r="S25" s="89"/>
      <c r="T25" s="89">
        <f>R25</f>
        <v>5000</v>
      </c>
      <c r="U25" s="89"/>
      <c r="V25" s="89">
        <f>T25</f>
        <v>5000</v>
      </c>
      <c r="W25" s="89"/>
      <c r="X25" s="89">
        <f>V25</f>
        <v>5000</v>
      </c>
      <c r="Y25" s="89"/>
      <c r="Z25" s="89">
        <f>X25</f>
        <v>5000</v>
      </c>
      <c r="AA25" s="89"/>
      <c r="AB25" s="89">
        <f>Z25</f>
        <v>5000</v>
      </c>
      <c r="AC25" s="88"/>
    </row>
    <row r="26" spans="1:31">
      <c r="A26" s="74" t="s">
        <v>113</v>
      </c>
      <c r="B26" s="75"/>
      <c r="C26" s="75"/>
      <c r="D26" s="75">
        <v>195</v>
      </c>
      <c r="E26" s="75"/>
      <c r="F26" s="75">
        <v>250</v>
      </c>
      <c r="G26" s="75"/>
      <c r="H26" s="75">
        <f>F26-H67</f>
        <v>240</v>
      </c>
      <c r="I26" s="75"/>
      <c r="J26" s="75">
        <f>H26-J67</f>
        <v>230</v>
      </c>
      <c r="K26" s="75"/>
      <c r="L26" s="76">
        <f>J26-L67</f>
        <v>220</v>
      </c>
      <c r="M26" s="87"/>
      <c r="N26" s="87">
        <f>L26-N67</f>
        <v>210</v>
      </c>
      <c r="O26" s="99"/>
      <c r="P26" s="87">
        <f>N26-P67</f>
        <v>200</v>
      </c>
      <c r="Q26" s="99"/>
      <c r="R26" s="99">
        <f>P26-R67</f>
        <v>190</v>
      </c>
      <c r="S26" s="99"/>
      <c r="T26" s="99">
        <f>R26-T67</f>
        <v>180</v>
      </c>
      <c r="U26" s="99"/>
      <c r="V26" s="99">
        <f>T26-V67</f>
        <v>170</v>
      </c>
      <c r="W26" s="99"/>
      <c r="X26" s="99">
        <f>V26-X67</f>
        <v>160</v>
      </c>
      <c r="Y26" s="99"/>
      <c r="Z26" s="99">
        <f>X26-Z67</f>
        <v>150</v>
      </c>
      <c r="AA26" s="99"/>
      <c r="AB26" s="99">
        <f>Z26-AB67</f>
        <v>140</v>
      </c>
      <c r="AC26" s="100"/>
    </row>
    <row r="27" spans="1:31">
      <c r="A27" s="74" t="s">
        <v>119</v>
      </c>
      <c r="B27" s="75"/>
      <c r="C27" s="75"/>
      <c r="D27" s="75">
        <v>484111</v>
      </c>
      <c r="E27" s="75"/>
      <c r="F27" s="75">
        <v>490900</v>
      </c>
      <c r="G27" s="75"/>
      <c r="H27" s="75">
        <f>F27+11956-6688-287</f>
        <v>495881</v>
      </c>
      <c r="I27" s="75"/>
      <c r="J27" s="75">
        <f>H27+9065-6682-240</f>
        <v>498024</v>
      </c>
      <c r="K27" s="75"/>
      <c r="L27" s="76">
        <f>J27+10281-6694-240</f>
        <v>501371</v>
      </c>
      <c r="M27" s="87"/>
      <c r="N27" s="87">
        <f>L27+10480-6705-241</f>
        <v>504905</v>
      </c>
      <c r="O27" s="89"/>
      <c r="P27" s="87">
        <f>N27+11160-6716-242</f>
        <v>509107</v>
      </c>
      <c r="Q27" s="89"/>
      <c r="R27" s="89">
        <f>P27+8647-6728-242</f>
        <v>510784</v>
      </c>
      <c r="S27" s="89"/>
      <c r="T27" s="89">
        <f>R27+11404-6739-243</f>
        <v>515206</v>
      </c>
      <c r="U27" s="89"/>
      <c r="V27" s="89">
        <f>T27+9842-6750-243</f>
        <v>518055</v>
      </c>
      <c r="W27" s="89"/>
      <c r="X27" s="89">
        <f>V27+10089-6762-244</f>
        <v>521138</v>
      </c>
      <c r="Y27" s="89"/>
      <c r="Z27" s="89">
        <f>X27+9952-6773-245</f>
        <v>524072</v>
      </c>
      <c r="AA27" s="89"/>
      <c r="AB27" s="89">
        <f>Z27+9880-6785-245</f>
        <v>526922</v>
      </c>
      <c r="AC27" s="88"/>
    </row>
    <row r="28" spans="1:31">
      <c r="A28" s="74" t="s">
        <v>120</v>
      </c>
      <c r="B28" s="75"/>
      <c r="C28" s="75"/>
      <c r="D28" s="75">
        <v>2667</v>
      </c>
      <c r="E28" s="75"/>
      <c r="F28" s="75">
        <v>2725</v>
      </c>
      <c r="G28" s="75"/>
      <c r="H28" s="75">
        <f>F28</f>
        <v>2725</v>
      </c>
      <c r="I28" s="75"/>
      <c r="J28" s="75">
        <f>H28</f>
        <v>2725</v>
      </c>
      <c r="K28" s="75"/>
      <c r="L28" s="76">
        <f>J28</f>
        <v>2725</v>
      </c>
      <c r="M28" s="89"/>
      <c r="N28" s="89">
        <f>L28</f>
        <v>2725</v>
      </c>
      <c r="O28" s="89"/>
      <c r="P28" s="89">
        <f>N28</f>
        <v>2725</v>
      </c>
      <c r="Q28" s="89"/>
      <c r="R28" s="89">
        <f>P28</f>
        <v>2725</v>
      </c>
      <c r="S28" s="89"/>
      <c r="T28" s="89">
        <f>R28</f>
        <v>2725</v>
      </c>
      <c r="U28" s="89"/>
      <c r="V28" s="89">
        <f>T28</f>
        <v>2725</v>
      </c>
      <c r="W28" s="89"/>
      <c r="X28" s="89">
        <f>V28</f>
        <v>2725</v>
      </c>
      <c r="Y28" s="89"/>
      <c r="Z28" s="89">
        <f>X28</f>
        <v>2725</v>
      </c>
      <c r="AA28" s="89"/>
      <c r="AB28" s="89">
        <f>Z28</f>
        <v>2725</v>
      </c>
      <c r="AC28" s="88"/>
    </row>
    <row r="29" spans="1:31" ht="7.5" customHeight="1">
      <c r="A29" s="74" t="s">
        <v>118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8"/>
    </row>
    <row r="30" spans="1:31">
      <c r="A30" s="91" t="s">
        <v>121</v>
      </c>
      <c r="B30" s="92"/>
      <c r="C30" s="93"/>
      <c r="D30" s="93">
        <f>SUM(D24:D29)</f>
        <v>494973</v>
      </c>
      <c r="E30" s="93"/>
      <c r="F30" s="93">
        <f>SUM(F24:F29)</f>
        <v>498875</v>
      </c>
      <c r="G30" s="93"/>
      <c r="H30" s="93">
        <f>SUM(H24:H29)</f>
        <v>503846</v>
      </c>
      <c r="I30" s="93"/>
      <c r="J30" s="93">
        <f>SUM(J24:J29)</f>
        <v>505979</v>
      </c>
      <c r="K30" s="93"/>
      <c r="L30" s="94">
        <f>SUM(L24:L29)</f>
        <v>509316</v>
      </c>
      <c r="M30" s="93"/>
      <c r="N30" s="93">
        <f>SUM(N24:N29)</f>
        <v>512840</v>
      </c>
      <c r="O30" s="93"/>
      <c r="P30" s="93">
        <f>SUM(P24:P29)</f>
        <v>517032</v>
      </c>
      <c r="Q30" s="93"/>
      <c r="R30" s="93">
        <f>SUM(R24:R29)</f>
        <v>518699</v>
      </c>
      <c r="S30" s="93"/>
      <c r="T30" s="93">
        <f>SUM(T24:T29)</f>
        <v>523111</v>
      </c>
      <c r="U30" s="93"/>
      <c r="V30" s="93">
        <f>SUM(V24:V29)</f>
        <v>525950</v>
      </c>
      <c r="W30" s="93"/>
      <c r="X30" s="93">
        <f>SUM(X24:X29)</f>
        <v>529023</v>
      </c>
      <c r="Y30" s="93"/>
      <c r="Z30" s="93">
        <f>SUM(Z24:Z29)</f>
        <v>531947</v>
      </c>
      <c r="AA30" s="93"/>
      <c r="AB30" s="93">
        <f>SUM(AB24:AB29)</f>
        <v>534787</v>
      </c>
      <c r="AC30" s="96"/>
    </row>
    <row r="31" spans="1:31">
      <c r="A31" s="74"/>
      <c r="B31" s="75"/>
      <c r="C31" s="87"/>
      <c r="D31" s="87"/>
      <c r="E31" s="87"/>
      <c r="F31" s="87"/>
      <c r="G31" s="87"/>
      <c r="H31" s="87"/>
      <c r="I31" s="87"/>
      <c r="J31" s="87"/>
      <c r="K31" s="87"/>
      <c r="L31" s="76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8"/>
    </row>
    <row r="32" spans="1:31" ht="18">
      <c r="A32" s="101" t="s">
        <v>122</v>
      </c>
      <c r="B32" s="102"/>
      <c r="C32" s="93"/>
      <c r="D32" s="93">
        <f>D21+D30</f>
        <v>526331</v>
      </c>
      <c r="E32" s="93"/>
      <c r="F32" s="93">
        <f>F21+F30</f>
        <v>536425</v>
      </c>
      <c r="G32" s="93"/>
      <c r="H32" s="93">
        <f>H21+H30</f>
        <v>541373</v>
      </c>
      <c r="I32" s="93"/>
      <c r="J32" s="93">
        <f>J21+J30</f>
        <v>543485</v>
      </c>
      <c r="K32" s="93"/>
      <c r="L32" s="94">
        <f>L21+L30</f>
        <v>546509</v>
      </c>
      <c r="M32" s="93"/>
      <c r="N32" s="93">
        <f>N21+N30</f>
        <v>549925</v>
      </c>
      <c r="O32" s="93"/>
      <c r="P32" s="93">
        <f>P21+P30</f>
        <v>553541</v>
      </c>
      <c r="Q32" s="93"/>
      <c r="R32" s="93">
        <f>R21+R30</f>
        <v>556529</v>
      </c>
      <c r="S32" s="93"/>
      <c r="T32" s="93">
        <f>T21+T30</f>
        <v>560215</v>
      </c>
      <c r="U32" s="93"/>
      <c r="V32" s="93">
        <f>V21+V30</f>
        <v>563515</v>
      </c>
      <c r="W32" s="93"/>
      <c r="X32" s="93">
        <f>X21+X30</f>
        <v>566937</v>
      </c>
      <c r="Y32" s="93"/>
      <c r="Z32" s="93">
        <f>Z21+Z30</f>
        <v>570302</v>
      </c>
      <c r="AA32" s="93"/>
      <c r="AB32" s="93">
        <f>AB21+AB30</f>
        <v>573812</v>
      </c>
      <c r="AC32" s="96"/>
    </row>
    <row r="33" spans="1:29" ht="18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76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8"/>
    </row>
    <row r="34" spans="1:29" ht="18">
      <c r="A34" s="79" t="s">
        <v>123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6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8"/>
    </row>
    <row r="35" spans="1:29">
      <c r="A35" s="81" t="s">
        <v>124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76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8"/>
    </row>
    <row r="36" spans="1:29">
      <c r="A36" s="74" t="s">
        <v>125</v>
      </c>
      <c r="B36" s="75"/>
      <c r="C36" s="75"/>
      <c r="D36" s="75">
        <v>2722</v>
      </c>
      <c r="E36" s="75"/>
      <c r="F36" s="75">
        <v>2864</v>
      </c>
      <c r="G36" s="75"/>
      <c r="H36" s="75">
        <f>F36-H68</f>
        <v>2809</v>
      </c>
      <c r="I36" s="75"/>
      <c r="J36" s="75">
        <f>H36-J68</f>
        <v>2753</v>
      </c>
      <c r="K36" s="75"/>
      <c r="L36" s="76">
        <f>J36-L68</f>
        <v>2696</v>
      </c>
      <c r="M36" s="87"/>
      <c r="N36" s="87">
        <f>L36-N68</f>
        <v>2638</v>
      </c>
      <c r="O36" s="87"/>
      <c r="P36" s="87">
        <f>N36-P68</f>
        <v>2579</v>
      </c>
      <c r="Q36" s="87"/>
      <c r="R36" s="87">
        <f>P36-R68</f>
        <v>2519</v>
      </c>
      <c r="S36" s="87"/>
      <c r="T36" s="87">
        <f>R36-T68</f>
        <v>2458</v>
      </c>
      <c r="U36" s="87"/>
      <c r="V36" s="87">
        <f>T36-V68</f>
        <v>2396</v>
      </c>
      <c r="W36" s="87"/>
      <c r="X36" s="87">
        <f>V36-X68</f>
        <v>2333</v>
      </c>
      <c r="Y36" s="87"/>
      <c r="Z36" s="87">
        <f>X36-Z68</f>
        <v>2269</v>
      </c>
      <c r="AA36" s="87"/>
      <c r="AB36" s="87">
        <f>Z36-AB68</f>
        <v>2205</v>
      </c>
      <c r="AC36" s="88"/>
    </row>
    <row r="37" spans="1:29">
      <c r="A37" s="74" t="s">
        <v>126</v>
      </c>
      <c r="B37" s="75"/>
      <c r="C37" s="75"/>
      <c r="D37" s="75">
        <v>0</v>
      </c>
      <c r="E37" s="75"/>
      <c r="F37" s="75">
        <v>174</v>
      </c>
      <c r="G37" s="75"/>
      <c r="H37" s="75">
        <f>179</f>
        <v>179</v>
      </c>
      <c r="I37" s="75"/>
      <c r="J37" s="75">
        <f>184</f>
        <v>184</v>
      </c>
      <c r="K37" s="75"/>
      <c r="L37" s="76">
        <f>190</f>
        <v>190</v>
      </c>
      <c r="M37" s="87"/>
      <c r="N37" s="87">
        <f>196</f>
        <v>196</v>
      </c>
      <c r="O37" s="87"/>
      <c r="P37" s="87">
        <f>202</f>
        <v>202</v>
      </c>
      <c r="Q37" s="87"/>
      <c r="R37" s="87">
        <f>209</f>
        <v>209</v>
      </c>
      <c r="S37" s="87"/>
      <c r="T37" s="87">
        <v>216</v>
      </c>
      <c r="U37" s="87"/>
      <c r="V37" s="87">
        <v>222</v>
      </c>
      <c r="W37" s="87"/>
      <c r="X37" s="87">
        <v>230</v>
      </c>
      <c r="Y37" s="87"/>
      <c r="Z37" s="87">
        <v>0</v>
      </c>
      <c r="AA37" s="87"/>
      <c r="AB37" s="87">
        <v>0</v>
      </c>
      <c r="AC37" s="88"/>
    </row>
    <row r="38" spans="1:29">
      <c r="A38" s="83" t="s">
        <v>127</v>
      </c>
      <c r="B38" s="84"/>
      <c r="C38" s="85"/>
      <c r="D38" s="85">
        <v>3444</v>
      </c>
      <c r="E38" s="85"/>
      <c r="F38" s="85">
        <v>3569</v>
      </c>
      <c r="G38" s="85"/>
      <c r="H38" s="85">
        <f>F38</f>
        <v>3569</v>
      </c>
      <c r="I38" s="85"/>
      <c r="J38" s="85">
        <f>H38</f>
        <v>3569</v>
      </c>
      <c r="K38" s="85"/>
      <c r="L38" s="76">
        <f>J38</f>
        <v>3569</v>
      </c>
      <c r="M38" s="87"/>
      <c r="N38" s="87">
        <f>L38</f>
        <v>3569</v>
      </c>
      <c r="O38" s="89"/>
      <c r="P38" s="87">
        <f>N38</f>
        <v>3569</v>
      </c>
      <c r="Q38" s="89"/>
      <c r="R38" s="89">
        <f>P38</f>
        <v>3569</v>
      </c>
      <c r="S38" s="89"/>
      <c r="T38" s="89">
        <f>R38</f>
        <v>3569</v>
      </c>
      <c r="U38" s="89"/>
      <c r="V38" s="89">
        <f>T38</f>
        <v>3569</v>
      </c>
      <c r="W38" s="89"/>
      <c r="X38" s="89">
        <f>V38</f>
        <v>3569</v>
      </c>
      <c r="Y38" s="89"/>
      <c r="Z38" s="89">
        <f>X38</f>
        <v>3569</v>
      </c>
      <c r="AA38" s="89"/>
      <c r="AB38" s="89">
        <f>Z38</f>
        <v>3569</v>
      </c>
      <c r="AC38" s="88"/>
    </row>
    <row r="39" spans="1:29">
      <c r="A39" s="91" t="s">
        <v>128</v>
      </c>
      <c r="B39" s="92"/>
      <c r="C39" s="93"/>
      <c r="D39" s="93">
        <f>SUM(D36:D38)</f>
        <v>6166</v>
      </c>
      <c r="E39" s="93"/>
      <c r="F39" s="93">
        <f>SUM(F36:F38)</f>
        <v>6607</v>
      </c>
      <c r="G39" s="93"/>
      <c r="H39" s="93">
        <f>SUM(H36:H38)</f>
        <v>6557</v>
      </c>
      <c r="I39" s="93"/>
      <c r="J39" s="93">
        <f>SUM(J36:J38)</f>
        <v>6506</v>
      </c>
      <c r="K39" s="93"/>
      <c r="L39" s="94">
        <f>SUM(L36:L38)</f>
        <v>6455</v>
      </c>
      <c r="M39" s="93"/>
      <c r="N39" s="93">
        <f>SUM(N36:N38)</f>
        <v>6403</v>
      </c>
      <c r="O39" s="93"/>
      <c r="P39" s="93">
        <f>SUM(P36:P38)</f>
        <v>6350</v>
      </c>
      <c r="Q39" s="93"/>
      <c r="R39" s="93">
        <f>SUM(R36:R38)</f>
        <v>6297</v>
      </c>
      <c r="S39" s="93"/>
      <c r="T39" s="93">
        <f>SUM(T36:T38)</f>
        <v>6243</v>
      </c>
      <c r="U39" s="93"/>
      <c r="V39" s="93">
        <f>SUM(V36:V38)</f>
        <v>6187</v>
      </c>
      <c r="W39" s="93"/>
      <c r="X39" s="93">
        <f>SUM(X36:X38)</f>
        <v>6132</v>
      </c>
      <c r="Y39" s="93"/>
      <c r="Z39" s="93">
        <f>SUM(Z36:Z38)</f>
        <v>5838</v>
      </c>
      <c r="AA39" s="93"/>
      <c r="AB39" s="93">
        <f>SUM(AB36:AB38)</f>
        <v>5774</v>
      </c>
      <c r="AC39" s="96"/>
    </row>
    <row r="40" spans="1:29" ht="6.75" customHeight="1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5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8"/>
    </row>
    <row r="41" spans="1:29">
      <c r="A41" s="81" t="s">
        <v>129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76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8"/>
    </row>
    <row r="42" spans="1:29">
      <c r="A42" s="74" t="s">
        <v>125</v>
      </c>
      <c r="B42" s="75"/>
      <c r="C42" s="75"/>
      <c r="D42" s="75">
        <v>0</v>
      </c>
      <c r="E42" s="75"/>
      <c r="F42" s="75">
        <v>0</v>
      </c>
      <c r="G42" s="75"/>
      <c r="H42" s="75">
        <v>0</v>
      </c>
      <c r="I42" s="75"/>
      <c r="J42" s="75">
        <v>0</v>
      </c>
      <c r="K42" s="75"/>
      <c r="L42" s="76">
        <v>0</v>
      </c>
      <c r="M42" s="87"/>
      <c r="N42" s="87">
        <v>0</v>
      </c>
      <c r="O42" s="87"/>
      <c r="P42" s="87">
        <v>0</v>
      </c>
      <c r="Q42" s="87"/>
      <c r="R42" s="87">
        <v>0</v>
      </c>
      <c r="S42" s="87"/>
      <c r="T42" s="87">
        <v>0</v>
      </c>
      <c r="U42" s="87"/>
      <c r="V42" s="87">
        <v>0</v>
      </c>
      <c r="W42" s="87"/>
      <c r="X42" s="87">
        <v>0</v>
      </c>
      <c r="Y42" s="87"/>
      <c r="Z42" s="87">
        <v>0</v>
      </c>
      <c r="AA42" s="87"/>
      <c r="AB42" s="87">
        <v>0</v>
      </c>
      <c r="AC42" s="88"/>
    </row>
    <row r="43" spans="1:29">
      <c r="A43" s="74" t="s">
        <v>126</v>
      </c>
      <c r="B43" s="75"/>
      <c r="C43" s="75"/>
      <c r="D43" s="75">
        <v>0</v>
      </c>
      <c r="E43" s="75"/>
      <c r="F43" s="75">
        <v>1825</v>
      </c>
      <c r="G43" s="75"/>
      <c r="H43" s="75">
        <f>F43+F37-H37-173</f>
        <v>1647</v>
      </c>
      <c r="I43" s="75"/>
      <c r="J43" s="75">
        <f>H43+H37-J37-179</f>
        <v>1463</v>
      </c>
      <c r="K43" s="75"/>
      <c r="L43" s="76">
        <f>J43+J37-L37-184</f>
        <v>1273</v>
      </c>
      <c r="M43" s="87"/>
      <c r="N43" s="87">
        <f>L43+L37-N37-190</f>
        <v>1077</v>
      </c>
      <c r="O43" s="87"/>
      <c r="P43" s="87">
        <f>N43+N37-P37-196</f>
        <v>875</v>
      </c>
      <c r="Q43" s="87"/>
      <c r="R43" s="87">
        <f>P43+P37-R37-202</f>
        <v>666</v>
      </c>
      <c r="S43" s="87"/>
      <c r="T43" s="87">
        <f>R43+R37-T37-209</f>
        <v>450</v>
      </c>
      <c r="U43" s="87"/>
      <c r="V43" s="87">
        <f>T43+T37-V37-215</f>
        <v>229</v>
      </c>
      <c r="W43" s="87"/>
      <c r="X43" s="87">
        <v>0</v>
      </c>
      <c r="Y43" s="87"/>
      <c r="Z43" s="87">
        <v>0</v>
      </c>
      <c r="AA43" s="87"/>
      <c r="AB43" s="87">
        <v>0</v>
      </c>
      <c r="AC43" s="88"/>
    </row>
    <row r="44" spans="1:29">
      <c r="A44" s="83" t="s">
        <v>127</v>
      </c>
      <c r="B44" s="84"/>
      <c r="C44" s="85"/>
      <c r="D44" s="85">
        <v>1608</v>
      </c>
      <c r="E44" s="85"/>
      <c r="F44" s="85">
        <v>1704</v>
      </c>
      <c r="G44" s="85"/>
      <c r="H44" s="85">
        <f>F44</f>
        <v>1704</v>
      </c>
      <c r="I44" s="85"/>
      <c r="J44" s="85">
        <f>H44</f>
        <v>1704</v>
      </c>
      <c r="K44" s="85"/>
      <c r="L44" s="76">
        <f>J44</f>
        <v>1704</v>
      </c>
      <c r="M44" s="87"/>
      <c r="N44" s="87">
        <f>L44</f>
        <v>1704</v>
      </c>
      <c r="O44" s="87"/>
      <c r="P44" s="87">
        <f>N44</f>
        <v>1704</v>
      </c>
      <c r="Q44" s="87"/>
      <c r="R44" s="87">
        <f>P44</f>
        <v>1704</v>
      </c>
      <c r="S44" s="87"/>
      <c r="T44" s="87">
        <f>R44</f>
        <v>1704</v>
      </c>
      <c r="U44" s="87"/>
      <c r="V44" s="87">
        <f>T44</f>
        <v>1704</v>
      </c>
      <c r="W44" s="87"/>
      <c r="X44" s="87">
        <f>V44</f>
        <v>1704</v>
      </c>
      <c r="Y44" s="87"/>
      <c r="Z44" s="87">
        <f>X44</f>
        <v>1704</v>
      </c>
      <c r="AA44" s="87"/>
      <c r="AB44" s="87">
        <f>Z44</f>
        <v>1704</v>
      </c>
      <c r="AC44" s="88"/>
    </row>
    <row r="45" spans="1:29">
      <c r="A45" s="91" t="s">
        <v>130</v>
      </c>
      <c r="B45" s="92"/>
      <c r="C45" s="93"/>
      <c r="D45" s="93">
        <f>SUM(D42:D44)</f>
        <v>1608</v>
      </c>
      <c r="E45" s="93"/>
      <c r="F45" s="93">
        <f>SUM(F42:F44)</f>
        <v>3529</v>
      </c>
      <c r="G45" s="93"/>
      <c r="H45" s="93">
        <f>SUM(H42:H44)</f>
        <v>3351</v>
      </c>
      <c r="I45" s="93"/>
      <c r="J45" s="93">
        <f>SUM(J42:J44)</f>
        <v>3167</v>
      </c>
      <c r="K45" s="93"/>
      <c r="L45" s="94">
        <f>SUM(L42:L44)</f>
        <v>2977</v>
      </c>
      <c r="M45" s="93"/>
      <c r="N45" s="93">
        <f>SUM(N42:N44)</f>
        <v>2781</v>
      </c>
      <c r="O45" s="93"/>
      <c r="P45" s="93">
        <f>SUM(P42:P44)</f>
        <v>2579</v>
      </c>
      <c r="Q45" s="93"/>
      <c r="R45" s="93">
        <f>SUM(R42:R44)</f>
        <v>2370</v>
      </c>
      <c r="S45" s="93"/>
      <c r="T45" s="93">
        <f>SUM(T42:T44)</f>
        <v>2154</v>
      </c>
      <c r="U45" s="93"/>
      <c r="V45" s="93">
        <f>SUM(V42:V44)</f>
        <v>1933</v>
      </c>
      <c r="W45" s="93"/>
      <c r="X45" s="93">
        <f>SUM(X42:X44)</f>
        <v>1704</v>
      </c>
      <c r="Y45" s="93"/>
      <c r="Z45" s="93">
        <f>SUM(Z42:Z44)</f>
        <v>1704</v>
      </c>
      <c r="AA45" s="93"/>
      <c r="AB45" s="93">
        <f>SUM(AB42:AB44)</f>
        <v>1704</v>
      </c>
      <c r="AC45" s="96"/>
    </row>
    <row r="46" spans="1:29" ht="6.75" customHeight="1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6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8"/>
    </row>
    <row r="47" spans="1:29" ht="18">
      <c r="A47" s="101" t="s">
        <v>131</v>
      </c>
      <c r="B47" s="102"/>
      <c r="C47" s="93"/>
      <c r="D47" s="93">
        <f>D39+D45</f>
        <v>7774</v>
      </c>
      <c r="E47" s="93"/>
      <c r="F47" s="93">
        <f>F39+F45</f>
        <v>10136</v>
      </c>
      <c r="G47" s="93"/>
      <c r="H47" s="93">
        <f>H39+H45</f>
        <v>9908</v>
      </c>
      <c r="I47" s="93"/>
      <c r="J47" s="93">
        <f>J39+J45</f>
        <v>9673</v>
      </c>
      <c r="K47" s="93"/>
      <c r="L47" s="94">
        <f>L39+L45</f>
        <v>9432</v>
      </c>
      <c r="M47" s="93"/>
      <c r="N47" s="93">
        <f>N39+N45</f>
        <v>9184</v>
      </c>
      <c r="O47" s="93"/>
      <c r="P47" s="93">
        <f>P39+P45</f>
        <v>8929</v>
      </c>
      <c r="Q47" s="93"/>
      <c r="R47" s="93">
        <f>R39+R45</f>
        <v>8667</v>
      </c>
      <c r="S47" s="93"/>
      <c r="T47" s="93">
        <f>T39+T45</f>
        <v>8397</v>
      </c>
      <c r="U47" s="93"/>
      <c r="V47" s="93">
        <f>V39+V45</f>
        <v>8120</v>
      </c>
      <c r="W47" s="93"/>
      <c r="X47" s="93">
        <f>X39+X45</f>
        <v>7836</v>
      </c>
      <c r="Y47" s="93"/>
      <c r="Z47" s="93">
        <f>Z39+Z45</f>
        <v>7542</v>
      </c>
      <c r="AA47" s="93"/>
      <c r="AB47" s="93">
        <f>AB39+AB45</f>
        <v>7478</v>
      </c>
      <c r="AC47" s="96"/>
    </row>
    <row r="48" spans="1:29">
      <c r="A48" s="74"/>
      <c r="B48" s="75"/>
      <c r="C48" s="87"/>
      <c r="D48" s="87"/>
      <c r="E48" s="87"/>
      <c r="F48" s="87"/>
      <c r="G48" s="87"/>
      <c r="H48" s="87"/>
      <c r="I48" s="87"/>
      <c r="J48" s="87"/>
      <c r="K48" s="87"/>
      <c r="L48" s="76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8"/>
    </row>
    <row r="49" spans="1:29">
      <c r="A49" s="91" t="s">
        <v>132</v>
      </c>
      <c r="B49" s="92"/>
      <c r="C49" s="93"/>
      <c r="D49" s="93">
        <f>D32-D47</f>
        <v>518557</v>
      </c>
      <c r="E49" s="93"/>
      <c r="F49" s="93">
        <f>F32-F47</f>
        <v>526289</v>
      </c>
      <c r="G49" s="93"/>
      <c r="H49" s="93">
        <f>H32-H47</f>
        <v>531465</v>
      </c>
      <c r="I49" s="93"/>
      <c r="J49" s="93">
        <f>J32-J47</f>
        <v>533812</v>
      </c>
      <c r="K49" s="93"/>
      <c r="L49" s="94">
        <f>L32-L47</f>
        <v>537077</v>
      </c>
      <c r="M49" s="93"/>
      <c r="N49" s="93">
        <f>N32-N47</f>
        <v>540741</v>
      </c>
      <c r="O49" s="93"/>
      <c r="P49" s="93">
        <f>P32-P47</f>
        <v>544612</v>
      </c>
      <c r="Q49" s="93"/>
      <c r="R49" s="93">
        <f>R32-R47</f>
        <v>547862</v>
      </c>
      <c r="S49" s="93"/>
      <c r="T49" s="93">
        <f>T32-T47</f>
        <v>551818</v>
      </c>
      <c r="U49" s="93"/>
      <c r="V49" s="93">
        <f>V32-V47</f>
        <v>555395</v>
      </c>
      <c r="W49" s="93"/>
      <c r="X49" s="93">
        <f>X32-X47</f>
        <v>559101</v>
      </c>
      <c r="Y49" s="93"/>
      <c r="Z49" s="93">
        <f>Z32-Z47</f>
        <v>562760</v>
      </c>
      <c r="AA49" s="93"/>
      <c r="AB49" s="93">
        <f>AB32-AB47</f>
        <v>566334</v>
      </c>
      <c r="AC49" s="96"/>
    </row>
    <row r="50" spans="1:29" ht="10.5" customHeight="1">
      <c r="A50" s="74"/>
      <c r="B50" s="75"/>
      <c r="C50" s="87"/>
      <c r="D50" s="87"/>
      <c r="E50" s="87"/>
      <c r="F50" s="87"/>
      <c r="G50" s="87"/>
      <c r="H50" s="87"/>
      <c r="I50" s="87"/>
      <c r="J50" s="87"/>
      <c r="K50" s="87"/>
      <c r="L50" s="76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8"/>
    </row>
    <row r="51" spans="1:29">
      <c r="A51" s="81" t="s">
        <v>133</v>
      </c>
      <c r="B51" s="82"/>
      <c r="C51" s="87"/>
      <c r="D51" s="87"/>
      <c r="E51" s="87"/>
      <c r="F51" s="87"/>
      <c r="G51" s="87"/>
      <c r="H51" s="87"/>
      <c r="I51" s="87"/>
      <c r="J51" s="87"/>
      <c r="K51" s="87"/>
      <c r="L51" s="76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8"/>
    </row>
    <row r="52" spans="1:29">
      <c r="A52" s="74" t="s">
        <v>134</v>
      </c>
      <c r="B52" s="75"/>
      <c r="C52" s="106"/>
      <c r="D52" s="106">
        <v>455128</v>
      </c>
      <c r="E52" s="106"/>
      <c r="F52" s="106">
        <v>462861</v>
      </c>
      <c r="G52" s="106"/>
      <c r="H52" s="106">
        <f>F52+5176</f>
        <v>468037</v>
      </c>
      <c r="I52" s="106"/>
      <c r="J52" s="106">
        <f>H52+2347</f>
        <v>470384</v>
      </c>
      <c r="K52" s="106"/>
      <c r="L52" s="107">
        <f>J52+3265</f>
        <v>473649</v>
      </c>
      <c r="M52" s="106"/>
      <c r="N52" s="87">
        <f>L52+3664</f>
        <v>477313</v>
      </c>
      <c r="O52" s="87"/>
      <c r="P52" s="87">
        <f>N52+3871</f>
        <v>481184</v>
      </c>
      <c r="Q52" s="87"/>
      <c r="R52" s="87">
        <f>P52+3250</f>
        <v>484434</v>
      </c>
      <c r="S52" s="87"/>
      <c r="T52" s="87">
        <f>R52+3956</f>
        <v>488390</v>
      </c>
      <c r="U52" s="87"/>
      <c r="V52" s="87">
        <f>T52+3577</f>
        <v>491967</v>
      </c>
      <c r="W52" s="87"/>
      <c r="X52" s="87">
        <f>V52+3706</f>
        <v>495673</v>
      </c>
      <c r="Y52" s="87"/>
      <c r="Z52" s="87">
        <f>X52+3659</f>
        <v>499332</v>
      </c>
      <c r="AA52" s="87"/>
      <c r="AB52" s="87">
        <f>Z52+3574</f>
        <v>502906</v>
      </c>
      <c r="AC52" s="88"/>
    </row>
    <row r="53" spans="1:29">
      <c r="A53" s="74" t="s">
        <v>135</v>
      </c>
      <c r="B53" s="75"/>
      <c r="C53" s="106"/>
      <c r="D53" s="106">
        <v>63429</v>
      </c>
      <c r="E53" s="106"/>
      <c r="F53" s="106">
        <v>63428</v>
      </c>
      <c r="G53" s="106"/>
      <c r="H53" s="106">
        <f>F53</f>
        <v>63428</v>
      </c>
      <c r="I53" s="106"/>
      <c r="J53" s="106">
        <f>H53</f>
        <v>63428</v>
      </c>
      <c r="K53" s="106"/>
      <c r="L53" s="76">
        <f>J53</f>
        <v>63428</v>
      </c>
      <c r="M53" s="106"/>
      <c r="N53" s="87">
        <f>L53</f>
        <v>63428</v>
      </c>
      <c r="O53" s="108"/>
      <c r="P53" s="87">
        <f>N53</f>
        <v>63428</v>
      </c>
      <c r="Q53" s="108"/>
      <c r="R53" s="108">
        <f>P53</f>
        <v>63428</v>
      </c>
      <c r="S53" s="108"/>
      <c r="T53" s="108">
        <f>R53</f>
        <v>63428</v>
      </c>
      <c r="U53" s="108"/>
      <c r="V53" s="108">
        <f>T53</f>
        <v>63428</v>
      </c>
      <c r="W53" s="108"/>
      <c r="X53" s="108">
        <f>V53</f>
        <v>63428</v>
      </c>
      <c r="Y53" s="108"/>
      <c r="Z53" s="108">
        <f>X53</f>
        <v>63428</v>
      </c>
      <c r="AA53" s="108"/>
      <c r="AB53" s="108">
        <f>Z53</f>
        <v>63428</v>
      </c>
      <c r="AC53" s="100"/>
    </row>
    <row r="54" spans="1:29">
      <c r="A54" s="74" t="s">
        <v>136</v>
      </c>
      <c r="B54" s="75"/>
      <c r="C54" s="108"/>
      <c r="D54" s="108">
        <f>SUM(D52:D53)</f>
        <v>518557</v>
      </c>
      <c r="E54" s="108"/>
      <c r="F54" s="108">
        <f>SUM(F52:F53)</f>
        <v>526289</v>
      </c>
      <c r="G54" s="108"/>
      <c r="H54" s="108">
        <f>SUM(H52:H53)</f>
        <v>531465</v>
      </c>
      <c r="I54" s="108"/>
      <c r="J54" s="108">
        <f>SUM(J52:J53)</f>
        <v>533812</v>
      </c>
      <c r="K54" s="108"/>
      <c r="L54" s="76">
        <f>SUM(L52:L53)</f>
        <v>537077</v>
      </c>
      <c r="M54" s="106"/>
      <c r="N54" s="87">
        <f>SUM(N52:N53)</f>
        <v>540741</v>
      </c>
      <c r="O54" s="108"/>
      <c r="P54" s="87">
        <f>SUM(P52:P53)</f>
        <v>544612</v>
      </c>
      <c r="Q54" s="108"/>
      <c r="R54" s="108">
        <f>SUM(R52:R53)</f>
        <v>547862</v>
      </c>
      <c r="S54" s="108"/>
      <c r="T54" s="108">
        <f>SUM(T52:T53)</f>
        <v>551818</v>
      </c>
      <c r="U54" s="108"/>
      <c r="V54" s="108">
        <f>SUM(V52:V53)</f>
        <v>555395</v>
      </c>
      <c r="W54" s="108"/>
      <c r="X54" s="108">
        <f>SUM(X52:X53)</f>
        <v>559101</v>
      </c>
      <c r="Y54" s="108"/>
      <c r="Z54" s="108">
        <f>SUM(Z52:Z53)</f>
        <v>562760</v>
      </c>
      <c r="AA54" s="108"/>
      <c r="AB54" s="108">
        <f>SUM(AB52:AB53)</f>
        <v>566334</v>
      </c>
      <c r="AC54" s="100"/>
    </row>
    <row r="55" spans="1:29">
      <c r="A55" s="74" t="s">
        <v>137</v>
      </c>
      <c r="B55" s="75"/>
      <c r="C55" s="106"/>
      <c r="D55" s="106">
        <v>0</v>
      </c>
      <c r="E55" s="106"/>
      <c r="F55" s="106">
        <v>0</v>
      </c>
      <c r="G55" s="106"/>
      <c r="H55" s="106">
        <v>0</v>
      </c>
      <c r="I55" s="106"/>
      <c r="J55" s="106">
        <v>0</v>
      </c>
      <c r="K55" s="106"/>
      <c r="L55" s="76">
        <v>0</v>
      </c>
      <c r="M55" s="106"/>
      <c r="N55" s="87">
        <v>0</v>
      </c>
      <c r="O55" s="108"/>
      <c r="P55" s="87">
        <v>0</v>
      </c>
      <c r="Q55" s="108"/>
      <c r="R55" s="108">
        <v>0</v>
      </c>
      <c r="S55" s="108"/>
      <c r="T55" s="108">
        <v>0</v>
      </c>
      <c r="U55" s="108"/>
      <c r="V55" s="108">
        <v>0</v>
      </c>
      <c r="W55" s="108"/>
      <c r="X55" s="108">
        <v>0</v>
      </c>
      <c r="Y55" s="108"/>
      <c r="Z55" s="108">
        <v>0</v>
      </c>
      <c r="AA55" s="108"/>
      <c r="AB55" s="108">
        <v>0</v>
      </c>
      <c r="AC55" s="100"/>
    </row>
    <row r="56" spans="1:29">
      <c r="A56" s="74"/>
      <c r="B56" s="75"/>
      <c r="C56" s="87"/>
      <c r="D56" s="87"/>
      <c r="E56" s="87"/>
      <c r="F56" s="87"/>
      <c r="G56" s="87"/>
      <c r="H56" s="87"/>
      <c r="I56" s="87"/>
      <c r="J56" s="87"/>
      <c r="K56" s="87"/>
      <c r="L56" s="76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8"/>
    </row>
    <row r="57" spans="1:29" ht="18">
      <c r="A57" s="101" t="s">
        <v>138</v>
      </c>
      <c r="B57" s="102"/>
      <c r="C57" s="93"/>
      <c r="D57" s="93">
        <f>SUM(D54:D56)</f>
        <v>518557</v>
      </c>
      <c r="E57" s="93"/>
      <c r="F57" s="93">
        <f>SUM(F54:F56)</f>
        <v>526289</v>
      </c>
      <c r="G57" s="93"/>
      <c r="H57" s="93">
        <f>SUM(H54:H56)</f>
        <v>531465</v>
      </c>
      <c r="I57" s="93"/>
      <c r="J57" s="93">
        <f>SUM(J54:J56)</f>
        <v>533812</v>
      </c>
      <c r="K57" s="93"/>
      <c r="L57" s="94">
        <f>SUM(L54:L56)</f>
        <v>537077</v>
      </c>
      <c r="M57" s="93"/>
      <c r="N57" s="93">
        <f>SUM(N54:N56)</f>
        <v>540741</v>
      </c>
      <c r="O57" s="93"/>
      <c r="P57" s="93">
        <f>SUM(P54:P56)</f>
        <v>544612</v>
      </c>
      <c r="Q57" s="93"/>
      <c r="R57" s="93">
        <f>SUM(R54:R56)</f>
        <v>547862</v>
      </c>
      <c r="S57" s="93"/>
      <c r="T57" s="93">
        <f>SUM(T54:T56)</f>
        <v>551818</v>
      </c>
      <c r="U57" s="93"/>
      <c r="V57" s="93">
        <f>SUM(V54:V56)</f>
        <v>555395</v>
      </c>
      <c r="W57" s="93"/>
      <c r="X57" s="93">
        <f>SUM(X54:X56)</f>
        <v>559101</v>
      </c>
      <c r="Y57" s="93"/>
      <c r="Z57" s="93">
        <f>SUM(Z54:Z56)</f>
        <v>562760</v>
      </c>
      <c r="AA57" s="93"/>
      <c r="AB57" s="93">
        <f>SUM(AB54:AB56)</f>
        <v>566334</v>
      </c>
      <c r="AC57" s="96"/>
    </row>
    <row r="58" spans="1:29" ht="15.75" thickBot="1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1"/>
      <c r="M58" s="112"/>
      <c r="N58" s="112"/>
      <c r="O58" s="112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4"/>
    </row>
    <row r="59" spans="1:29">
      <c r="A59" s="115" t="s">
        <v>118</v>
      </c>
      <c r="B59" s="115"/>
      <c r="D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</row>
    <row r="60" spans="1:29" hidden="1">
      <c r="A60" s="115"/>
      <c r="B60" s="115"/>
      <c r="D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</row>
    <row r="61" spans="1:29" hidden="1">
      <c r="A61" s="77"/>
      <c r="B61" s="77"/>
      <c r="C61" s="117"/>
      <c r="D61" s="118">
        <f>D49-D57</f>
        <v>0</v>
      </c>
      <c r="E61" s="117"/>
      <c r="F61" s="118">
        <f>F49-F57</f>
        <v>0</v>
      </c>
      <c r="G61" s="118"/>
      <c r="H61" s="118">
        <f>H49-H57</f>
        <v>0</v>
      </c>
      <c r="I61" s="118"/>
      <c r="J61" s="118">
        <f>J49-J57</f>
        <v>0</v>
      </c>
      <c r="K61" s="118"/>
      <c r="L61" s="118">
        <f>L49-L57</f>
        <v>0</v>
      </c>
      <c r="M61" s="118"/>
      <c r="N61" s="118">
        <f>N49-N57</f>
        <v>0</v>
      </c>
      <c r="O61" s="118"/>
      <c r="P61" s="118">
        <f>P49-P57</f>
        <v>0</v>
      </c>
      <c r="Q61" s="118"/>
      <c r="R61" s="118">
        <f>R49-R57</f>
        <v>0</v>
      </c>
      <c r="S61" s="118"/>
      <c r="T61" s="118">
        <f>T49-T57</f>
        <v>0</v>
      </c>
      <c r="U61" s="118"/>
      <c r="V61" s="118">
        <f>V49-V57</f>
        <v>0</v>
      </c>
      <c r="W61" s="118"/>
      <c r="X61" s="118">
        <f>X49-X57</f>
        <v>0</v>
      </c>
      <c r="Y61" s="118"/>
      <c r="Z61" s="118">
        <f>Z49-Z57</f>
        <v>0</v>
      </c>
      <c r="AA61" s="118"/>
      <c r="AB61" s="118">
        <f>AB49-AB57</f>
        <v>0</v>
      </c>
    </row>
    <row r="62" spans="1:29" hidden="1">
      <c r="A62" s="77"/>
      <c r="B62" s="77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</row>
    <row r="63" spans="1:29" hidden="1">
      <c r="A63" s="77"/>
      <c r="B63" s="77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</row>
    <row r="64" spans="1:29" hidden="1">
      <c r="A64" s="77"/>
      <c r="B64" s="77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</row>
    <row r="65" spans="1:28" ht="15.75" hidden="1">
      <c r="A65" s="119" t="s">
        <v>139</v>
      </c>
      <c r="B65" s="77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</row>
    <row r="66" spans="1:28" hidden="1">
      <c r="A66" s="77" t="s">
        <v>140</v>
      </c>
      <c r="B66" s="77"/>
      <c r="F66" s="116">
        <v>3000</v>
      </c>
      <c r="G66" s="116"/>
      <c r="H66" s="116">
        <v>0</v>
      </c>
      <c r="I66" s="116"/>
      <c r="J66" s="116">
        <v>0</v>
      </c>
      <c r="K66" s="116"/>
      <c r="L66" s="116">
        <v>0</v>
      </c>
      <c r="M66" s="116"/>
      <c r="N66" s="116">
        <v>0</v>
      </c>
      <c r="O66" s="116"/>
      <c r="P66" s="116">
        <v>1000</v>
      </c>
      <c r="Q66" s="116"/>
      <c r="R66" s="116">
        <v>0</v>
      </c>
      <c r="S66" s="116"/>
      <c r="T66" s="116">
        <v>0</v>
      </c>
      <c r="U66" s="116"/>
      <c r="V66" s="116">
        <v>0</v>
      </c>
      <c r="W66" s="116"/>
      <c r="X66" s="116">
        <v>0</v>
      </c>
      <c r="Y66" s="116"/>
      <c r="Z66" s="116">
        <v>500</v>
      </c>
      <c r="AA66" s="116"/>
      <c r="AB66" s="116">
        <v>0</v>
      </c>
    </row>
    <row r="67" spans="1:28" hidden="1">
      <c r="A67" s="77" t="s">
        <v>141</v>
      </c>
      <c r="B67" s="77"/>
      <c r="F67" s="116"/>
      <c r="G67" s="116"/>
      <c r="H67" s="116">
        <v>10</v>
      </c>
      <c r="I67" s="116"/>
      <c r="J67" s="116">
        <v>10</v>
      </c>
      <c r="K67" s="116"/>
      <c r="L67" s="116">
        <v>10</v>
      </c>
      <c r="M67" s="116"/>
      <c r="N67" s="116">
        <v>10</v>
      </c>
      <c r="O67" s="116"/>
      <c r="P67" s="116">
        <v>10</v>
      </c>
      <c r="Q67" s="116"/>
      <c r="R67" s="116">
        <v>10</v>
      </c>
      <c r="S67" s="116"/>
      <c r="T67" s="116">
        <v>10</v>
      </c>
      <c r="U67" s="116"/>
      <c r="V67" s="116">
        <v>10</v>
      </c>
      <c r="W67" s="116"/>
      <c r="X67" s="116">
        <v>10</v>
      </c>
      <c r="Y67" s="116"/>
      <c r="Z67" s="116">
        <v>10</v>
      </c>
      <c r="AA67" s="116"/>
      <c r="AB67" s="116">
        <v>10</v>
      </c>
    </row>
    <row r="68" spans="1:28" hidden="1">
      <c r="A68" s="77" t="s">
        <v>142</v>
      </c>
      <c r="B68" s="77"/>
      <c r="F68" s="116"/>
      <c r="G68" s="116"/>
      <c r="H68" s="116">
        <v>55</v>
      </c>
      <c r="I68" s="116"/>
      <c r="J68" s="116">
        <v>56</v>
      </c>
      <c r="K68" s="116"/>
      <c r="L68" s="116">
        <v>57</v>
      </c>
      <c r="M68" s="116"/>
      <c r="N68" s="116">
        <v>58</v>
      </c>
      <c r="O68" s="116"/>
      <c r="P68" s="116">
        <v>59</v>
      </c>
      <c r="Q68" s="116"/>
      <c r="R68" s="116">
        <v>60</v>
      </c>
      <c r="S68" s="116"/>
      <c r="T68" s="116">
        <v>61</v>
      </c>
      <c r="U68" s="116"/>
      <c r="V68" s="116">
        <v>62</v>
      </c>
      <c r="W68" s="116"/>
      <c r="X68" s="116">
        <v>63</v>
      </c>
      <c r="Y68" s="116"/>
      <c r="Z68" s="116">
        <v>64</v>
      </c>
      <c r="AA68" s="116"/>
      <c r="AB68" s="116">
        <v>64</v>
      </c>
    </row>
    <row r="69" spans="1:28" hidden="1">
      <c r="A69" s="77"/>
      <c r="B69" s="77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</row>
    <row r="70" spans="1:28" hidden="1">
      <c r="A70" s="77"/>
      <c r="B70" s="77"/>
    </row>
    <row r="71" spans="1:28" hidden="1">
      <c r="A71" s="77"/>
      <c r="B71" s="77"/>
    </row>
    <row r="72" spans="1:28" hidden="1">
      <c r="A72" s="77"/>
      <c r="B72" s="77"/>
    </row>
    <row r="73" spans="1:28">
      <c r="A73" s="77"/>
      <c r="B73" s="77"/>
    </row>
    <row r="74" spans="1:28">
      <c r="A74" s="77"/>
      <c r="B74" s="77"/>
    </row>
    <row r="75" spans="1:28">
      <c r="A75" s="77"/>
      <c r="B75" s="77"/>
    </row>
    <row r="76" spans="1:28">
      <c r="A76" s="77"/>
      <c r="B76" s="77"/>
    </row>
    <row r="77" spans="1:28">
      <c r="A77" s="77"/>
      <c r="B77" s="77"/>
    </row>
    <row r="78" spans="1:28">
      <c r="A78" s="77"/>
      <c r="B78" s="77"/>
    </row>
    <row r="79" spans="1:28">
      <c r="A79" s="77"/>
      <c r="B79" s="77"/>
    </row>
    <row r="80" spans="1:28">
      <c r="A80" s="77"/>
      <c r="B80" s="77"/>
    </row>
    <row r="81" spans="1:2">
      <c r="A81" s="77"/>
      <c r="B81" s="77"/>
    </row>
    <row r="82" spans="1:2">
      <c r="A82" s="77"/>
      <c r="B82" s="77"/>
    </row>
    <row r="83" spans="1:2">
      <c r="A83" s="77"/>
      <c r="B83" s="77"/>
    </row>
    <row r="84" spans="1:2">
      <c r="A84" s="77"/>
      <c r="B84" s="77"/>
    </row>
    <row r="85" spans="1:2">
      <c r="A85" s="77"/>
      <c r="B85" s="77"/>
    </row>
    <row r="86" spans="1:2">
      <c r="A86" s="77"/>
      <c r="B86" s="77"/>
    </row>
    <row r="87" spans="1:2">
      <c r="A87" s="77"/>
      <c r="B87" s="77"/>
    </row>
    <row r="88" spans="1:2">
      <c r="A88" s="77"/>
      <c r="B88" s="77"/>
    </row>
    <row r="89" spans="1:2">
      <c r="A89" s="77"/>
      <c r="B89" s="77"/>
    </row>
    <row r="90" spans="1:2">
      <c r="A90" s="77"/>
      <c r="B90" s="77"/>
    </row>
    <row r="91" spans="1:2">
      <c r="A91" s="77"/>
      <c r="B91" s="77"/>
    </row>
    <row r="92" spans="1:2">
      <c r="A92" s="77"/>
      <c r="B92" s="77"/>
    </row>
    <row r="93" spans="1:2">
      <c r="A93" s="77"/>
      <c r="B93" s="77"/>
    </row>
    <row r="94" spans="1:2">
      <c r="A94" s="77"/>
      <c r="B94" s="77"/>
    </row>
    <row r="95" spans="1:2">
      <c r="A95" s="77"/>
      <c r="B95" s="77"/>
    </row>
    <row r="96" spans="1:2">
      <c r="A96" s="77"/>
      <c r="B96" s="77"/>
    </row>
  </sheetData>
  <mergeCells count="4">
    <mergeCell ref="A1:AC1"/>
    <mergeCell ref="A3:AC3"/>
    <mergeCell ref="A5:AC5"/>
    <mergeCell ref="A6:AC6"/>
  </mergeCells>
  <printOptions gridLinesSet="0"/>
  <pageMargins left="0.6692913385826772" right="0.23622047244094491" top="0.43307086614173229" bottom="0.19685039370078741" header="0.23622047244094491" footer="0.43307086614173229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topLeftCell="D16" workbookViewId="0">
      <selection activeCell="D11" sqref="D11"/>
    </sheetView>
  </sheetViews>
  <sheetFormatPr defaultRowHeight="15"/>
  <cols>
    <col min="1" max="1" width="14.7109375" style="36" hidden="1" customWidth="1"/>
    <col min="2" max="3" width="18.85546875" hidden="1" customWidth="1"/>
    <col min="4" max="4" width="51.7109375" customWidth="1"/>
    <col min="5" max="14" width="13.42578125" customWidth="1"/>
  </cols>
  <sheetData>
    <row r="1" spans="1:14" s="2" customFormat="1" ht="24" hidden="1" customHeight="1">
      <c r="A1" s="1" t="s">
        <v>0</v>
      </c>
      <c r="B1" s="2" t="s">
        <v>1</v>
      </c>
    </row>
    <row r="2" spans="1:14" ht="21">
      <c r="A2" s="3" t="s">
        <v>2</v>
      </c>
      <c r="C2" s="4"/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">
      <c r="A3" s="3" t="s">
        <v>2</v>
      </c>
      <c r="C3" s="4"/>
      <c r="D3" s="5" t="s">
        <v>74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>
      <c r="A4" s="3" t="s">
        <v>2</v>
      </c>
      <c r="B4" s="6"/>
      <c r="C4" s="6"/>
      <c r="D4" s="5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1">
      <c r="A5" s="3" t="s">
        <v>2</v>
      </c>
      <c r="B5" s="4"/>
      <c r="C5" s="4"/>
      <c r="D5" s="5" t="s">
        <v>143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1.75" thickBot="1">
      <c r="A6" s="3"/>
      <c r="B6" s="4"/>
      <c r="C6" s="4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3" t="s">
        <v>2</v>
      </c>
      <c r="D7" s="7" t="s">
        <v>6</v>
      </c>
      <c r="E7" s="8" t="s">
        <v>7</v>
      </c>
      <c r="F7" s="8" t="s">
        <v>8</v>
      </c>
      <c r="G7" s="8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</row>
    <row r="8" spans="1:14" ht="15.75" thickBot="1">
      <c r="A8" s="3" t="s">
        <v>17</v>
      </c>
      <c r="B8" s="10"/>
      <c r="C8" s="10"/>
      <c r="D8" s="11"/>
      <c r="E8" s="38" t="s">
        <v>18</v>
      </c>
      <c r="F8" s="38" t="s">
        <v>18</v>
      </c>
      <c r="G8" s="38" t="s">
        <v>18</v>
      </c>
      <c r="H8" s="38" t="s">
        <v>18</v>
      </c>
      <c r="I8" s="39" t="s">
        <v>18</v>
      </c>
      <c r="J8" s="39" t="s">
        <v>18</v>
      </c>
      <c r="K8" s="39" t="s">
        <v>18</v>
      </c>
      <c r="L8" s="39" t="s">
        <v>18</v>
      </c>
      <c r="M8" s="39" t="s">
        <v>18</v>
      </c>
      <c r="N8" s="39" t="s">
        <v>18</v>
      </c>
    </row>
    <row r="9" spans="1:14">
      <c r="A9" s="3" t="s">
        <v>2</v>
      </c>
      <c r="B9" s="10"/>
      <c r="C9" s="10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3" t="s">
        <v>2</v>
      </c>
      <c r="C10" s="10"/>
      <c r="D10" s="40" t="s">
        <v>75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3" t="s">
        <v>54</v>
      </c>
      <c r="D11" s="41" t="s">
        <v>76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idden="1">
      <c r="A12" s="3" t="s">
        <v>21</v>
      </c>
      <c r="D12" s="41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idden="1">
      <c r="A13" s="3" t="s">
        <v>20</v>
      </c>
      <c r="D13" s="41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idden="1">
      <c r="A14" s="3" t="s">
        <v>22</v>
      </c>
      <c r="D14" s="41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3" t="s">
        <v>23</v>
      </c>
      <c r="B15" s="42" t="s">
        <v>30</v>
      </c>
      <c r="C15" s="19" t="s">
        <v>31</v>
      </c>
      <c r="D15" s="43" t="s">
        <v>38</v>
      </c>
      <c r="E15" s="18">
        <v>-13880.817999999999</v>
      </c>
      <c r="F15" s="18">
        <v>-14725.832</v>
      </c>
      <c r="G15" s="18">
        <v>-15629.203</v>
      </c>
      <c r="H15" s="18">
        <v>-16016.832</v>
      </c>
      <c r="I15" s="18">
        <v>-16414.143</v>
      </c>
      <c r="J15" s="18">
        <v>-16821.375</v>
      </c>
      <c r="K15" s="18">
        <v>-17238.798999999999</v>
      </c>
      <c r="L15" s="18">
        <v>-17666.652999999998</v>
      </c>
      <c r="M15" s="18">
        <v>-18105.214</v>
      </c>
      <c r="N15" s="18">
        <v>-18554.742999999999</v>
      </c>
    </row>
    <row r="16" spans="1:14">
      <c r="A16" s="3" t="s">
        <v>23</v>
      </c>
      <c r="B16" s="42" t="s">
        <v>24</v>
      </c>
      <c r="C16" s="19" t="s">
        <v>25</v>
      </c>
      <c r="D16" s="43" t="s">
        <v>39</v>
      </c>
      <c r="E16" s="18">
        <v>-1307.8399999999999</v>
      </c>
      <c r="F16" s="18">
        <v>-1320.28</v>
      </c>
      <c r="G16" s="18">
        <v>-1333.05</v>
      </c>
      <c r="H16" s="18">
        <v>-1346.2149999999999</v>
      </c>
      <c r="I16" s="18">
        <v>-1359.66</v>
      </c>
      <c r="J16" s="18">
        <v>-1373.5050000000001</v>
      </c>
      <c r="K16" s="18">
        <v>-1387.78</v>
      </c>
      <c r="L16" s="18">
        <v>-1402.44</v>
      </c>
      <c r="M16" s="18">
        <v>-1417.44</v>
      </c>
      <c r="N16" s="18">
        <v>-1432.85</v>
      </c>
    </row>
    <row r="17" spans="1:14">
      <c r="A17" s="3" t="s">
        <v>23</v>
      </c>
      <c r="B17" s="42" t="s">
        <v>30</v>
      </c>
      <c r="C17" s="19" t="s">
        <v>31</v>
      </c>
      <c r="D17" s="43" t="s">
        <v>40</v>
      </c>
      <c r="E17" s="18">
        <v>-907</v>
      </c>
      <c r="F17" s="18">
        <v>-907</v>
      </c>
      <c r="G17" s="18">
        <v>-907</v>
      </c>
      <c r="H17" s="18">
        <v>-907</v>
      </c>
      <c r="I17" s="18">
        <v>-907</v>
      </c>
      <c r="J17" s="18">
        <v>-907</v>
      </c>
      <c r="K17" s="18">
        <v>-932</v>
      </c>
      <c r="L17" s="18">
        <v>-957</v>
      </c>
      <c r="M17" s="18">
        <v>-1007</v>
      </c>
      <c r="N17" s="18">
        <v>-1007</v>
      </c>
    </row>
    <row r="18" spans="1:14">
      <c r="A18" s="3" t="s">
        <v>23</v>
      </c>
      <c r="B18" s="42" t="s">
        <v>30</v>
      </c>
      <c r="C18" s="19" t="s">
        <v>31</v>
      </c>
      <c r="D18" s="43" t="s">
        <v>41</v>
      </c>
      <c r="E18" s="18">
        <v>-402.56299999999999</v>
      </c>
      <c r="F18" s="18">
        <v>-405.49</v>
      </c>
      <c r="G18" s="18">
        <v>-408.48500000000001</v>
      </c>
      <c r="H18" s="18">
        <v>-411.55</v>
      </c>
      <c r="I18" s="18">
        <v>-414.68</v>
      </c>
      <c r="J18" s="18">
        <v>-417.87</v>
      </c>
      <c r="K18" s="18">
        <v>-421.125</v>
      </c>
      <c r="L18" s="18">
        <v>-424.46499999999997</v>
      </c>
      <c r="M18" s="18">
        <v>-428.10500000000002</v>
      </c>
      <c r="N18" s="18">
        <v>-431.83</v>
      </c>
    </row>
    <row r="19" spans="1:14">
      <c r="A19" s="3" t="s">
        <v>23</v>
      </c>
      <c r="B19" s="42" t="s">
        <v>30</v>
      </c>
      <c r="C19" s="19" t="s">
        <v>31</v>
      </c>
      <c r="D19" s="43" t="s">
        <v>42</v>
      </c>
      <c r="E19" s="18">
        <v>-9793.9869999999992</v>
      </c>
      <c r="F19" s="18">
        <v>-9972.4320000000007</v>
      </c>
      <c r="G19" s="18">
        <v>-10172.996999999999</v>
      </c>
      <c r="H19" s="18">
        <v>-10359.365</v>
      </c>
      <c r="I19" s="18">
        <v>-10549.888000000001</v>
      </c>
      <c r="J19" s="18">
        <v>-10744.584000000001</v>
      </c>
      <c r="K19" s="18">
        <v>-10943.591</v>
      </c>
      <c r="L19" s="18">
        <v>-11165.491</v>
      </c>
      <c r="M19" s="18">
        <v>-11373.304</v>
      </c>
      <c r="N19" s="18">
        <v>-11585.709000000001</v>
      </c>
    </row>
    <row r="20" spans="1:14">
      <c r="A20" s="3" t="s">
        <v>23</v>
      </c>
      <c r="B20" s="42" t="s">
        <v>77</v>
      </c>
      <c r="C20" s="19" t="s">
        <v>78</v>
      </c>
      <c r="D20" s="43" t="s">
        <v>79</v>
      </c>
      <c r="E20" s="18">
        <v>-759.00199999999995</v>
      </c>
      <c r="F20" s="18">
        <v>-769.41200000000003</v>
      </c>
      <c r="G20" s="18">
        <v>-780.05200000000002</v>
      </c>
      <c r="H20" s="18">
        <v>-790.91</v>
      </c>
      <c r="I20" s="18">
        <v>-801.98599999999999</v>
      </c>
      <c r="J20" s="18">
        <v>-813.28800000000001</v>
      </c>
      <c r="K20" s="18">
        <v>-824.81600000000003</v>
      </c>
      <c r="L20" s="18">
        <v>-836.58600000000001</v>
      </c>
      <c r="M20" s="18">
        <v>-848.59400000000005</v>
      </c>
      <c r="N20" s="18">
        <v>-838.34400000000005</v>
      </c>
    </row>
    <row r="21" spans="1:14">
      <c r="A21" s="3" t="s">
        <v>2</v>
      </c>
      <c r="C21" s="20"/>
      <c r="D21" s="43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>
      <c r="A22" s="3" t="s">
        <v>54</v>
      </c>
      <c r="C22" s="20"/>
      <c r="D22" s="41" t="s">
        <v>80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idden="1">
      <c r="A23" s="3" t="s">
        <v>21</v>
      </c>
      <c r="C23" s="20"/>
      <c r="D23" s="41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idden="1">
      <c r="A24" s="3" t="s">
        <v>20</v>
      </c>
      <c r="C24" s="20"/>
      <c r="D24" s="41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idden="1">
      <c r="A25" s="3" t="s">
        <v>22</v>
      </c>
      <c r="C25" s="20"/>
      <c r="D25" s="41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>
      <c r="A26" s="3" t="s">
        <v>23</v>
      </c>
      <c r="B26" s="42" t="s">
        <v>24</v>
      </c>
      <c r="C26" s="19" t="s">
        <v>25</v>
      </c>
      <c r="D26" s="43" t="s">
        <v>26</v>
      </c>
      <c r="E26" s="18">
        <v>11639.602000000001</v>
      </c>
      <c r="F26" s="18">
        <v>11976.245999999999</v>
      </c>
      <c r="G26" s="18">
        <v>12341.201999999999</v>
      </c>
      <c r="H26" s="18">
        <v>12684.62</v>
      </c>
      <c r="I26" s="18">
        <v>13081.207</v>
      </c>
      <c r="J26" s="18">
        <v>13446.752</v>
      </c>
      <c r="K26" s="18">
        <v>13847.81</v>
      </c>
      <c r="L26" s="18">
        <v>14259.844999999999</v>
      </c>
      <c r="M26" s="18">
        <v>14700.67</v>
      </c>
      <c r="N26" s="18">
        <v>15222.12</v>
      </c>
    </row>
    <row r="27" spans="1:14">
      <c r="A27" s="3" t="s">
        <v>23</v>
      </c>
      <c r="B27" s="42" t="s">
        <v>27</v>
      </c>
      <c r="C27" s="19" t="s">
        <v>28</v>
      </c>
      <c r="D27" s="43" t="s">
        <v>29</v>
      </c>
      <c r="E27" s="18">
        <v>54.3</v>
      </c>
      <c r="F27" s="18">
        <v>48.84</v>
      </c>
      <c r="G27" s="18">
        <v>43.21</v>
      </c>
      <c r="H27" s="18">
        <v>37.409999999999997</v>
      </c>
      <c r="I27" s="18">
        <v>31.44</v>
      </c>
      <c r="J27" s="18">
        <v>25.28</v>
      </c>
      <c r="K27" s="18">
        <v>18.940000000000001</v>
      </c>
      <c r="L27" s="18">
        <v>12.4</v>
      </c>
      <c r="M27" s="18">
        <v>5.66</v>
      </c>
      <c r="N27" s="18">
        <v>0.5</v>
      </c>
    </row>
    <row r="28" spans="1:14">
      <c r="A28" s="3" t="s">
        <v>23</v>
      </c>
      <c r="B28" s="42" t="s">
        <v>30</v>
      </c>
      <c r="C28" s="19" t="s">
        <v>31</v>
      </c>
      <c r="D28" s="43" t="s">
        <v>32</v>
      </c>
      <c r="E28" s="18">
        <v>4725.5479999999998</v>
      </c>
      <c r="F28" s="18">
        <v>4861.1660000000002</v>
      </c>
      <c r="G28" s="18">
        <v>5055.6890000000003</v>
      </c>
      <c r="H28" s="18">
        <v>5267.6469999999999</v>
      </c>
      <c r="I28" s="18">
        <v>5445.2020000000002</v>
      </c>
      <c r="J28" s="18">
        <v>5625.5659999999998</v>
      </c>
      <c r="K28" s="18">
        <v>5812.8540000000003</v>
      </c>
      <c r="L28" s="18">
        <v>6037.1869999999999</v>
      </c>
      <c r="M28" s="18">
        <v>6219.8770000000004</v>
      </c>
      <c r="N28" s="18">
        <v>6410.9530000000004</v>
      </c>
    </row>
    <row r="29" spans="1:14">
      <c r="A29" s="3" t="s">
        <v>23</v>
      </c>
      <c r="B29" s="42" t="s">
        <v>24</v>
      </c>
      <c r="C29" s="19" t="s">
        <v>25</v>
      </c>
      <c r="D29" s="43" t="s">
        <v>34</v>
      </c>
      <c r="E29" s="18">
        <v>1798.894</v>
      </c>
      <c r="F29" s="18">
        <v>1836.81</v>
      </c>
      <c r="G29" s="18">
        <v>1875.5650000000001</v>
      </c>
      <c r="H29" s="18">
        <v>1915.2550000000001</v>
      </c>
      <c r="I29" s="18">
        <v>1955.82</v>
      </c>
      <c r="J29" s="18">
        <v>1997.48</v>
      </c>
      <c r="K29" s="18">
        <v>2040.27</v>
      </c>
      <c r="L29" s="18">
        <v>2084.0300000000002</v>
      </c>
      <c r="M29" s="18">
        <v>2128.98</v>
      </c>
      <c r="N29" s="18">
        <v>2175.0100000000002</v>
      </c>
    </row>
    <row r="30" spans="1:14">
      <c r="A30" s="3" t="s">
        <v>23</v>
      </c>
      <c r="B30" s="42" t="s">
        <v>43</v>
      </c>
      <c r="C30" s="19" t="s">
        <v>44</v>
      </c>
      <c r="D30" s="43" t="s">
        <v>81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>
      <c r="A31" s="3" t="s">
        <v>2</v>
      </c>
      <c r="C31" s="20"/>
      <c r="D31" s="43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>
      <c r="A32" s="3" t="s">
        <v>2</v>
      </c>
      <c r="C32" s="20"/>
      <c r="D32" s="43" t="s">
        <v>82</v>
      </c>
      <c r="E32" s="22">
        <f t="shared" ref="E32:N32" si="0">SUBTOTAL(9, E11:E31)</f>
        <v>-8832.8659999999982</v>
      </c>
      <c r="F32" s="22">
        <f t="shared" si="0"/>
        <v>-9377.3840000000037</v>
      </c>
      <c r="G32" s="22">
        <f t="shared" si="0"/>
        <v>-9915.1209999999992</v>
      </c>
      <c r="H32" s="22">
        <f t="shared" si="0"/>
        <v>-9926.9399999999987</v>
      </c>
      <c r="I32" s="22">
        <f t="shared" si="0"/>
        <v>-9933.6880000000019</v>
      </c>
      <c r="J32" s="22">
        <f t="shared" si="0"/>
        <v>-9982.5440000000053</v>
      </c>
      <c r="K32" s="22">
        <f t="shared" si="0"/>
        <v>-10028.237000000001</v>
      </c>
      <c r="L32" s="22">
        <f t="shared" si="0"/>
        <v>-10059.172999999999</v>
      </c>
      <c r="M32" s="22">
        <f t="shared" si="0"/>
        <v>-10124.470000000001</v>
      </c>
      <c r="N32" s="22">
        <f t="shared" si="0"/>
        <v>-10041.892999999991</v>
      </c>
    </row>
    <row r="33" spans="1:14">
      <c r="A33" s="3" t="s">
        <v>2</v>
      </c>
      <c r="C33" s="20"/>
      <c r="D33" s="43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>
      <c r="A34" s="3" t="s">
        <v>54</v>
      </c>
      <c r="C34" s="20"/>
      <c r="D34" s="40" t="s">
        <v>83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>
      <c r="A35" s="3" t="s">
        <v>2</v>
      </c>
      <c r="D35" s="41" t="s">
        <v>84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>
      <c r="A36" s="3" t="s">
        <v>2</v>
      </c>
      <c r="D36" s="44" t="s">
        <v>85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>
      <c r="A37" s="3" t="s">
        <v>2</v>
      </c>
      <c r="D37" s="44" t="s">
        <v>86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>
      <c r="A38" s="3" t="s">
        <v>48</v>
      </c>
      <c r="D38" s="44" t="s">
        <v>87</v>
      </c>
      <c r="E38" s="18">
        <v>-436</v>
      </c>
      <c r="F38" s="18">
        <v>-821.36300000000006</v>
      </c>
      <c r="G38" s="18">
        <v>-694.4</v>
      </c>
      <c r="H38" s="18">
        <v>-901.72500000000002</v>
      </c>
      <c r="I38" s="18">
        <v>-286.57499999999999</v>
      </c>
      <c r="J38" s="18">
        <v>-955.31299999999999</v>
      </c>
      <c r="K38" s="18">
        <v>-542.5</v>
      </c>
      <c r="L38" s="18">
        <v>-652.5</v>
      </c>
      <c r="M38" s="18">
        <v>-552.5</v>
      </c>
      <c r="N38" s="18">
        <v>-562.5</v>
      </c>
    </row>
    <row r="39" spans="1:14">
      <c r="A39" s="3" t="s">
        <v>2</v>
      </c>
      <c r="D39" s="4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>
      <c r="A40" s="3" t="s">
        <v>2</v>
      </c>
      <c r="D40" s="44" t="s">
        <v>89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>
      <c r="A41" s="3" t="s">
        <v>2</v>
      </c>
      <c r="D41" s="45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>
      <c r="A42" s="3" t="s">
        <v>2</v>
      </c>
      <c r="D42" s="41" t="s">
        <v>80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>
      <c r="A43" s="3" t="s">
        <v>2</v>
      </c>
      <c r="D43" s="44" t="s">
        <v>90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>
      <c r="A44" s="3" t="s">
        <v>2</v>
      </c>
      <c r="D44" s="44" t="s">
        <v>91</v>
      </c>
      <c r="E44" s="18">
        <f>E76</f>
        <v>9065.1830000000009</v>
      </c>
      <c r="F44" s="18">
        <f t="shared" ref="F44:N44" si="1">F76</f>
        <v>10280.874</v>
      </c>
      <c r="G44" s="18">
        <f t="shared" si="1"/>
        <v>10479.974</v>
      </c>
      <c r="H44" s="18">
        <f t="shared" si="1"/>
        <v>11159.7</v>
      </c>
      <c r="I44" s="18">
        <f t="shared" si="1"/>
        <v>8647.0419999999995</v>
      </c>
      <c r="J44" s="18">
        <f t="shared" si="1"/>
        <v>11404.306</v>
      </c>
      <c r="K44" s="18">
        <f t="shared" si="1"/>
        <v>9841.8119999999999</v>
      </c>
      <c r="L44" s="18">
        <f t="shared" si="1"/>
        <v>10088.982</v>
      </c>
      <c r="M44" s="18">
        <f t="shared" si="1"/>
        <v>9951.848</v>
      </c>
      <c r="N44" s="18">
        <f t="shared" si="1"/>
        <v>9880.3979999999992</v>
      </c>
    </row>
    <row r="45" spans="1:14">
      <c r="A45" s="3" t="s">
        <v>2</v>
      </c>
      <c r="D45" s="44" t="s">
        <v>92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>
      <c r="A46" s="3" t="s">
        <v>2</v>
      </c>
      <c r="D46" s="44" t="s">
        <v>89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3" t="s">
        <v>2</v>
      </c>
      <c r="D47" s="45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>
      <c r="A48" s="3" t="s">
        <v>2</v>
      </c>
      <c r="D48" s="43" t="s">
        <v>93</v>
      </c>
      <c r="E48" s="22">
        <f>SUBTOTAL(9, E35:E46)</f>
        <v>8629.1830000000009</v>
      </c>
      <c r="F48" s="22">
        <f t="shared" ref="F48:N48" si="2">SUBTOTAL(9, F35:F46)</f>
        <v>9459.5110000000004</v>
      </c>
      <c r="G48" s="22">
        <f t="shared" si="2"/>
        <v>9785.5740000000005</v>
      </c>
      <c r="H48" s="22">
        <f t="shared" si="2"/>
        <v>10257.975</v>
      </c>
      <c r="I48" s="22">
        <f t="shared" si="2"/>
        <v>8360.4669999999987</v>
      </c>
      <c r="J48" s="22">
        <f t="shared" si="2"/>
        <v>10448.993</v>
      </c>
      <c r="K48" s="22">
        <f t="shared" si="2"/>
        <v>9299.3119999999999</v>
      </c>
      <c r="L48" s="22">
        <f t="shared" si="2"/>
        <v>9436.482</v>
      </c>
      <c r="M48" s="22">
        <f t="shared" si="2"/>
        <v>9399.348</v>
      </c>
      <c r="N48" s="22">
        <f t="shared" si="2"/>
        <v>9317.8979999999992</v>
      </c>
    </row>
    <row r="49" spans="1:14">
      <c r="A49" s="3" t="s">
        <v>2</v>
      </c>
      <c r="D49" s="40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>
      <c r="A50" s="3" t="s">
        <v>2</v>
      </c>
      <c r="D50" s="40" t="s">
        <v>94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>
      <c r="A51" s="3" t="s">
        <v>2</v>
      </c>
      <c r="D51" s="41" t="s">
        <v>84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>
      <c r="A52" s="3" t="s">
        <v>48</v>
      </c>
      <c r="D52" s="47" t="s">
        <v>95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>
      <c r="A53" s="3" t="s">
        <v>2</v>
      </c>
      <c r="D53" s="44" t="s">
        <v>89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>
      <c r="A54" s="3" t="s">
        <v>2</v>
      </c>
      <c r="D54" s="44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>
      <c r="A55" s="3" t="s">
        <v>2</v>
      </c>
      <c r="D55" s="41" t="s">
        <v>80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>
      <c r="A56" s="3" t="s">
        <v>48</v>
      </c>
      <c r="D56" s="44" t="s">
        <v>95</v>
      </c>
      <c r="E56" s="18">
        <v>179.48</v>
      </c>
      <c r="F56" s="18">
        <v>184.94</v>
      </c>
      <c r="G56" s="18">
        <v>190.57</v>
      </c>
      <c r="H56" s="18">
        <v>196.36</v>
      </c>
      <c r="I56" s="18">
        <v>202.34</v>
      </c>
      <c r="J56" s="18">
        <v>208.5</v>
      </c>
      <c r="K56" s="18">
        <v>214.84</v>
      </c>
      <c r="L56" s="18">
        <v>221.38</v>
      </c>
      <c r="M56" s="18">
        <v>227.48</v>
      </c>
      <c r="N56" s="18">
        <v>0</v>
      </c>
    </row>
    <row r="57" spans="1:14">
      <c r="A57" s="3" t="s">
        <v>2</v>
      </c>
      <c r="D57" s="44" t="s">
        <v>96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>
      <c r="A58" s="3" t="s">
        <v>2</v>
      </c>
      <c r="D58" s="44" t="s">
        <v>89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>
      <c r="A59" s="3" t="s">
        <v>2</v>
      </c>
      <c r="D59" s="44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>
      <c r="A60" s="3" t="s">
        <v>2</v>
      </c>
      <c r="D60" s="43" t="s">
        <v>97</v>
      </c>
      <c r="E60" s="22">
        <f>SUBTOTAL(9, E51:E59)</f>
        <v>179.48</v>
      </c>
      <c r="F60" s="22">
        <f t="shared" ref="F60:N60" si="3">SUBTOTAL(9, F51:F59)</f>
        <v>184.94</v>
      </c>
      <c r="G60" s="22">
        <f t="shared" si="3"/>
        <v>190.57</v>
      </c>
      <c r="H60" s="22">
        <f t="shared" si="3"/>
        <v>196.36</v>
      </c>
      <c r="I60" s="22">
        <f t="shared" si="3"/>
        <v>202.34</v>
      </c>
      <c r="J60" s="22">
        <f t="shared" si="3"/>
        <v>208.5</v>
      </c>
      <c r="K60" s="22">
        <f t="shared" si="3"/>
        <v>214.84</v>
      </c>
      <c r="L60" s="22">
        <f t="shared" si="3"/>
        <v>221.38</v>
      </c>
      <c r="M60" s="22">
        <f t="shared" si="3"/>
        <v>227.48</v>
      </c>
      <c r="N60" s="22">
        <f t="shared" si="3"/>
        <v>0</v>
      </c>
    </row>
    <row r="61" spans="1:14" ht="15.75" thickBot="1">
      <c r="A61" s="3" t="s">
        <v>2</v>
      </c>
      <c r="D61" s="44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5.75" thickBot="1">
      <c r="A62" s="3" t="s">
        <v>2</v>
      </c>
      <c r="D62" s="48" t="s">
        <v>102</v>
      </c>
      <c r="E62" s="49">
        <f>SUBTOTAL(9, E10:E60)</f>
        <v>-24.202999999997274</v>
      </c>
      <c r="F62" s="49">
        <f>SUBTOTAL(9, F10:F60)</f>
        <v>267.06699999999677</v>
      </c>
      <c r="G62" s="49">
        <f>SUBTOTAL(9, G10:G60)</f>
        <v>61.023000000001332</v>
      </c>
      <c r="H62" s="49">
        <f>SUBTOTAL(9, H10:H60)</f>
        <v>527.39500000000169</v>
      </c>
      <c r="I62" s="49">
        <f>SUBTOTAL(9, I10:I60)</f>
        <v>-1370.8810000000033</v>
      </c>
      <c r="J62" s="49">
        <f t="shared" ref="J62:N62" si="4">SUBTOTAL(9, J10:J60)</f>
        <v>674.94899999999507</v>
      </c>
      <c r="K62" s="49">
        <f t="shared" si="4"/>
        <v>-514.08500000000106</v>
      </c>
      <c r="L62" s="49">
        <f t="shared" si="4"/>
        <v>-401.3109999999989</v>
      </c>
      <c r="M62" s="49">
        <f t="shared" si="4"/>
        <v>-497.64200000000119</v>
      </c>
      <c r="N62" s="49">
        <f t="shared" si="4"/>
        <v>-723.99499999999171</v>
      </c>
    </row>
    <row r="63" spans="1:14">
      <c r="A63" s="3" t="s">
        <v>2</v>
      </c>
      <c r="B63" s="10"/>
      <c r="D63" s="30"/>
    </row>
    <row r="64" spans="1:14">
      <c r="A64" s="3" t="s">
        <v>2</v>
      </c>
      <c r="B64" s="10"/>
      <c r="D64" s="34"/>
    </row>
    <row r="65" spans="1:14">
      <c r="A65" s="3" t="s">
        <v>70</v>
      </c>
      <c r="D65" s="34" t="s">
        <v>71</v>
      </c>
    </row>
    <row r="66" spans="1:14">
      <c r="A66" s="3" t="s">
        <v>17</v>
      </c>
    </row>
    <row r="67" spans="1:14">
      <c r="A67" s="3" t="s">
        <v>2</v>
      </c>
    </row>
    <row r="68" spans="1:14" hidden="1">
      <c r="A68" s="3" t="s">
        <v>21</v>
      </c>
    </row>
    <row r="69" spans="1:14" hidden="1">
      <c r="A69" s="3" t="s">
        <v>20</v>
      </c>
    </row>
    <row r="70" spans="1:14" hidden="1">
      <c r="A70" s="3" t="s">
        <v>22</v>
      </c>
    </row>
    <row r="71" spans="1:14">
      <c r="A71" s="3" t="s">
        <v>2</v>
      </c>
    </row>
    <row r="72" spans="1:14" hidden="1">
      <c r="A72" s="3" t="s">
        <v>21</v>
      </c>
    </row>
    <row r="73" spans="1:14" hidden="1">
      <c r="A73" s="3" t="s">
        <v>20</v>
      </c>
    </row>
    <row r="74" spans="1:14" hidden="1">
      <c r="A74" s="3" t="s">
        <v>22</v>
      </c>
    </row>
    <row r="75" spans="1:14">
      <c r="A75" s="3" t="s">
        <v>2</v>
      </c>
    </row>
    <row r="76" spans="1:14" hidden="1">
      <c r="A76" s="3" t="s">
        <v>72</v>
      </c>
      <c r="D76" t="s">
        <v>73</v>
      </c>
      <c r="E76">
        <v>9065.1830000000009</v>
      </c>
      <c r="F76">
        <v>10280.874</v>
      </c>
      <c r="G76">
        <v>10479.974</v>
      </c>
      <c r="H76">
        <v>11159.7</v>
      </c>
      <c r="I76">
        <v>8647.0419999999995</v>
      </c>
      <c r="J76">
        <v>11404.306</v>
      </c>
      <c r="K76">
        <v>9841.8119999999999</v>
      </c>
      <c r="L76">
        <v>10088.982</v>
      </c>
      <c r="M76">
        <v>9951.848</v>
      </c>
      <c r="N76">
        <v>9880.3979999999992</v>
      </c>
    </row>
  </sheetData>
  <mergeCells count="5">
    <mergeCell ref="D2:N2"/>
    <mergeCell ref="D3:N3"/>
    <mergeCell ref="D4:N4"/>
    <mergeCell ref="D7:D8"/>
    <mergeCell ref="D5:N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92" orientation="landscape" r:id="rId1"/>
  <headerFooter>
    <oddHeader>&amp;R&amp;D
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Income Statement - Page 63</vt:lpstr>
      <vt:lpstr>Balance Sheet - page 64</vt:lpstr>
      <vt:lpstr>Cash Flow - Page 65</vt:lpstr>
      <vt:lpstr>Income Statement - Page 68</vt:lpstr>
      <vt:lpstr>Balance Sheet - Page 69</vt:lpstr>
      <vt:lpstr>Cash Flow - Page 70</vt:lpstr>
      <vt:lpstr>'Balance Sheet - page 64'!Print_Area</vt:lpstr>
      <vt:lpstr>'Balance Sheet - Page 69'!Print_Area</vt:lpstr>
    </vt:vector>
  </TitlesOfParts>
  <Company>Inverell Shire Cuncil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A. Pay</dc:creator>
  <cp:lastModifiedBy>Paul A. Pay</cp:lastModifiedBy>
  <dcterms:created xsi:type="dcterms:W3CDTF">2017-02-09T22:47:18Z</dcterms:created>
  <dcterms:modified xsi:type="dcterms:W3CDTF">2017-02-09T23:01:01Z</dcterms:modified>
</cp:coreProperties>
</file>