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cccnsw-my.sharepoint.com/personal/vivienne_louie_centralcoast_nsw_gov_au/Documents/Desktop/"/>
    </mc:Choice>
  </mc:AlternateContent>
  <xr:revisionPtr revIDLastSave="0" documentId="8_{351B74D4-813C-4946-AAD2-5BC7E9326769}" xr6:coauthVersionLast="36" xr6:coauthVersionMax="36" xr10:uidLastSave="{00000000-0000-0000-0000-000000000000}"/>
  <bookViews>
    <workbookView xWindow="0" yWindow="0" windowWidth="28800" windowHeight="12435" tabRatio="860" xr2:uid="{00000000-000D-0000-FFFF-FFFF00000000}"/>
  </bookViews>
  <sheets>
    <sheet name="Assumptions - Baseline" sheetId="1" r:id="rId1"/>
    <sheet name="Income Statement - Baseline" sheetId="3" r:id="rId2"/>
    <sheet name="Balance Sheet - Baseline" sheetId="19" r:id="rId3"/>
    <sheet name="Cashflow Statement - Baseline" sheetId="20" r:id="rId4"/>
    <sheet name="Performance Statement -Baseline" sheetId="23" r:id="rId5"/>
    <sheet name="Assumptions - 10% SV" sheetId="24" r:id="rId6"/>
    <sheet name="Income Statement - 10% SV" sheetId="25" r:id="rId7"/>
    <sheet name="Balance Sheet - 10% SV" sheetId="26" r:id="rId8"/>
    <sheet name="Cashflow Statement - 10% SV" sheetId="27" r:id="rId9"/>
    <sheet name="Performance Statement - 10% SV" sheetId="28" r:id="rId10"/>
    <sheet name="Assumptions - 15% SV" sheetId="29" r:id="rId11"/>
    <sheet name="Income Statement - 15% SV" sheetId="30" r:id="rId12"/>
    <sheet name="Balance Sheet - 15% SV" sheetId="31" r:id="rId13"/>
    <sheet name="Cashflow Statement - 15% SV" sheetId="32" r:id="rId14"/>
    <sheet name="Performance Statement - 15% SV" sheetId="33" r:id="rId15"/>
  </sheets>
  <definedNames>
    <definedName name="BASE_YR">#REF!</definedName>
    <definedName name="MODEL_NAME">#REF!</definedName>
    <definedName name="_xlnm.Print_Area" localSheetId="7">'Balance Sheet - 10% SV'!$A$1:$L$57</definedName>
    <definedName name="_xlnm.Print_Area" localSheetId="12">'Balance Sheet - 15% SV'!$A$1:$L$57</definedName>
    <definedName name="_xlnm.Print_Area" localSheetId="2">'Balance Sheet - Baseline'!$A$1:$L$57</definedName>
    <definedName name="_xlnm.Print_Area" localSheetId="8">'Cashflow Statement - 10% SV'!$A$1:$L$47</definedName>
    <definedName name="_xlnm.Print_Area" localSheetId="13">'Cashflow Statement - 15% SV'!$A$1:$L$48</definedName>
    <definedName name="_xlnm.Print_Area" localSheetId="3">'Cashflow Statement - Baseline'!$A$1:$L$47</definedName>
    <definedName name="_xlnm.Print_Area" localSheetId="9">'Performance Statement - 10% SV'!$A$1:$N$35</definedName>
    <definedName name="_xlnm.Print_Area" localSheetId="14">'Performance Statement - 15% SV'!$A$1:$N$35</definedName>
    <definedName name="_xlnm.Print_Area" localSheetId="4">'Performance Statement -Baseline'!$A$1:$N$35</definedName>
    <definedName name="_xlnm.Print_Titles" localSheetId="9">'Performance Statement - 10% SV'!$1:$8</definedName>
    <definedName name="_xlnm.Print_Titles" localSheetId="14">'Performance Statement - 15% SV'!$1:$8</definedName>
    <definedName name="_xlnm.Print_Titles" localSheetId="4">'Performance Statement -Baseline'!$1:$8</definedName>
    <definedName name="RATE_INCR">#REF!</definedName>
    <definedName name="RATE_PEG">#REF!</definedName>
    <definedName name="SENARIO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33" l="1"/>
  <c r="M34" i="33"/>
  <c r="L34" i="33"/>
  <c r="K34" i="33"/>
  <c r="J34" i="33"/>
  <c r="I34" i="33"/>
  <c r="H34" i="33"/>
  <c r="G34" i="33"/>
  <c r="F34" i="33"/>
  <c r="E34" i="33"/>
  <c r="D34" i="33"/>
  <c r="N20" i="33"/>
  <c r="M20" i="33"/>
  <c r="L20" i="33"/>
  <c r="K20" i="33"/>
  <c r="J20" i="33"/>
  <c r="I20" i="33"/>
  <c r="H20" i="33"/>
  <c r="G20" i="33"/>
  <c r="F20" i="33"/>
  <c r="E20" i="33"/>
  <c r="D20" i="33"/>
  <c r="A12" i="33"/>
  <c r="A16" i="33" s="1"/>
  <c r="A18" i="33" s="1"/>
  <c r="A20" i="33" s="1"/>
  <c r="A24" i="33" s="1"/>
  <c r="A28" i="33" s="1"/>
  <c r="A30" i="33" s="1"/>
  <c r="A32" i="33" s="1"/>
  <c r="A34" i="33" s="1"/>
  <c r="I10" i="33"/>
  <c r="G44" i="32"/>
  <c r="L41" i="32"/>
  <c r="K41" i="32"/>
  <c r="J41" i="32"/>
  <c r="I41" i="32"/>
  <c r="H41" i="32"/>
  <c r="G41" i="32"/>
  <c r="F41" i="32"/>
  <c r="E41" i="32"/>
  <c r="D41" i="32"/>
  <c r="C41" i="32"/>
  <c r="B41" i="32"/>
  <c r="L33" i="32"/>
  <c r="K33" i="32"/>
  <c r="J33" i="32"/>
  <c r="I33" i="32"/>
  <c r="H33" i="32"/>
  <c r="G33" i="32"/>
  <c r="F33" i="32"/>
  <c r="E33" i="32"/>
  <c r="D33" i="32"/>
  <c r="C33" i="32"/>
  <c r="B33" i="32"/>
  <c r="L23" i="32"/>
  <c r="L44" i="32" s="1"/>
  <c r="K23" i="32"/>
  <c r="K44" i="32" s="1"/>
  <c r="J23" i="32"/>
  <c r="J44" i="32" s="1"/>
  <c r="I23" i="32"/>
  <c r="I44" i="32" s="1"/>
  <c r="H23" i="32"/>
  <c r="H44" i="32" s="1"/>
  <c r="G23" i="32"/>
  <c r="F23" i="32"/>
  <c r="F44" i="32" s="1"/>
  <c r="E23" i="32"/>
  <c r="E44" i="32" s="1"/>
  <c r="D23" i="32"/>
  <c r="D44" i="32" s="1"/>
  <c r="C23" i="32"/>
  <c r="C44" i="32" s="1"/>
  <c r="B23" i="32"/>
  <c r="B44" i="32" s="1"/>
  <c r="B48" i="32" s="1"/>
  <c r="L57" i="31"/>
  <c r="K57" i="31"/>
  <c r="J57" i="31"/>
  <c r="I57" i="31"/>
  <c r="H57" i="31"/>
  <c r="G57" i="31"/>
  <c r="F57" i="31"/>
  <c r="E57" i="31"/>
  <c r="D57" i="31"/>
  <c r="C57" i="31"/>
  <c r="B57" i="31"/>
  <c r="B48" i="31"/>
  <c r="C45" i="31"/>
  <c r="C48" i="31" s="1"/>
  <c r="B40" i="31"/>
  <c r="B50" i="31" s="1"/>
  <c r="C38" i="31"/>
  <c r="D38" i="31" s="1"/>
  <c r="E38" i="31" s="1"/>
  <c r="F38" i="31" s="1"/>
  <c r="G38" i="31" s="1"/>
  <c r="H38" i="31" s="1"/>
  <c r="I38" i="31" s="1"/>
  <c r="J38" i="31" s="1"/>
  <c r="K38" i="31" s="1"/>
  <c r="L38" i="31" s="1"/>
  <c r="D36" i="31"/>
  <c r="E36" i="31" s="1"/>
  <c r="F36" i="31" s="1"/>
  <c r="G36" i="31" s="1"/>
  <c r="H36" i="31" s="1"/>
  <c r="I36" i="31" s="1"/>
  <c r="J36" i="31" s="1"/>
  <c r="K36" i="31" s="1"/>
  <c r="L36" i="31" s="1"/>
  <c r="C36" i="31"/>
  <c r="C35" i="31"/>
  <c r="C40" i="31" s="1"/>
  <c r="B28" i="31"/>
  <c r="C27" i="31"/>
  <c r="D27" i="31" s="1"/>
  <c r="E27" i="31" s="1"/>
  <c r="F27" i="31" s="1"/>
  <c r="G27" i="31" s="1"/>
  <c r="H27" i="31" s="1"/>
  <c r="I27" i="31" s="1"/>
  <c r="J27" i="31" s="1"/>
  <c r="K27" i="31" s="1"/>
  <c r="L27" i="31" s="1"/>
  <c r="C26" i="31"/>
  <c r="D26" i="31" s="1"/>
  <c r="L16" i="31"/>
  <c r="K16" i="31"/>
  <c r="J16" i="31"/>
  <c r="I16" i="31"/>
  <c r="H16" i="31"/>
  <c r="G16" i="31"/>
  <c r="F16" i="31"/>
  <c r="E16" i="31"/>
  <c r="D16" i="31"/>
  <c r="C16" i="31"/>
  <c r="B16" i="31"/>
  <c r="B30" i="31" s="1"/>
  <c r="B6" i="31"/>
  <c r="B6" i="32" s="1"/>
  <c r="D6" i="33" s="1"/>
  <c r="A1" i="31"/>
  <c r="A1" i="32" s="1"/>
  <c r="A1" i="33" s="1"/>
  <c r="E33" i="30"/>
  <c r="E38" i="30" s="1"/>
  <c r="E43" i="30" s="1"/>
  <c r="L31" i="30"/>
  <c r="K31" i="30"/>
  <c r="J31" i="30"/>
  <c r="I31" i="30"/>
  <c r="H31" i="30"/>
  <c r="G31" i="30"/>
  <c r="F31" i="30"/>
  <c r="E31" i="30"/>
  <c r="D31" i="30"/>
  <c r="C31" i="30"/>
  <c r="B31" i="30"/>
  <c r="L20" i="30"/>
  <c r="L33" i="30" s="1"/>
  <c r="L38" i="30" s="1"/>
  <c r="L43" i="30" s="1"/>
  <c r="K20" i="30"/>
  <c r="K33" i="30" s="1"/>
  <c r="K38" i="30" s="1"/>
  <c r="K43" i="30" s="1"/>
  <c r="J20" i="30"/>
  <c r="L12" i="33" s="1"/>
  <c r="I20" i="30"/>
  <c r="K12" i="33" s="1"/>
  <c r="H20" i="30"/>
  <c r="J12" i="33" s="1"/>
  <c r="G20" i="30"/>
  <c r="I12" i="33" s="1"/>
  <c r="F20" i="30"/>
  <c r="H10" i="33" s="1"/>
  <c r="E20" i="30"/>
  <c r="G10" i="33" s="1"/>
  <c r="D20" i="30"/>
  <c r="D33" i="30" s="1"/>
  <c r="D38" i="30" s="1"/>
  <c r="D43" i="30" s="1"/>
  <c r="C20" i="30"/>
  <c r="C33" i="30" s="1"/>
  <c r="C38" i="30" s="1"/>
  <c r="C43" i="30" s="1"/>
  <c r="B20" i="30"/>
  <c r="D12" i="33" s="1"/>
  <c r="B6" i="30"/>
  <c r="A2" i="30"/>
  <c r="A2" i="31" s="1"/>
  <c r="A2" i="32" s="1"/>
  <c r="A2" i="33" s="1"/>
  <c r="C44" i="29"/>
  <c r="B44" i="29"/>
  <c r="B42" i="29"/>
  <c r="B40" i="29"/>
  <c r="B38" i="29"/>
  <c r="C6" i="29"/>
  <c r="C6" i="30" s="1"/>
  <c r="C6" i="31" s="1"/>
  <c r="C6" i="32" s="1"/>
  <c r="E6" i="33" s="1"/>
  <c r="N20" i="28"/>
  <c r="M20" i="28"/>
  <c r="L20" i="28"/>
  <c r="K20" i="28"/>
  <c r="J20" i="28"/>
  <c r="I20" i="28"/>
  <c r="H20" i="28"/>
  <c r="G20" i="28"/>
  <c r="F20" i="28"/>
  <c r="E20" i="28"/>
  <c r="D20" i="28"/>
  <c r="A12" i="28"/>
  <c r="A16" i="28" s="1"/>
  <c r="A18" i="28" s="1"/>
  <c r="A20" i="28" s="1"/>
  <c r="A24" i="28" s="1"/>
  <c r="A28" i="28" s="1"/>
  <c r="A30" i="28" s="1"/>
  <c r="A32" i="28" s="1"/>
  <c r="A34" i="28" s="1"/>
  <c r="N10" i="28"/>
  <c r="F10" i="28"/>
  <c r="L43" i="27"/>
  <c r="F43" i="27"/>
  <c r="D43" i="27"/>
  <c r="L40" i="27"/>
  <c r="K40" i="27"/>
  <c r="J40" i="27"/>
  <c r="I40" i="27"/>
  <c r="H40" i="27"/>
  <c r="G40" i="27"/>
  <c r="F40" i="27"/>
  <c r="E40" i="27"/>
  <c r="D40" i="27"/>
  <c r="C40" i="27"/>
  <c r="B40" i="27"/>
  <c r="L33" i="27"/>
  <c r="K33" i="27"/>
  <c r="J33" i="27"/>
  <c r="J43" i="27" s="1"/>
  <c r="I33" i="27"/>
  <c r="H33" i="27"/>
  <c r="G33" i="27"/>
  <c r="F33" i="27"/>
  <c r="E33" i="27"/>
  <c r="D33" i="27"/>
  <c r="C33" i="27"/>
  <c r="B33" i="27"/>
  <c r="B43" i="27" s="1"/>
  <c r="B47" i="27" s="1"/>
  <c r="L23" i="27"/>
  <c r="K23" i="27"/>
  <c r="K43" i="27" s="1"/>
  <c r="J23" i="27"/>
  <c r="I23" i="27"/>
  <c r="I43" i="27" s="1"/>
  <c r="H23" i="27"/>
  <c r="H43" i="27" s="1"/>
  <c r="G23" i="27"/>
  <c r="G43" i="27" s="1"/>
  <c r="F23" i="27"/>
  <c r="E23" i="27"/>
  <c r="E43" i="27" s="1"/>
  <c r="D23" i="27"/>
  <c r="C23" i="27"/>
  <c r="C43" i="27" s="1"/>
  <c r="B23" i="27"/>
  <c r="L57" i="26"/>
  <c r="K57" i="26"/>
  <c r="J57" i="26"/>
  <c r="I57" i="26"/>
  <c r="H57" i="26"/>
  <c r="G57" i="26"/>
  <c r="F57" i="26"/>
  <c r="E57" i="26"/>
  <c r="D57" i="26"/>
  <c r="C57" i="26"/>
  <c r="B57" i="26"/>
  <c r="B48" i="26"/>
  <c r="C45" i="26"/>
  <c r="C48" i="26" s="1"/>
  <c r="C40" i="26"/>
  <c r="C50" i="26" s="1"/>
  <c r="B40" i="26"/>
  <c r="B50" i="26" s="1"/>
  <c r="D38" i="26"/>
  <c r="E38" i="26" s="1"/>
  <c r="F38" i="26" s="1"/>
  <c r="G38" i="26" s="1"/>
  <c r="H38" i="26" s="1"/>
  <c r="I38" i="26" s="1"/>
  <c r="J38" i="26" s="1"/>
  <c r="K38" i="26" s="1"/>
  <c r="L38" i="26" s="1"/>
  <c r="C38" i="26"/>
  <c r="D36" i="26"/>
  <c r="E36" i="26" s="1"/>
  <c r="F36" i="26" s="1"/>
  <c r="G36" i="26" s="1"/>
  <c r="H36" i="26" s="1"/>
  <c r="I36" i="26" s="1"/>
  <c r="J36" i="26" s="1"/>
  <c r="K36" i="26" s="1"/>
  <c r="L36" i="26" s="1"/>
  <c r="C36" i="26"/>
  <c r="C35" i="26"/>
  <c r="D35" i="26" s="1"/>
  <c r="C28" i="26"/>
  <c r="B28" i="26"/>
  <c r="C27" i="26"/>
  <c r="D27" i="26" s="1"/>
  <c r="E27" i="26" s="1"/>
  <c r="F27" i="26" s="1"/>
  <c r="G27" i="26" s="1"/>
  <c r="H27" i="26" s="1"/>
  <c r="I27" i="26" s="1"/>
  <c r="J27" i="26" s="1"/>
  <c r="K27" i="26" s="1"/>
  <c r="L27" i="26" s="1"/>
  <c r="D26" i="26"/>
  <c r="C26" i="26"/>
  <c r="L16" i="26"/>
  <c r="K16" i="26"/>
  <c r="J16" i="26"/>
  <c r="I16" i="26"/>
  <c r="H16" i="26"/>
  <c r="G16" i="26"/>
  <c r="F16" i="26"/>
  <c r="E16" i="26"/>
  <c r="D16" i="26"/>
  <c r="C16" i="26"/>
  <c r="C30" i="26" s="1"/>
  <c r="B16" i="26"/>
  <c r="B30" i="26" s="1"/>
  <c r="B52" i="26" s="1"/>
  <c r="L33" i="25"/>
  <c r="L38" i="25" s="1"/>
  <c r="L43" i="25" s="1"/>
  <c r="J33" i="25"/>
  <c r="J38" i="25" s="1"/>
  <c r="J43" i="25" s="1"/>
  <c r="D33" i="25"/>
  <c r="D38" i="25" s="1"/>
  <c r="D43" i="25" s="1"/>
  <c r="B33" i="25"/>
  <c r="B38" i="25" s="1"/>
  <c r="B43" i="25" s="1"/>
  <c r="L31" i="25"/>
  <c r="K31" i="25"/>
  <c r="J31" i="25"/>
  <c r="I31" i="25"/>
  <c r="H31" i="25"/>
  <c r="G31" i="25"/>
  <c r="F31" i="25"/>
  <c r="E31" i="25"/>
  <c r="D31" i="25"/>
  <c r="C31" i="25"/>
  <c r="B31" i="25"/>
  <c r="L20" i="25"/>
  <c r="N12" i="28" s="1"/>
  <c r="K20" i="25"/>
  <c r="M10" i="28" s="1"/>
  <c r="J20" i="25"/>
  <c r="L10" i="28" s="1"/>
  <c r="I20" i="25"/>
  <c r="I33" i="25" s="1"/>
  <c r="I38" i="25" s="1"/>
  <c r="I43" i="25" s="1"/>
  <c r="H20" i="25"/>
  <c r="H33" i="25" s="1"/>
  <c r="H38" i="25" s="1"/>
  <c r="H43" i="25" s="1"/>
  <c r="G20" i="25"/>
  <c r="I12" i="28" s="1"/>
  <c r="F20" i="25"/>
  <c r="H12" i="28" s="1"/>
  <c r="E20" i="25"/>
  <c r="G12" i="28" s="1"/>
  <c r="D20" i="25"/>
  <c r="F12" i="28" s="1"/>
  <c r="C20" i="25"/>
  <c r="E10" i="28" s="1"/>
  <c r="B20" i="25"/>
  <c r="D10" i="28" s="1"/>
  <c r="B6" i="25"/>
  <c r="B6" i="26" s="1"/>
  <c r="B6" i="27" s="1"/>
  <c r="D6" i="28" s="1"/>
  <c r="A2" i="25"/>
  <c r="A2" i="26" s="1"/>
  <c r="A2" i="27" s="1"/>
  <c r="A2" i="28" s="1"/>
  <c r="A1" i="25"/>
  <c r="A1" i="26" s="1"/>
  <c r="A1" i="27" s="1"/>
  <c r="A1" i="28" s="1"/>
  <c r="C44" i="24"/>
  <c r="B44" i="24"/>
  <c r="B42" i="24"/>
  <c r="B40" i="24"/>
  <c r="B38" i="24"/>
  <c r="C6" i="24"/>
  <c r="D6" i="24" s="1"/>
  <c r="D28" i="31" l="1"/>
  <c r="D30" i="31" s="1"/>
  <c r="E26" i="31"/>
  <c r="C50" i="31"/>
  <c r="B52" i="31"/>
  <c r="C46" i="32"/>
  <c r="C48" i="32" s="1"/>
  <c r="B49" i="32"/>
  <c r="F33" i="30"/>
  <c r="F38" i="30" s="1"/>
  <c r="F43" i="30" s="1"/>
  <c r="D35" i="31"/>
  <c r="J10" i="33"/>
  <c r="F12" i="33"/>
  <c r="N12" i="33"/>
  <c r="G33" i="30"/>
  <c r="G38" i="30" s="1"/>
  <c r="G43" i="30" s="1"/>
  <c r="D45" i="31"/>
  <c r="K10" i="33"/>
  <c r="G12" i="33"/>
  <c r="H33" i="30"/>
  <c r="H38" i="30" s="1"/>
  <c r="H43" i="30" s="1"/>
  <c r="C28" i="31"/>
  <c r="C30" i="31" s="1"/>
  <c r="C52" i="31" s="1"/>
  <c r="D10" i="33"/>
  <c r="L10" i="33"/>
  <c r="H12" i="33"/>
  <c r="E12" i="33"/>
  <c r="I33" i="30"/>
  <c r="I38" i="30" s="1"/>
  <c r="I43" i="30" s="1"/>
  <c r="E10" i="33"/>
  <c r="M10" i="33"/>
  <c r="M12" i="33"/>
  <c r="D6" i="29"/>
  <c r="B33" i="30"/>
  <c r="B38" i="30" s="1"/>
  <c r="B43" i="30" s="1"/>
  <c r="J33" i="30"/>
  <c r="J38" i="30" s="1"/>
  <c r="J43" i="30" s="1"/>
  <c r="F10" i="33"/>
  <c r="N10" i="33"/>
  <c r="B48" i="27"/>
  <c r="C45" i="27"/>
  <c r="B60" i="26"/>
  <c r="B59" i="26"/>
  <c r="E35" i="26"/>
  <c r="D40" i="26"/>
  <c r="D30" i="26"/>
  <c r="C52" i="26"/>
  <c r="D28" i="26"/>
  <c r="E6" i="24"/>
  <c r="D6" i="25"/>
  <c r="D6" i="26" s="1"/>
  <c r="D6" i="27" s="1"/>
  <c r="F6" i="28" s="1"/>
  <c r="C47" i="27"/>
  <c r="C6" i="25"/>
  <c r="C6" i="26" s="1"/>
  <c r="C6" i="27" s="1"/>
  <c r="E6" i="28" s="1"/>
  <c r="J12" i="28"/>
  <c r="C33" i="25"/>
  <c r="C38" i="25" s="1"/>
  <c r="C43" i="25" s="1"/>
  <c r="K33" i="25"/>
  <c r="K38" i="25" s="1"/>
  <c r="K43" i="25" s="1"/>
  <c r="G10" i="28"/>
  <c r="K12" i="28"/>
  <c r="H10" i="28"/>
  <c r="D12" i="28"/>
  <c r="L12" i="28"/>
  <c r="E33" i="25"/>
  <c r="E38" i="25" s="1"/>
  <c r="E43" i="25" s="1"/>
  <c r="E26" i="26"/>
  <c r="I10" i="28"/>
  <c r="E12" i="28"/>
  <c r="M12" i="28"/>
  <c r="F33" i="25"/>
  <c r="F38" i="25" s="1"/>
  <c r="F43" i="25" s="1"/>
  <c r="J10" i="28"/>
  <c r="G33" i="25"/>
  <c r="G38" i="25" s="1"/>
  <c r="G43" i="25" s="1"/>
  <c r="D45" i="26"/>
  <c r="K10" i="28"/>
  <c r="C59" i="31" l="1"/>
  <c r="C60" i="31"/>
  <c r="D46" i="32"/>
  <c r="D48" i="32" s="1"/>
  <c r="C49" i="32"/>
  <c r="D48" i="31"/>
  <c r="E45" i="31"/>
  <c r="B59" i="31"/>
  <c r="B60" i="31"/>
  <c r="E28" i="31"/>
  <c r="E30" i="31" s="1"/>
  <c r="F26" i="31"/>
  <c r="D6" i="30"/>
  <c r="D6" i="31" s="1"/>
  <c r="D6" i="32" s="1"/>
  <c r="F6" i="33" s="1"/>
  <c r="E6" i="29"/>
  <c r="D40" i="31"/>
  <c r="D50" i="31" s="1"/>
  <c r="D52" i="31" s="1"/>
  <c r="E35" i="31"/>
  <c r="C48" i="27"/>
  <c r="D45" i="27"/>
  <c r="D47" i="27" s="1"/>
  <c r="F26" i="26"/>
  <c r="E28" i="26"/>
  <c r="E30" i="26" s="1"/>
  <c r="E6" i="25"/>
  <c r="E6" i="26" s="1"/>
  <c r="E6" i="27" s="1"/>
  <c r="G6" i="28" s="1"/>
  <c r="F6" i="24"/>
  <c r="F35" i="26"/>
  <c r="E40" i="26"/>
  <c r="E45" i="26"/>
  <c r="D48" i="26"/>
  <c r="C60" i="26"/>
  <c r="C59" i="26"/>
  <c r="D50" i="26"/>
  <c r="D52" i="26" s="1"/>
  <c r="D60" i="31" l="1"/>
  <c r="D59" i="31"/>
  <c r="F35" i="31"/>
  <c r="E40" i="31"/>
  <c r="E50" i="31" s="1"/>
  <c r="E52" i="31" s="1"/>
  <c r="E48" i="31"/>
  <c r="F45" i="31"/>
  <c r="D49" i="32"/>
  <c r="E46" i="32"/>
  <c r="E48" i="32" s="1"/>
  <c r="E6" i="30"/>
  <c r="E6" i="31" s="1"/>
  <c r="E6" i="32" s="1"/>
  <c r="G6" i="33" s="1"/>
  <c r="F6" i="29"/>
  <c r="F28" i="31"/>
  <c r="F30" i="31" s="1"/>
  <c r="G26" i="31"/>
  <c r="D60" i="26"/>
  <c r="D59" i="26"/>
  <c r="G35" i="26"/>
  <c r="F40" i="26"/>
  <c r="G6" i="24"/>
  <c r="F6" i="25"/>
  <c r="F6" i="26" s="1"/>
  <c r="F6" i="27" s="1"/>
  <c r="H6" i="28" s="1"/>
  <c r="G26" i="26"/>
  <c r="F28" i="26"/>
  <c r="F30" i="26" s="1"/>
  <c r="F45" i="26"/>
  <c r="E48" i="26"/>
  <c r="E45" i="27"/>
  <c r="E47" i="27" s="1"/>
  <c r="D48" i="27"/>
  <c r="E50" i="26"/>
  <c r="E52" i="26" s="1"/>
  <c r="E60" i="31" l="1"/>
  <c r="E59" i="31"/>
  <c r="E49" i="32"/>
  <c r="F46" i="32"/>
  <c r="F48" i="32" s="1"/>
  <c r="F48" i="31"/>
  <c r="G45" i="31"/>
  <c r="G28" i="31"/>
  <c r="G30" i="31" s="1"/>
  <c r="H26" i="31"/>
  <c r="G35" i="31"/>
  <c r="F40" i="31"/>
  <c r="G6" i="29"/>
  <c r="F6" i="30"/>
  <c r="F6" i="31" s="1"/>
  <c r="F6" i="32" s="1"/>
  <c r="H6" i="33" s="1"/>
  <c r="E59" i="26"/>
  <c r="E60" i="26"/>
  <c r="H26" i="26"/>
  <c r="G28" i="26"/>
  <c r="G30" i="26" s="1"/>
  <c r="G6" i="25"/>
  <c r="G6" i="26" s="1"/>
  <c r="G6" i="27" s="1"/>
  <c r="I6" i="28" s="1"/>
  <c r="H6" i="24"/>
  <c r="F45" i="27"/>
  <c r="F47" i="27" s="1"/>
  <c r="E48" i="27"/>
  <c r="G40" i="26"/>
  <c r="H35" i="26"/>
  <c r="G45" i="26"/>
  <c r="F48" i="26"/>
  <c r="F50" i="26" s="1"/>
  <c r="F52" i="26" s="1"/>
  <c r="H45" i="31" l="1"/>
  <c r="G48" i="31"/>
  <c r="I26" i="31"/>
  <c r="H28" i="31"/>
  <c r="H30" i="31" s="1"/>
  <c r="F49" i="32"/>
  <c r="G46" i="32"/>
  <c r="G48" i="32" s="1"/>
  <c r="G6" i="30"/>
  <c r="G6" i="31" s="1"/>
  <c r="G6" i="32" s="1"/>
  <c r="I6" i="33" s="1"/>
  <c r="H6" i="29"/>
  <c r="F50" i="31"/>
  <c r="F52" i="31" s="1"/>
  <c r="H35" i="31"/>
  <c r="G40" i="31"/>
  <c r="G50" i="31" s="1"/>
  <c r="G52" i="31" s="1"/>
  <c r="F59" i="26"/>
  <c r="F60" i="26"/>
  <c r="G45" i="27"/>
  <c r="G47" i="27" s="1"/>
  <c r="F48" i="27"/>
  <c r="H40" i="26"/>
  <c r="I35" i="26"/>
  <c r="I26" i="26"/>
  <c r="H28" i="26"/>
  <c r="H30" i="26" s="1"/>
  <c r="H6" i="25"/>
  <c r="H6" i="26" s="1"/>
  <c r="H6" i="27" s="1"/>
  <c r="J6" i="28" s="1"/>
  <c r="I6" i="24"/>
  <c r="G48" i="26"/>
  <c r="G50" i="26" s="1"/>
  <c r="G52" i="26" s="1"/>
  <c r="H45" i="26"/>
  <c r="G60" i="31" l="1"/>
  <c r="G59" i="31"/>
  <c r="I35" i="31"/>
  <c r="H40" i="31"/>
  <c r="H50" i="31" s="1"/>
  <c r="H52" i="31" s="1"/>
  <c r="H46" i="32"/>
  <c r="H48" i="32" s="1"/>
  <c r="G49" i="32"/>
  <c r="J26" i="31"/>
  <c r="I28" i="31"/>
  <c r="I30" i="31" s="1"/>
  <c r="F60" i="31"/>
  <c r="F59" i="31"/>
  <c r="I45" i="31"/>
  <c r="H48" i="31"/>
  <c r="H6" i="30"/>
  <c r="H6" i="31" s="1"/>
  <c r="H6" i="32" s="1"/>
  <c r="J6" i="33" s="1"/>
  <c r="I6" i="29"/>
  <c r="G59" i="26"/>
  <c r="G60" i="26"/>
  <c r="J26" i="26"/>
  <c r="I28" i="26"/>
  <c r="I30" i="26" s="1"/>
  <c r="J35" i="26"/>
  <c r="I40" i="26"/>
  <c r="H50" i="26"/>
  <c r="H52" i="26" s="1"/>
  <c r="I6" i="25"/>
  <c r="I6" i="26" s="1"/>
  <c r="I6" i="27" s="1"/>
  <c r="K6" i="28" s="1"/>
  <c r="J6" i="24"/>
  <c r="H45" i="27"/>
  <c r="H47" i="27" s="1"/>
  <c r="G48" i="27"/>
  <c r="I45" i="26"/>
  <c r="H48" i="26"/>
  <c r="H59" i="31" l="1"/>
  <c r="H60" i="31"/>
  <c r="I48" i="31"/>
  <c r="J45" i="31"/>
  <c r="K26" i="31"/>
  <c r="J28" i="31"/>
  <c r="J30" i="31" s="1"/>
  <c r="J35" i="31"/>
  <c r="I40" i="31"/>
  <c r="I50" i="31" s="1"/>
  <c r="I52" i="31" s="1"/>
  <c r="I46" i="32"/>
  <c r="I48" i="32" s="1"/>
  <c r="H49" i="32"/>
  <c r="I6" i="30"/>
  <c r="I6" i="31" s="1"/>
  <c r="I6" i="32" s="1"/>
  <c r="K6" i="33" s="1"/>
  <c r="J6" i="29"/>
  <c r="H60" i="26"/>
  <c r="H59" i="26"/>
  <c r="K35" i="26"/>
  <c r="J40" i="26"/>
  <c r="I48" i="26"/>
  <c r="I50" i="26" s="1"/>
  <c r="I52" i="26" s="1"/>
  <c r="J45" i="26"/>
  <c r="J28" i="26"/>
  <c r="J30" i="26" s="1"/>
  <c r="K26" i="26"/>
  <c r="I45" i="27"/>
  <c r="I47" i="27" s="1"/>
  <c r="H48" i="27"/>
  <c r="J6" i="25"/>
  <c r="J6" i="26" s="1"/>
  <c r="J6" i="27" s="1"/>
  <c r="L6" i="28" s="1"/>
  <c r="K6" i="24"/>
  <c r="I59" i="31" l="1"/>
  <c r="I60" i="31"/>
  <c r="J40" i="31"/>
  <c r="J50" i="31" s="1"/>
  <c r="K35" i="31"/>
  <c r="J6" i="30"/>
  <c r="J6" i="31" s="1"/>
  <c r="J6" i="32" s="1"/>
  <c r="L6" i="33" s="1"/>
  <c r="K6" i="29"/>
  <c r="J52" i="31"/>
  <c r="L26" i="31"/>
  <c r="L28" i="31" s="1"/>
  <c r="L30" i="31" s="1"/>
  <c r="K28" i="31"/>
  <c r="K30" i="31" s="1"/>
  <c r="J48" i="31"/>
  <c r="K45" i="31"/>
  <c r="J46" i="32"/>
  <c r="J48" i="32" s="1"/>
  <c r="I49" i="32"/>
  <c r="I60" i="26"/>
  <c r="I59" i="26"/>
  <c r="J48" i="26"/>
  <c r="J50" i="26" s="1"/>
  <c r="J52" i="26" s="1"/>
  <c r="K45" i="26"/>
  <c r="L35" i="26"/>
  <c r="L40" i="26" s="1"/>
  <c r="K40" i="26"/>
  <c r="L6" i="24"/>
  <c r="L6" i="25" s="1"/>
  <c r="L6" i="26" s="1"/>
  <c r="L6" i="27" s="1"/>
  <c r="N6" i="28" s="1"/>
  <c r="K6" i="25"/>
  <c r="K6" i="26" s="1"/>
  <c r="K6" i="27" s="1"/>
  <c r="M6" i="28" s="1"/>
  <c r="I48" i="27"/>
  <c r="J45" i="27"/>
  <c r="J47" i="27" s="1"/>
  <c r="K28" i="26"/>
  <c r="K30" i="26" s="1"/>
  <c r="L26" i="26"/>
  <c r="L28" i="26" s="1"/>
  <c r="L30" i="26" s="1"/>
  <c r="J59" i="31" l="1"/>
  <c r="J60" i="31"/>
  <c r="K6" i="30"/>
  <c r="K6" i="31" s="1"/>
  <c r="K6" i="32" s="1"/>
  <c r="M6" i="33" s="1"/>
  <c r="L6" i="29"/>
  <c r="L6" i="30" s="1"/>
  <c r="L6" i="31" s="1"/>
  <c r="L6" i="32" s="1"/>
  <c r="N6" i="33" s="1"/>
  <c r="K46" i="32"/>
  <c r="K48" i="32" s="1"/>
  <c r="J49" i="32"/>
  <c r="K40" i="31"/>
  <c r="K50" i="31" s="1"/>
  <c r="L35" i="31"/>
  <c r="L40" i="31" s="1"/>
  <c r="L50" i="31" s="1"/>
  <c r="L52" i="31" s="1"/>
  <c r="K48" i="31"/>
  <c r="L45" i="31"/>
  <c r="L48" i="31" s="1"/>
  <c r="K52" i="31"/>
  <c r="J60" i="26"/>
  <c r="J59" i="26"/>
  <c r="K48" i="26"/>
  <c r="K50" i="26" s="1"/>
  <c r="K52" i="26" s="1"/>
  <c r="L45" i="26"/>
  <c r="L48" i="26" s="1"/>
  <c r="J48" i="27"/>
  <c r="K45" i="27"/>
  <c r="K47" i="27" s="1"/>
  <c r="L50" i="26"/>
  <c r="L52" i="26" s="1"/>
  <c r="L60" i="31" l="1"/>
  <c r="L59" i="31"/>
  <c r="K60" i="31"/>
  <c r="K59" i="31"/>
  <c r="L46" i="32"/>
  <c r="L48" i="32" s="1"/>
  <c r="L49" i="32" s="1"/>
  <c r="K49" i="32"/>
  <c r="L60" i="26"/>
  <c r="L59" i="26"/>
  <c r="K60" i="26"/>
  <c r="K59" i="26"/>
  <c r="K48" i="27"/>
  <c r="L45" i="27"/>
  <c r="L47" i="27" s="1"/>
  <c r="L48" i="27" s="1"/>
  <c r="L6" i="20" l="1"/>
  <c r="K6" i="20"/>
  <c r="J6" i="20"/>
  <c r="I6" i="20"/>
  <c r="A16" i="23" l="1"/>
  <c r="A18" i="23" s="1"/>
  <c r="A20" i="23" s="1"/>
  <c r="A24" i="23" s="1"/>
  <c r="A28" i="23" s="1"/>
  <c r="A30" i="23" s="1"/>
  <c r="A32" i="23" s="1"/>
  <c r="A34" i="23" s="1"/>
  <c r="A12" i="23"/>
  <c r="N20" i="23"/>
  <c r="M20" i="23"/>
  <c r="L20" i="23"/>
  <c r="K20" i="23"/>
  <c r="J20" i="23"/>
  <c r="I20" i="23"/>
  <c r="H20" i="23"/>
  <c r="G20" i="23"/>
  <c r="F20" i="23"/>
  <c r="E20" i="23"/>
  <c r="D20" i="23"/>
  <c r="N6" i="23" l="1"/>
  <c r="M6" i="23"/>
  <c r="L6" i="23"/>
  <c r="K6" i="23"/>
  <c r="E45" i="19"/>
  <c r="F45" i="19" s="1"/>
  <c r="G45" i="19" s="1"/>
  <c r="H45" i="19" s="1"/>
  <c r="I45" i="19" s="1"/>
  <c r="J45" i="19" s="1"/>
  <c r="K45" i="19" s="1"/>
  <c r="L45" i="19" s="1"/>
  <c r="D45" i="19"/>
  <c r="C45" i="19"/>
  <c r="E36" i="19"/>
  <c r="F36" i="19" s="1"/>
  <c r="G36" i="19" s="1"/>
  <c r="H36" i="19" s="1"/>
  <c r="I36" i="19" s="1"/>
  <c r="J36" i="19" s="1"/>
  <c r="K36" i="19" s="1"/>
  <c r="L36" i="19" s="1"/>
  <c r="D36" i="19"/>
  <c r="C36" i="19"/>
  <c r="E38" i="19"/>
  <c r="F38" i="19" s="1"/>
  <c r="G38" i="19" s="1"/>
  <c r="H38" i="19" s="1"/>
  <c r="I38" i="19" s="1"/>
  <c r="J38" i="19" s="1"/>
  <c r="K38" i="19" s="1"/>
  <c r="L38" i="19" s="1"/>
  <c r="D38" i="19"/>
  <c r="C38" i="19"/>
  <c r="D35" i="19"/>
  <c r="E35" i="19" s="1"/>
  <c r="F35" i="19" s="1"/>
  <c r="G35" i="19" s="1"/>
  <c r="H35" i="19" s="1"/>
  <c r="I35" i="19" s="1"/>
  <c r="J35" i="19" s="1"/>
  <c r="K35" i="19" s="1"/>
  <c r="L35" i="19" s="1"/>
  <c r="C35" i="19"/>
  <c r="E26" i="19" l="1"/>
  <c r="F26" i="19" s="1"/>
  <c r="G26" i="19" s="1"/>
  <c r="H26" i="19" s="1"/>
  <c r="I26" i="19" s="1"/>
  <c r="J26" i="19" s="1"/>
  <c r="K26" i="19" s="1"/>
  <c r="L26" i="19" s="1"/>
  <c r="D26" i="19"/>
  <c r="C26" i="19"/>
  <c r="E27" i="19" l="1"/>
  <c r="F27" i="19" s="1"/>
  <c r="G27" i="19" s="1"/>
  <c r="H27" i="19" s="1"/>
  <c r="I27" i="19" s="1"/>
  <c r="J27" i="19" s="1"/>
  <c r="K27" i="19" s="1"/>
  <c r="L27" i="19" s="1"/>
  <c r="D27" i="19"/>
  <c r="C27" i="19"/>
  <c r="C43" i="1" l="1"/>
  <c r="B43" i="1"/>
  <c r="B41" i="1"/>
  <c r="L20" i="3" l="1"/>
  <c r="K20" i="3"/>
  <c r="J20" i="3"/>
  <c r="I20" i="3"/>
  <c r="H20" i="3"/>
  <c r="G20" i="3"/>
  <c r="F20" i="3"/>
  <c r="E20" i="3"/>
  <c r="D20" i="3"/>
  <c r="C20" i="3"/>
  <c r="B20" i="3"/>
  <c r="D12" i="23" s="1"/>
  <c r="L40" i="20"/>
  <c r="K40" i="20"/>
  <c r="J40" i="20"/>
  <c r="I40" i="20"/>
  <c r="H40" i="20"/>
  <c r="G40" i="20"/>
  <c r="F40" i="20"/>
  <c r="E40" i="20"/>
  <c r="D40" i="20"/>
  <c r="C40" i="20"/>
  <c r="B40" i="20"/>
  <c r="L33" i="20"/>
  <c r="K33" i="20"/>
  <c r="J33" i="20"/>
  <c r="I33" i="20"/>
  <c r="H33" i="20"/>
  <c r="G33" i="20"/>
  <c r="F33" i="20"/>
  <c r="E33" i="20"/>
  <c r="E43" i="20" s="1"/>
  <c r="D33" i="20"/>
  <c r="C33" i="20"/>
  <c r="B33" i="20"/>
  <c r="L23" i="20"/>
  <c r="K23" i="20"/>
  <c r="J23" i="20"/>
  <c r="J43" i="20" s="1"/>
  <c r="I23" i="20"/>
  <c r="I43" i="20" s="1"/>
  <c r="H23" i="20"/>
  <c r="H43" i="20" s="1"/>
  <c r="G23" i="20"/>
  <c r="F23" i="20"/>
  <c r="E23" i="20"/>
  <c r="D23" i="20"/>
  <c r="C23" i="20"/>
  <c r="B23" i="20"/>
  <c r="B43" i="20" s="1"/>
  <c r="B47" i="20" s="1"/>
  <c r="C45" i="20" l="1"/>
  <c r="B48" i="20"/>
  <c r="K43" i="20"/>
  <c r="C43" i="20"/>
  <c r="C47" i="20"/>
  <c r="L43" i="20"/>
  <c r="D43" i="20"/>
  <c r="F43" i="20"/>
  <c r="G43" i="20"/>
  <c r="H12" i="23"/>
  <c r="I12" i="23"/>
  <c r="G12" i="23"/>
  <c r="J12" i="23"/>
  <c r="K12" i="23"/>
  <c r="L12" i="23"/>
  <c r="E12" i="23"/>
  <c r="M12" i="23"/>
  <c r="F12" i="23"/>
  <c r="N12" i="23"/>
  <c r="L48" i="19"/>
  <c r="K48" i="19"/>
  <c r="J48" i="19"/>
  <c r="I48" i="19"/>
  <c r="H48" i="19"/>
  <c r="G48" i="19"/>
  <c r="F48" i="19"/>
  <c r="E48" i="19"/>
  <c r="D48" i="19"/>
  <c r="C48" i="19"/>
  <c r="B48" i="19"/>
  <c r="L40" i="19"/>
  <c r="K40" i="19"/>
  <c r="J40" i="19"/>
  <c r="I40" i="19"/>
  <c r="H40" i="19"/>
  <c r="G40" i="19"/>
  <c r="F40" i="19"/>
  <c r="E40" i="19"/>
  <c r="D40" i="19"/>
  <c r="C40" i="19"/>
  <c r="B40" i="19"/>
  <c r="L28" i="19"/>
  <c r="K28" i="19"/>
  <c r="J28" i="19"/>
  <c r="I28" i="19"/>
  <c r="H28" i="19"/>
  <c r="G28" i="19"/>
  <c r="F28" i="19"/>
  <c r="E28" i="19"/>
  <c r="D28" i="19"/>
  <c r="C28" i="19"/>
  <c r="B28" i="19"/>
  <c r="L16" i="19"/>
  <c r="K16" i="19"/>
  <c r="J16" i="19"/>
  <c r="I16" i="19"/>
  <c r="H16" i="19"/>
  <c r="G16" i="19"/>
  <c r="F16" i="19"/>
  <c r="E16" i="19"/>
  <c r="D16" i="19"/>
  <c r="C16" i="19"/>
  <c r="B16" i="19"/>
  <c r="D45" i="20" l="1"/>
  <c r="C48" i="20"/>
  <c r="D47" i="20"/>
  <c r="H50" i="19"/>
  <c r="G50" i="19"/>
  <c r="G30" i="19"/>
  <c r="H30" i="19"/>
  <c r="I30" i="19"/>
  <c r="F50" i="19"/>
  <c r="D50" i="19"/>
  <c r="B30" i="19"/>
  <c r="J30" i="19"/>
  <c r="C30" i="19"/>
  <c r="K30" i="19"/>
  <c r="D30" i="19"/>
  <c r="L30" i="19"/>
  <c r="I50" i="19"/>
  <c r="L50" i="19"/>
  <c r="E50" i="19"/>
  <c r="E30" i="19"/>
  <c r="F30" i="19"/>
  <c r="B50" i="19"/>
  <c r="J50" i="19"/>
  <c r="C50" i="19"/>
  <c r="K50" i="19"/>
  <c r="L57" i="19"/>
  <c r="K57" i="19"/>
  <c r="J57" i="19"/>
  <c r="I57" i="19"/>
  <c r="H57" i="19"/>
  <c r="G57" i="19"/>
  <c r="F57" i="19"/>
  <c r="E57" i="19"/>
  <c r="D57" i="19"/>
  <c r="C57" i="19"/>
  <c r="B57" i="19"/>
  <c r="B31" i="3"/>
  <c r="E45" i="20" l="1"/>
  <c r="E47" i="20" s="1"/>
  <c r="D48" i="20"/>
  <c r="H52" i="19"/>
  <c r="G52" i="19"/>
  <c r="G59" i="19" s="1"/>
  <c r="B33" i="3"/>
  <c r="B38" i="3" s="1"/>
  <c r="B43" i="3" s="1"/>
  <c r="D10" i="23"/>
  <c r="H60" i="19"/>
  <c r="G60" i="19"/>
  <c r="F52" i="19"/>
  <c r="I52" i="19"/>
  <c r="I60" i="19" s="1"/>
  <c r="D52" i="19"/>
  <c r="C52" i="19"/>
  <c r="K52" i="19"/>
  <c r="J52" i="19"/>
  <c r="B52" i="19"/>
  <c r="L52" i="19"/>
  <c r="E52" i="19"/>
  <c r="H59" i="19"/>
  <c r="B6" i="3"/>
  <c r="B6" i="19" s="1"/>
  <c r="B6" i="20" s="1"/>
  <c r="D6" i="23" s="1"/>
  <c r="F45" i="20" l="1"/>
  <c r="F47" i="20" s="1"/>
  <c r="E48" i="20"/>
  <c r="I59" i="19"/>
  <c r="B59" i="19"/>
  <c r="B60" i="19"/>
  <c r="D59" i="19"/>
  <c r="D60" i="19"/>
  <c r="L59" i="19"/>
  <c r="L60" i="19"/>
  <c r="J59" i="19"/>
  <c r="J60" i="19"/>
  <c r="K59" i="19"/>
  <c r="K60" i="19"/>
  <c r="C59" i="19"/>
  <c r="C60" i="19"/>
  <c r="E59" i="19"/>
  <c r="E60" i="19"/>
  <c r="F59" i="19"/>
  <c r="F60" i="19"/>
  <c r="A1" i="19"/>
  <c r="A1" i="20" s="1"/>
  <c r="A1" i="23" s="1"/>
  <c r="L31" i="3"/>
  <c r="K31" i="3"/>
  <c r="J31" i="3"/>
  <c r="I31" i="3"/>
  <c r="H31" i="3"/>
  <c r="H33" i="3" s="1"/>
  <c r="H38" i="3" s="1"/>
  <c r="H43" i="3" s="1"/>
  <c r="G31" i="3"/>
  <c r="F31" i="3"/>
  <c r="E31" i="3"/>
  <c r="D31" i="3"/>
  <c r="C31" i="3"/>
  <c r="J33" i="3"/>
  <c r="J38" i="3" s="1"/>
  <c r="J43" i="3" s="1"/>
  <c r="A2" i="3"/>
  <c r="A2" i="19" s="1"/>
  <c r="A2" i="20" s="1"/>
  <c r="A2" i="23" s="1"/>
  <c r="G45" i="20" l="1"/>
  <c r="G47" i="20" s="1"/>
  <c r="F48" i="20"/>
  <c r="L10" i="23"/>
  <c r="K33" i="3"/>
  <c r="K38" i="3" s="1"/>
  <c r="K43" i="3" s="1"/>
  <c r="M10" i="23"/>
  <c r="F10" i="23"/>
  <c r="N10" i="23"/>
  <c r="J10" i="23"/>
  <c r="G10" i="23"/>
  <c r="I33" i="3"/>
  <c r="I38" i="3" s="1"/>
  <c r="I43" i="3" s="1"/>
  <c r="K10" i="23"/>
  <c r="H10" i="23"/>
  <c r="E10" i="23"/>
  <c r="G33" i="3"/>
  <c r="G38" i="3" s="1"/>
  <c r="G43" i="3" s="1"/>
  <c r="I10" i="23"/>
  <c r="C33" i="3"/>
  <c r="C38" i="3" s="1"/>
  <c r="C43" i="3" s="1"/>
  <c r="F33" i="3"/>
  <c r="F38" i="3" s="1"/>
  <c r="F43" i="3" s="1"/>
  <c r="D33" i="3"/>
  <c r="D38" i="3" s="1"/>
  <c r="D43" i="3" s="1"/>
  <c r="L33" i="3"/>
  <c r="L38" i="3" s="1"/>
  <c r="L43" i="3" s="1"/>
  <c r="E33" i="3"/>
  <c r="E38" i="3" s="1"/>
  <c r="E43" i="3" s="1"/>
  <c r="H45" i="20" l="1"/>
  <c r="H47" i="20" s="1"/>
  <c r="G48" i="20"/>
  <c r="B37" i="1"/>
  <c r="B39" i="1"/>
  <c r="I45" i="20" l="1"/>
  <c r="I47" i="20" s="1"/>
  <c r="H48" i="20"/>
  <c r="C5" i="1"/>
  <c r="J45" i="20" l="1"/>
  <c r="J47" i="20" s="1"/>
  <c r="I48" i="20"/>
  <c r="D5" i="1"/>
  <c r="C6" i="3"/>
  <c r="C6" i="19" s="1"/>
  <c r="C6" i="20" s="1"/>
  <c r="E6" i="23" s="1"/>
  <c r="K45" i="20" l="1"/>
  <c r="K47" i="20" s="1"/>
  <c r="J48" i="20"/>
  <c r="E5" i="1"/>
  <c r="D6" i="3"/>
  <c r="D6" i="19" s="1"/>
  <c r="D6" i="20" s="1"/>
  <c r="F6" i="23" s="1"/>
  <c r="L45" i="20" l="1"/>
  <c r="L47" i="20" s="1"/>
  <c r="L48" i="20" s="1"/>
  <c r="K48" i="20"/>
  <c r="F5" i="1"/>
  <c r="E6" i="3"/>
  <c r="E6" i="19" s="1"/>
  <c r="E6" i="20" s="1"/>
  <c r="G6" i="23" s="1"/>
  <c r="G5" i="1" l="1"/>
  <c r="F6" i="3"/>
  <c r="F6" i="19" s="1"/>
  <c r="F6" i="20" s="1"/>
  <c r="H6" i="23" s="1"/>
  <c r="H5" i="1" l="1"/>
  <c r="G6" i="3"/>
  <c r="G6" i="19" s="1"/>
  <c r="G6" i="20" s="1"/>
  <c r="I6" i="23" s="1"/>
  <c r="I5" i="1" l="1"/>
  <c r="H6" i="3"/>
  <c r="H6" i="19" s="1"/>
  <c r="H6" i="20" s="1"/>
  <c r="J6" i="23" s="1"/>
  <c r="J5" i="1" l="1"/>
  <c r="I6" i="3"/>
  <c r="I6" i="19" s="1"/>
  <c r="K5" i="1" l="1"/>
  <c r="J6" i="3"/>
  <c r="J6" i="19" s="1"/>
  <c r="L5" i="1" l="1"/>
  <c r="L6" i="3" s="1"/>
  <c r="L6" i="19" s="1"/>
  <c r="K6" i="3"/>
  <c r="K6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Guo</author>
  </authors>
  <commentList>
    <comment ref="A2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Source : IPART LGCI  June 2018
</t>
        </r>
      </text>
    </comment>
    <comment ref="A31" authorId="0" shapeId="0" xr:uid="{00000000-0006-0000-0000-000006000000}">
      <text>
        <r>
          <rPr>
            <sz val="9"/>
            <color indexed="81"/>
            <rFont val="Tahoma"/>
            <family val="2"/>
          </rPr>
          <t>40% electricity
60% maint and network
(M&amp;C)</t>
        </r>
      </text>
    </comment>
  </commentList>
</comments>
</file>

<file path=xl/sharedStrings.xml><?xml version="1.0" encoding="utf-8"?>
<sst xmlns="http://schemas.openxmlformats.org/spreadsheetml/2006/main" count="1149" uniqueCount="165">
  <si>
    <t>Rate Increase</t>
  </si>
  <si>
    <t>Assumptions</t>
  </si>
  <si>
    <t>Type</t>
  </si>
  <si>
    <t>Base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</si>
  <si>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</si>
  <si>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</si>
  <si>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</si>
  <si>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</si>
  <si>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</si>
  <si>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</si>
  <si>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</si>
  <si>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</si>
  <si>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</si>
  <si>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</si>
  <si>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Revenue</t>
  </si>
  <si>
    <t>CPI</t>
  </si>
  <si>
    <t>User Charges &amp; Fees</t>
  </si>
  <si>
    <t>Investment Return</t>
  </si>
  <si>
    <t>Expenses</t>
  </si>
  <si>
    <t>Materials &amp; Contracts</t>
  </si>
  <si>
    <t>Others</t>
  </si>
  <si>
    <t>Revaluation Increments - Buildings</t>
  </si>
  <si>
    <t>Revaluation Increments - Roads</t>
  </si>
  <si>
    <t>Revaluation Increments - Open Space</t>
  </si>
  <si>
    <t>Income Statement</t>
  </si>
  <si>
    <t>$ '000</t>
  </si>
  <si>
    <t>Income from Continuing Operations</t>
  </si>
  <si>
    <t>Revenue:</t>
  </si>
  <si>
    <t>Rates &amp; Annual Charges</t>
  </si>
  <si>
    <t>Interest &amp; Investment Revenue</t>
  </si>
  <si>
    <t>Other Revenue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</si>
  <si>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</si>
  <si>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</si>
  <si>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</si>
  <si>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</si>
  <si>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Net Share of interest in Joint Ventures &amp; Associated Entities using the equity method</t>
  </si>
  <si>
    <t>Total Income from Continuing Operations</t>
  </si>
  <si>
    <t>Expenses from Continuing Operations</t>
  </si>
  <si>
    <t>Employee Benefits &amp; On-Costs</t>
  </si>
  <si>
    <t>Borrowing Costs</t>
  </si>
  <si>
    <t>Depreciation &amp; Amortisation</t>
  </si>
  <si>
    <t>Impairment</t>
  </si>
  <si>
    <t>Other Expenses</t>
  </si>
  <si>
    <t>Net Losses from the Disposal of Assets</t>
  </si>
  <si>
    <t>Total Expenses from Continuing Operations</t>
  </si>
  <si>
    <t>Operating Result from Continuing Operations</t>
  </si>
  <si>
    <t>Discontinued Operations</t>
  </si>
  <si>
    <t>Net Profit/(Loss) from Discontinued Operations</t>
  </si>
  <si>
    <t>Net Operating Result for the Year</t>
  </si>
  <si>
    <t>Net Operating Result attributable to Council</t>
  </si>
  <si>
    <t>Net Operating Result attributable to Non-controlling Interests</t>
  </si>
  <si>
    <t>Net Operating Result for the year before Grants and Contributions provided for Capital Purposes</t>
  </si>
  <si>
    <t>Other</t>
  </si>
  <si>
    <t>Inventories</t>
  </si>
  <si>
    <t>Statement of Financial Position</t>
  </si>
  <si>
    <t>ASSETS</t>
  </si>
  <si>
    <t>Current Assets</t>
  </si>
  <si>
    <t>Cash &amp; Cash Equivalents</t>
  </si>
  <si>
    <t>Investments</t>
  </si>
  <si>
    <t>Receivables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</si>
  <si>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</si>
  <si>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</si>
  <si>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</si>
  <si>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</si>
  <si>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</si>
  <si>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</si>
  <si>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</si>
  <si>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</si>
  <si>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</si>
  <si>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</si>
  <si>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</si>
  <si>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</si>
  <si>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Borrowing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</si>
  <si>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</si>
  <si>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</si>
  <si>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</si>
  <si>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</si>
  <si>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</si>
  <si>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</si>
  <si>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</si>
  <si>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</si>
  <si>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</t>
  </si>
  <si>
    <t>Total Equity</t>
  </si>
  <si>
    <t>Cashflow Statement</t>
  </si>
  <si>
    <t>Cash Flows from Operating Activities</t>
  </si>
  <si>
    <t>Receipts:</t>
  </si>
  <si>
    <t>Investment &amp; Interest Revenue Received</t>
  </si>
  <si>
    <t>Bonds, Deposits &amp; Retention amounts received</t>
  </si>
  <si>
    <t>Payments:</t>
  </si>
  <si>
    <t>Net Cash provided (or used in) Operating Activities</t>
  </si>
  <si>
    <t>Cash Flows from Investing Activities</t>
  </si>
  <si>
    <t>Sale of Infrastructure, Property, Plant &amp; Equipment</t>
  </si>
  <si>
    <t>Purchase of Infrastructure, Property, Plant &amp; Equipment</t>
  </si>
  <si>
    <t>Sale of Investment Securities</t>
  </si>
  <si>
    <t>Purchase of Investment Securities</t>
  </si>
  <si>
    <t>Net Cash provided (or used in) Investing Activities</t>
  </si>
  <si>
    <t>Cash Flows from Financing Activities</t>
  </si>
  <si>
    <t>Borrowings and advances</t>
  </si>
  <si>
    <t>Net Cash provided (or used in) Financing Activities</t>
  </si>
  <si>
    <t>Net Increase/(Decrease) in Cash &amp; Cash Equivalents</t>
  </si>
  <si>
    <r>
      <rPr>
        <sz val="10"/>
        <color theme="1"/>
        <rFont val="Arial"/>
        <family val="2"/>
      </rPr>
      <t xml:space="preserve">plus: </t>
    </r>
    <r>
      <rPr>
        <b/>
        <sz val="10"/>
        <color theme="1"/>
        <rFont val="Arial"/>
        <family val="2"/>
      </rPr>
      <t>Cash &amp; Cash Equivalents - beginning of year</t>
    </r>
  </si>
  <si>
    <t>Cash &amp; Cash Equivalents - end of the year</t>
  </si>
  <si>
    <t>Performance Measurement Indicators</t>
  </si>
  <si>
    <t>TARGET</t>
  </si>
  <si>
    <t>Budget Performance</t>
  </si>
  <si>
    <t>Operating Performance Ratio</t>
  </si>
  <si>
    <t>&gt;0%</t>
  </si>
  <si>
    <t>measures the extent to which a council has succeeded in containing operating expenditure within operating revenue</t>
  </si>
  <si>
    <t>Own Source Operating Revenue Ratio</t>
  </si>
  <si>
    <t>&gt;= 60%</t>
  </si>
  <si>
    <t>Operational Liquidity</t>
  </si>
  <si>
    <t>Unrestricted Current Ratio</t>
  </si>
  <si>
    <t>&gt;= 1.5</t>
  </si>
  <si>
    <t>Rates, Annual Charges, Interest &amp; Extra Charges Outstanding Percentage</t>
  </si>
  <si>
    <t>Cash Expense Cover Ratio</t>
  </si>
  <si>
    <t>Liability and Debt Management</t>
  </si>
  <si>
    <t>Debt Service Cover Ratio</t>
  </si>
  <si>
    <t>2.00x</t>
  </si>
  <si>
    <t>Asset Management</t>
  </si>
  <si>
    <t>Building and Infrastructure Renewals Ratio</t>
  </si>
  <si>
    <t>&gt;= 100%</t>
  </si>
  <si>
    <t>assesses the rate at which these assets are being renewed against the rate at which they are depreciating</t>
  </si>
  <si>
    <t>Infrastructure Backlog Ratio</t>
  </si>
  <si>
    <t>&lt;= 2%</t>
  </si>
  <si>
    <t>ratio shows what proportion the infrastructure backlog is against the total value of a council’s infrastructure</t>
  </si>
  <si>
    <t>Asset Maintenance Ratio</t>
  </si>
  <si>
    <t>&gt;= 1</t>
  </si>
  <si>
    <t>Capital Expenditure Ratio</t>
  </si>
  <si>
    <t>annual capital expenditure divided by annual depreciation</t>
  </si>
  <si>
    <t>Annual Charges</t>
  </si>
  <si>
    <t>Employee Costs</t>
  </si>
  <si>
    <t>Long Term Financial Plan</t>
  </si>
  <si>
    <t>X Check</t>
  </si>
  <si>
    <t>Operating Grants &amp; Contributions</t>
  </si>
  <si>
    <t>Capital Grants &amp; Contributions</t>
  </si>
  <si>
    <t>Internal Revenue</t>
  </si>
  <si>
    <t>Receipts from internal loan to Water Fund</t>
  </si>
  <si>
    <t>Net Internal Revenue</t>
  </si>
  <si>
    <t>û</t>
  </si>
  <si>
    <t>ü</t>
  </si>
  <si>
    <t>&lt; 5%</t>
  </si>
  <si>
    <t>&gt;= 3 months</t>
  </si>
  <si>
    <t>Revaluation Increments - Other Assets</t>
  </si>
  <si>
    <t>Revaluation Increments - Land</t>
  </si>
  <si>
    <t>Right of Use Assets</t>
  </si>
  <si>
    <t>Income Received in Advance</t>
  </si>
  <si>
    <t>Contract Liabilities</t>
  </si>
  <si>
    <t>Lease Liabilities</t>
  </si>
  <si>
    <t>Grants and Contributions</t>
  </si>
  <si>
    <t>measures fiscal flexibility. It is the degree of reliance on external funding sources such as operating grants and contributions</t>
  </si>
  <si>
    <t>assess the adequacy of working capital and its ability to satisfy obligations in the short term for the unrestricted activities of Council.</t>
  </si>
  <si>
    <t>measures the availability of operating cash to service debt including interest and principal.</t>
  </si>
  <si>
    <t>assess the impact of uncollected rates and annual charges on Council’s liquidity and the adequacy of recovery efforts expressed as a percentage of total rates and charges available for collection in the financial year</t>
  </si>
  <si>
    <t>liquidity ratio indicates the number of months a Council can continue paying for its immediate expenses without additional cash inflow</t>
  </si>
  <si>
    <t>ratio compares actual versus required annual asset maintenance. A ratio of above 1.0 indicates that the Council is investing enough funds that year to halt the infrastructure backlog from growing.</t>
  </si>
  <si>
    <t>Baseline - Rate Peg Only</t>
  </si>
  <si>
    <t>Loan Receivable</t>
  </si>
  <si>
    <t>Long Term Financial Plan - General Fund Only</t>
  </si>
  <si>
    <t>Temporary Fix - SV of 10% including rate peg</t>
  </si>
  <si>
    <t>Securing Your Future - SV of 15% including rate peg</t>
  </si>
  <si>
    <t>Borrowings (External Loans)</t>
  </si>
  <si>
    <t>Debt Service Cover Ratio (OLG)</t>
  </si>
  <si>
    <t>*</t>
  </si>
  <si>
    <t>2020/21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</si>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</sst>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,;[Red]\(#,##0,\);\-"/>
    <numFmt numFmtId="165" formatCode="#,##0;[Red]\(#,##0\);\-"/>
    <numFmt numFmtId="166" formatCode="0.0%"/>
    <numFmt numFmtId="167" formatCode="#,##0,;\(#,##0,\);\-"/>
  </numFmts>
  <fonts count="25" x14ac:knownFonts="1">
    <font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14"/>
      <color rgb="FF156570"/>
      <name val="Arial"/>
      <family val="2"/>
    </font>
    <font>
      <b/>
      <sz val="11"/>
      <color rgb="FF156570"/>
      <name val="Arial"/>
      <family val="2"/>
    </font>
    <font>
      <b/>
      <i/>
      <sz val="10"/>
      <color rgb="FF156570"/>
      <name val="Arial"/>
      <family val="2"/>
    </font>
    <font>
      <b/>
      <i/>
      <sz val="10"/>
      <color rgb="FF0070C0"/>
      <name val="Arial"/>
      <family val="2"/>
    </font>
    <font>
      <b/>
      <sz val="10"/>
      <color rgb="FF15657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156570"/>
      <name val="Arial"/>
      <family val="2"/>
    </font>
    <font>
      <b/>
      <u/>
      <sz val="10"/>
      <color rgb="FF156570"/>
      <name val="Arial"/>
      <family val="2"/>
    </font>
    <font>
      <b/>
      <sz val="11"/>
      <color theme="0"/>
      <name val="Arial"/>
      <family val="2"/>
    </font>
    <font>
      <sz val="12"/>
      <color rgb="FFFF0000"/>
      <name val="Wingdings"/>
      <charset val="2"/>
    </font>
    <font>
      <b/>
      <sz val="12"/>
      <color rgb="FF00B050"/>
      <name val="Wingdings"/>
      <charset val="2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5657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/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left"/>
    </xf>
    <xf numFmtId="0" fontId="2" fillId="6" borderId="1" xfId="0" applyFont="1" applyFill="1" applyBorder="1"/>
    <xf numFmtId="0" fontId="2" fillId="5" borderId="1" xfId="0" applyFont="1" applyFill="1" applyBorder="1"/>
    <xf numFmtId="0" fontId="10" fillId="0" borderId="0" xfId="0" applyFont="1"/>
    <xf numFmtId="0" fontId="5" fillId="7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0" fontId="14" fillId="0" borderId="0" xfId="0" applyFont="1" applyAlignment="1">
      <alignment vertical="center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64" fontId="14" fillId="0" borderId="3" xfId="0" applyNumberFormat="1" applyFont="1" applyFill="1" applyBorder="1" applyAlignment="1">
      <alignment vertical="center"/>
    </xf>
    <xf numFmtId="166" fontId="0" fillId="0" borderId="0" xfId="1" applyNumberFormat="1" applyFont="1"/>
    <xf numFmtId="164" fontId="14" fillId="0" borderId="4" xfId="0" applyNumberFormat="1" applyFont="1" applyFill="1" applyBorder="1" applyAlignment="1">
      <alignment vertical="center"/>
    </xf>
    <xf numFmtId="10" fontId="3" fillId="0" borderId="0" xfId="1" applyNumberFormat="1" applyFont="1"/>
    <xf numFmtId="164" fontId="14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167" fontId="3" fillId="0" borderId="0" xfId="0" applyNumberFormat="1" applyFont="1" applyFill="1" applyBorder="1"/>
    <xf numFmtId="167" fontId="14" fillId="0" borderId="3" xfId="0" applyNumberFormat="1" applyFont="1" applyFill="1" applyBorder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5" fillId="7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16" fillId="0" borderId="6" xfId="0" quotePrefix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6" fillId="0" borderId="6" xfId="0" quotePrefix="1" applyFont="1" applyFill="1" applyBorder="1" applyAlignment="1">
      <alignment wrapText="1"/>
    </xf>
    <xf numFmtId="10" fontId="3" fillId="0" borderId="0" xfId="0" applyNumberFormat="1" applyFont="1"/>
    <xf numFmtId="167" fontId="0" fillId="0" borderId="0" xfId="0" applyNumberFormat="1"/>
    <xf numFmtId="10" fontId="0" fillId="0" borderId="0" xfId="1" applyNumberFormat="1" applyFont="1"/>
    <xf numFmtId="10" fontId="8" fillId="0" borderId="0" xfId="0" applyNumberFormat="1" applyFont="1" applyFill="1"/>
    <xf numFmtId="165" fontId="20" fillId="0" borderId="6" xfId="0" applyNumberFormat="1" applyFont="1" applyBorder="1" applyAlignment="1">
      <alignment horizontal="center" vertical="center"/>
    </xf>
    <xf numFmtId="164" fontId="0" fillId="0" borderId="0" xfId="0" applyNumberFormat="1"/>
    <xf numFmtId="165" fontId="20" fillId="0" borderId="6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166" fontId="2" fillId="2" borderId="1" xfId="1" applyNumberFormat="1" applyFont="1" applyFill="1" applyBorder="1"/>
    <xf numFmtId="166" fontId="0" fillId="0" borderId="0" xfId="0" applyNumberFormat="1"/>
    <xf numFmtId="166" fontId="3" fillId="0" borderId="1" xfId="1" applyNumberFormat="1" applyFont="1" applyBorder="1"/>
    <xf numFmtId="166" fontId="3" fillId="5" borderId="1" xfId="1" applyNumberFormat="1" applyFont="1" applyFill="1" applyBorder="1"/>
    <xf numFmtId="166" fontId="2" fillId="2" borderId="1" xfId="0" applyNumberFormat="1" applyFont="1" applyFill="1" applyBorder="1"/>
    <xf numFmtId="166" fontId="2" fillId="6" borderId="1" xfId="0" applyNumberFormat="1" applyFont="1" applyFill="1" applyBorder="1"/>
    <xf numFmtId="166" fontId="2" fillId="6" borderId="1" xfId="1" applyNumberFormat="1" applyFont="1" applyFill="1" applyBorder="1"/>
    <xf numFmtId="166" fontId="2" fillId="5" borderId="1" xfId="1" applyNumberFormat="1" applyFont="1" applyFill="1" applyBorder="1"/>
    <xf numFmtId="166" fontId="3" fillId="0" borderId="0" xfId="0" applyNumberFormat="1" applyFont="1"/>
    <xf numFmtId="0" fontId="2" fillId="2" borderId="0" xfId="0" applyFont="1" applyFill="1" applyBorder="1" applyAlignment="1">
      <alignment horizontal="left"/>
    </xf>
    <xf numFmtId="166" fontId="2" fillId="2" borderId="0" xfId="0" applyNumberFormat="1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9" fontId="3" fillId="0" borderId="8" xfId="0" applyNumberFormat="1" applyFont="1" applyBorder="1" applyAlignment="1">
      <alignment horizontal="center"/>
    </xf>
    <xf numFmtId="0" fontId="0" fillId="0" borderId="10" xfId="0" applyBorder="1"/>
    <xf numFmtId="0" fontId="21" fillId="0" borderId="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6" fillId="0" borderId="0" xfId="0" quotePrefix="1" applyFont="1" applyBorder="1" applyAlignment="1">
      <alignment wrapText="1"/>
    </xf>
    <xf numFmtId="0" fontId="3" fillId="0" borderId="8" xfId="0" applyFont="1" applyBorder="1" applyAlignment="1">
      <alignment horizontal="center"/>
    </xf>
    <xf numFmtId="4" fontId="3" fillId="0" borderId="8" xfId="1" applyNumberFormat="1" applyFont="1" applyFill="1" applyBorder="1"/>
    <xf numFmtId="4" fontId="3" fillId="0" borderId="9" xfId="1" applyNumberFormat="1" applyFont="1" applyFill="1" applyBorder="1"/>
    <xf numFmtId="10" fontId="3" fillId="0" borderId="8" xfId="1" applyNumberFormat="1" applyFont="1" applyBorder="1"/>
    <xf numFmtId="10" fontId="3" fillId="0" borderId="9" xfId="1" applyNumberFormat="1" applyFont="1" applyBorder="1"/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/>
    </xf>
    <xf numFmtId="166" fontId="3" fillId="0" borderId="8" xfId="1" applyNumberFormat="1" applyFont="1" applyFill="1" applyBorder="1"/>
    <xf numFmtId="166" fontId="3" fillId="0" borderId="9" xfId="1" applyNumberFormat="1" applyFont="1" applyFill="1" applyBorder="1"/>
    <xf numFmtId="165" fontId="20" fillId="0" borderId="11" xfId="0" applyNumberFormat="1" applyFont="1" applyFill="1" applyBorder="1" applyAlignment="1">
      <alignment horizontal="center" vertical="center"/>
    </xf>
    <xf numFmtId="43" fontId="3" fillId="0" borderId="8" xfId="2" applyFont="1" applyFill="1" applyBorder="1" applyAlignment="1">
      <alignment horizontal="center"/>
    </xf>
    <xf numFmtId="43" fontId="3" fillId="0" borderId="9" xfId="2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20" fillId="0" borderId="11" xfId="0" applyNumberFormat="1" applyFont="1" applyBorder="1" applyAlignment="1">
      <alignment horizontal="center" vertical="center"/>
    </xf>
    <xf numFmtId="0" fontId="19" fillId="7" borderId="7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15" fillId="7" borderId="8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/>
    <xf numFmtId="0" fontId="3" fillId="0" borderId="12" xfId="0" applyFont="1" applyBorder="1" applyAlignment="1">
      <alignment horizontal="center"/>
    </xf>
    <xf numFmtId="10" fontId="3" fillId="0" borderId="0" xfId="1" applyNumberFormat="1" applyFont="1" applyFill="1" applyBorder="1"/>
    <xf numFmtId="10" fontId="3" fillId="0" borderId="13" xfId="1" applyNumberFormat="1" applyFont="1" applyFill="1" applyBorder="1"/>
    <xf numFmtId="4" fontId="3" fillId="0" borderId="0" xfId="1" applyNumberFormat="1" applyFont="1" applyFill="1" applyBorder="1"/>
    <xf numFmtId="4" fontId="3" fillId="0" borderId="13" xfId="1" applyNumberFormat="1" applyFont="1" applyFill="1" applyBorder="1"/>
    <xf numFmtId="0" fontId="3" fillId="0" borderId="0" xfId="0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10" fontId="3" fillId="0" borderId="8" xfId="1" applyNumberFormat="1" applyFont="1" applyFill="1" applyBorder="1"/>
    <xf numFmtId="10" fontId="3" fillId="0" borderId="9" xfId="1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E913B"/>
      <color rgb="FF963634"/>
      <color rgb="FFE6B8B7"/>
      <color rgb="FF68A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zoomScale="110" zoomScaleNormal="110" workbookViewId="0">
      <pane xSplit="1" ySplit="5" topLeftCell="B6" activePane="bottomRight" state="frozen"/>
      <selection activeCell="E31" sqref="E31"/>
      <selection pane="topRight" activeCell="E31" sqref="E31"/>
      <selection pane="bottomLeft" activeCell="E31" sqref="E31"/>
      <selection pane="bottomRight" activeCell="B6" sqref="B6"/>
    </sheetView>
  </sheetViews>
  <sheetFormatPr defaultRowHeight="15" outlineLevelRow="1" x14ac:dyDescent="0.25"/>
  <cols>
    <col min="1" max="1" width="38.85546875" bestFit="1" customWidth="1"/>
    <col min="2" max="12" width="12.7109375" customWidth="1"/>
  </cols>
  <sheetData>
    <row r="1" spans="1:13" ht="18" x14ac:dyDescent="0.25">
      <c r="A1" s="14" t="s">
        <v>155</v>
      </c>
      <c r="B1" s="3"/>
      <c r="C1" s="10"/>
      <c r="D1" s="3"/>
      <c r="E1" s="3"/>
      <c r="F1" s="3"/>
      <c r="G1" s="3"/>
      <c r="H1" s="45"/>
      <c r="I1" s="45"/>
      <c r="J1" s="45"/>
      <c r="K1" s="45"/>
      <c r="L1" s="45"/>
    </row>
    <row r="2" spans="1:13" ht="15.75" x14ac:dyDescent="0.25">
      <c r="A2" s="1" t="s">
        <v>1</v>
      </c>
      <c r="B2" s="3"/>
      <c r="C2" s="10"/>
      <c r="D2" s="3"/>
      <c r="E2" s="3"/>
      <c r="F2" s="3"/>
      <c r="G2" s="3"/>
      <c r="H2" s="45"/>
      <c r="I2" s="45"/>
      <c r="J2" s="45"/>
      <c r="K2" s="45"/>
      <c r="L2" s="45"/>
    </row>
    <row r="3" spans="1:13" x14ac:dyDescent="0.25">
      <c r="A3" s="3"/>
      <c r="B3" s="3"/>
      <c r="C3" s="3"/>
      <c r="D3" s="3"/>
      <c r="E3" s="3"/>
      <c r="F3" s="3"/>
      <c r="G3" s="3"/>
      <c r="H3" s="45"/>
      <c r="I3" s="45"/>
      <c r="J3" s="45"/>
      <c r="K3" s="45"/>
      <c r="L3" s="45"/>
    </row>
    <row r="4" spans="1:13" x14ac:dyDescent="0.25">
      <c r="A4" s="100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3" x14ac:dyDescent="0.25">
      <c r="A5" s="100"/>
      <c r="B5" s="4">
        <v>2021</v>
      </c>
      <c r="C5" s="5">
        <f>B5+1</f>
        <v>2022</v>
      </c>
      <c r="D5" s="5">
        <f t="shared" ref="D5:L5" si="0">C5+1</f>
        <v>2023</v>
      </c>
      <c r="E5" s="5">
        <f t="shared" si="0"/>
        <v>2024</v>
      </c>
      <c r="F5" s="5">
        <f t="shared" si="0"/>
        <v>2025</v>
      </c>
      <c r="G5" s="5">
        <f t="shared" si="0"/>
        <v>2026</v>
      </c>
      <c r="H5" s="5">
        <f t="shared" si="0"/>
        <v>2027</v>
      </c>
      <c r="I5" s="5">
        <f t="shared" si="0"/>
        <v>2028</v>
      </c>
      <c r="J5" s="5">
        <f t="shared" si="0"/>
        <v>2029</v>
      </c>
      <c r="K5" s="5">
        <f t="shared" si="0"/>
        <v>2030</v>
      </c>
      <c r="L5" s="5">
        <f t="shared" si="0"/>
        <v>2031</v>
      </c>
    </row>
    <row r="7" spans="1:13" ht="15.75" x14ac:dyDescent="0.25">
      <c r="A7" s="6" t="s">
        <v>14</v>
      </c>
    </row>
    <row r="9" spans="1:13" x14ac:dyDescent="0.25">
      <c r="A9" s="7" t="s">
        <v>15</v>
      </c>
      <c r="B9" s="54">
        <v>0.02</v>
      </c>
      <c r="C9" s="54">
        <v>0.02</v>
      </c>
      <c r="D9" s="54">
        <v>0.02</v>
      </c>
      <c r="E9" s="54">
        <v>0.02</v>
      </c>
      <c r="F9" s="54">
        <v>0.02</v>
      </c>
      <c r="G9" s="54">
        <v>0.02</v>
      </c>
      <c r="H9" s="54">
        <v>0.02</v>
      </c>
      <c r="I9" s="54">
        <v>0.02</v>
      </c>
      <c r="J9" s="54">
        <v>0.02</v>
      </c>
      <c r="K9" s="54">
        <v>0.02</v>
      </c>
      <c r="L9" s="54">
        <v>0.02</v>
      </c>
    </row>
    <row r="10" spans="1:13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3" x14ac:dyDescent="0.25">
      <c r="A11" s="8" t="s">
        <v>0</v>
      </c>
      <c r="B11" s="56">
        <v>2.5999999999999999E-2</v>
      </c>
      <c r="C11" s="57">
        <v>0.02</v>
      </c>
      <c r="D11" s="56">
        <v>2.5000000000000001E-2</v>
      </c>
      <c r="E11" s="56">
        <v>2.5000000000000001E-2</v>
      </c>
      <c r="F11" s="56">
        <v>2.5000000000000001E-2</v>
      </c>
      <c r="G11" s="56">
        <v>2.5000000000000001E-2</v>
      </c>
      <c r="H11" s="56">
        <v>2.5000000000000001E-2</v>
      </c>
      <c r="I11" s="56">
        <v>2.5000000000000001E-2</v>
      </c>
      <c r="J11" s="56">
        <v>2.5000000000000001E-2</v>
      </c>
      <c r="K11" s="56">
        <v>2.5000000000000001E-2</v>
      </c>
      <c r="L11" s="56">
        <v>2.5000000000000001E-2</v>
      </c>
    </row>
    <row r="12" spans="1:13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3" x14ac:dyDescent="0.25">
      <c r="A13" s="7" t="s">
        <v>129</v>
      </c>
      <c r="B13" s="54"/>
      <c r="C13" s="54">
        <v>5.0000000000000001E-3</v>
      </c>
      <c r="D13" s="54">
        <v>5.0000000000000001E-3</v>
      </c>
      <c r="E13" s="54">
        <v>5.0000000000000001E-3</v>
      </c>
      <c r="F13" s="54">
        <v>5.0000000000000001E-3</v>
      </c>
      <c r="G13" s="54">
        <v>5.0000000000000001E-3</v>
      </c>
      <c r="H13" s="54">
        <v>5.0000000000000001E-3</v>
      </c>
      <c r="I13" s="54">
        <v>5.0000000000000001E-3</v>
      </c>
      <c r="J13" s="54">
        <v>5.0000000000000001E-3</v>
      </c>
      <c r="K13" s="54">
        <v>5.0000000000000001E-3</v>
      </c>
      <c r="L13" s="54">
        <v>5.0000000000000001E-3</v>
      </c>
      <c r="M13" s="9"/>
    </row>
    <row r="14" spans="1:13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3" x14ac:dyDescent="0.25">
      <c r="A15" s="7" t="s">
        <v>16</v>
      </c>
      <c r="B15" s="58"/>
      <c r="C15" s="54">
        <v>5.0000000000000001E-3</v>
      </c>
      <c r="D15" s="54">
        <v>5.0000000000000001E-3</v>
      </c>
      <c r="E15" s="54">
        <v>5.0000000000000001E-3</v>
      </c>
      <c r="F15" s="54">
        <v>5.0000000000000001E-3</v>
      </c>
      <c r="G15" s="54">
        <v>5.0000000000000001E-3</v>
      </c>
      <c r="H15" s="54">
        <v>5.0000000000000001E-3</v>
      </c>
      <c r="I15" s="54">
        <v>5.0000000000000001E-3</v>
      </c>
      <c r="J15" s="54">
        <v>5.0000000000000001E-3</v>
      </c>
      <c r="K15" s="54">
        <v>5.0000000000000001E-3</v>
      </c>
      <c r="L15" s="54">
        <v>5.0000000000000001E-3</v>
      </c>
    </row>
    <row r="16" spans="1:13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3" x14ac:dyDescent="0.25">
      <c r="A17" s="7" t="s">
        <v>30</v>
      </c>
      <c r="B17" s="58"/>
      <c r="C17" s="54">
        <v>5.0000000000000001E-3</v>
      </c>
      <c r="D17" s="54">
        <v>5.0000000000000001E-3</v>
      </c>
      <c r="E17" s="54">
        <v>5.0000000000000001E-3</v>
      </c>
      <c r="F17" s="54">
        <v>5.0000000000000001E-3</v>
      </c>
      <c r="G17" s="54">
        <v>5.0000000000000001E-3</v>
      </c>
      <c r="H17" s="54">
        <v>5.0000000000000001E-3</v>
      </c>
      <c r="I17" s="54">
        <v>5.0000000000000001E-3</v>
      </c>
      <c r="J17" s="54">
        <v>5.0000000000000001E-3</v>
      </c>
      <c r="K17" s="54">
        <v>5.0000000000000001E-3</v>
      </c>
      <c r="L17" s="54">
        <v>5.0000000000000001E-3</v>
      </c>
    </row>
    <row r="18" spans="1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3" x14ac:dyDescent="0.25">
      <c r="A19" s="7" t="s">
        <v>148</v>
      </c>
      <c r="B19" s="58"/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</row>
    <row r="20" spans="1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3" x14ac:dyDescent="0.25">
      <c r="A21" s="11" t="s">
        <v>17</v>
      </c>
      <c r="B21" s="58"/>
      <c r="C21" s="54">
        <v>5.0000000000000001E-3</v>
      </c>
      <c r="D21" s="54">
        <v>5.0000000000000001E-3</v>
      </c>
      <c r="E21" s="54">
        <v>5.0000000000000001E-3</v>
      </c>
      <c r="F21" s="54">
        <v>5.0000000000000001E-3</v>
      </c>
      <c r="G21" s="54">
        <v>5.0000000000000001E-3</v>
      </c>
      <c r="H21" s="54">
        <v>5.0000000000000001E-3</v>
      </c>
      <c r="I21" s="54">
        <v>5.0000000000000001E-3</v>
      </c>
      <c r="J21" s="54">
        <v>5.0000000000000001E-3</v>
      </c>
      <c r="K21" s="54">
        <v>5.0000000000000001E-3</v>
      </c>
      <c r="L21" s="54">
        <v>5.0000000000000001E-3</v>
      </c>
      <c r="M21" s="3"/>
    </row>
    <row r="22" spans="1:13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3"/>
    </row>
    <row r="23" spans="1:13" x14ac:dyDescent="0.25">
      <c r="A23" s="63" t="s">
        <v>135</v>
      </c>
      <c r="B23" s="64"/>
      <c r="C23" s="54">
        <v>5.0000000000000001E-3</v>
      </c>
      <c r="D23" s="54">
        <v>5.0000000000000001E-3</v>
      </c>
      <c r="E23" s="54">
        <v>5.0000000000000001E-3</v>
      </c>
      <c r="F23" s="54">
        <v>5.0000000000000001E-3</v>
      </c>
      <c r="G23" s="54">
        <v>5.0000000000000001E-3</v>
      </c>
      <c r="H23" s="54">
        <v>5.0000000000000001E-3</v>
      </c>
      <c r="I23" s="54">
        <v>5.0000000000000001E-3</v>
      </c>
      <c r="J23" s="54">
        <v>5.0000000000000001E-3</v>
      </c>
      <c r="K23" s="54">
        <v>5.0000000000000001E-3</v>
      </c>
      <c r="L23" s="54">
        <v>5.0000000000000001E-3</v>
      </c>
      <c r="M23" s="3"/>
    </row>
    <row r="24" spans="1:13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3" ht="15.75" x14ac:dyDescent="0.25">
      <c r="A25" s="6" t="s">
        <v>18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3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3" x14ac:dyDescent="0.25">
      <c r="A27" s="12" t="s">
        <v>130</v>
      </c>
      <c r="B27" s="59"/>
      <c r="C27" s="60">
        <v>2.5000000000000001E-2</v>
      </c>
      <c r="D27" s="60">
        <v>2.5000000000000001E-2</v>
      </c>
      <c r="E27" s="60">
        <v>2.5000000000000001E-2</v>
      </c>
      <c r="F27" s="60">
        <v>2.5000000000000001E-2</v>
      </c>
      <c r="G27" s="60">
        <v>2.5000000000000001E-2</v>
      </c>
      <c r="H27" s="60">
        <v>0.02</v>
      </c>
      <c r="I27" s="60">
        <v>0.02</v>
      </c>
      <c r="J27" s="60">
        <v>0.02</v>
      </c>
      <c r="K27" s="60">
        <v>0.02</v>
      </c>
      <c r="L27" s="60">
        <v>0.02</v>
      </c>
    </row>
    <row r="28" spans="1:13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3" x14ac:dyDescent="0.25">
      <c r="A29" s="12" t="s">
        <v>19</v>
      </c>
      <c r="B29" s="60"/>
      <c r="C29" s="60">
        <v>5.0000000000000001E-3</v>
      </c>
      <c r="D29" s="60">
        <v>5.0000000000000001E-3</v>
      </c>
      <c r="E29" s="60">
        <v>5.0000000000000001E-3</v>
      </c>
      <c r="F29" s="60">
        <v>5.0000000000000001E-3</v>
      </c>
      <c r="G29" s="60">
        <v>5.0000000000000001E-3</v>
      </c>
      <c r="H29" s="60">
        <v>5.0000000000000001E-3</v>
      </c>
      <c r="I29" s="60">
        <v>5.0000000000000001E-3</v>
      </c>
      <c r="J29" s="60">
        <v>5.0000000000000001E-3</v>
      </c>
      <c r="K29" s="60">
        <v>5.0000000000000001E-3</v>
      </c>
      <c r="L29" s="60">
        <v>5.0000000000000001E-3</v>
      </c>
    </row>
    <row r="30" spans="1:13" x14ac:dyDescent="0.2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3" x14ac:dyDescent="0.25">
      <c r="A31" s="12" t="s">
        <v>42</v>
      </c>
      <c r="B31" s="60"/>
      <c r="C31" s="60">
        <v>5.0000000000000001E-3</v>
      </c>
      <c r="D31" s="60">
        <v>5.0000000000000001E-3</v>
      </c>
      <c r="E31" s="60">
        <v>5.0000000000000001E-3</v>
      </c>
      <c r="F31" s="60">
        <v>5.0000000000000001E-3</v>
      </c>
      <c r="G31" s="60">
        <v>5.0000000000000001E-3</v>
      </c>
      <c r="H31" s="60">
        <v>5.0000000000000001E-3</v>
      </c>
      <c r="I31" s="60">
        <v>5.0000000000000001E-3</v>
      </c>
      <c r="J31" s="60">
        <v>5.0000000000000001E-3</v>
      </c>
      <c r="K31" s="60">
        <v>5.0000000000000001E-3</v>
      </c>
      <c r="L31" s="60">
        <v>5.0000000000000001E-3</v>
      </c>
    </row>
    <row r="32" spans="1:13" x14ac:dyDescent="0.2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15.75" hidden="1" outlineLevel="1" x14ac:dyDescent="0.25">
      <c r="A33" s="6" t="s">
        <v>20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idden="1" outlineLevel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idden="1" outlineLevel="1" x14ac:dyDescent="0.25">
      <c r="A35" s="13" t="s">
        <v>22</v>
      </c>
      <c r="B35" s="61">
        <v>5.0000000000000001E-3</v>
      </c>
      <c r="C35" s="61">
        <v>0</v>
      </c>
      <c r="D35" s="61">
        <v>0</v>
      </c>
      <c r="E35" s="61">
        <v>0</v>
      </c>
      <c r="F35" s="61">
        <v>0</v>
      </c>
      <c r="G35" s="61">
        <v>5.0000000000000001E-3</v>
      </c>
      <c r="H35" s="61">
        <v>0</v>
      </c>
      <c r="I35" s="61">
        <v>0</v>
      </c>
      <c r="J35" s="61">
        <v>0</v>
      </c>
      <c r="K35" s="61">
        <v>0</v>
      </c>
      <c r="L35" s="61">
        <v>5.0000000000000001E-3</v>
      </c>
    </row>
    <row r="36" spans="1:12" hidden="1" outlineLevel="1" x14ac:dyDescent="0.25">
      <c r="A36" s="3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</row>
    <row r="37" spans="1:12" hidden="1" outlineLevel="1" x14ac:dyDescent="0.25">
      <c r="A37" s="13" t="s">
        <v>23</v>
      </c>
      <c r="B37" s="61">
        <f>B29</f>
        <v>0</v>
      </c>
      <c r="C37" s="61">
        <v>0.01</v>
      </c>
      <c r="D37" s="61">
        <v>0</v>
      </c>
      <c r="E37" s="61">
        <v>0</v>
      </c>
      <c r="F37" s="61">
        <v>0</v>
      </c>
      <c r="G37" s="61">
        <v>0</v>
      </c>
      <c r="H37" s="61">
        <v>0.01</v>
      </c>
      <c r="I37" s="61">
        <v>0</v>
      </c>
      <c r="J37" s="61">
        <v>0</v>
      </c>
      <c r="K37" s="61">
        <v>0</v>
      </c>
      <c r="L37" s="61">
        <v>0</v>
      </c>
    </row>
    <row r="38" spans="1:12" hidden="1" outlineLevel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idden="1" outlineLevel="1" x14ac:dyDescent="0.25">
      <c r="A39" s="13" t="s">
        <v>21</v>
      </c>
      <c r="B39" s="61">
        <f>B29</f>
        <v>0</v>
      </c>
      <c r="C39" s="61">
        <v>0</v>
      </c>
      <c r="D39" s="61">
        <v>5.0000000000000001E-3</v>
      </c>
      <c r="E39" s="61">
        <v>0</v>
      </c>
      <c r="F39" s="61">
        <v>0</v>
      </c>
      <c r="G39" s="61">
        <v>0</v>
      </c>
      <c r="H39" s="61">
        <v>0</v>
      </c>
      <c r="I39" s="61">
        <v>5.0000000000000001E-3</v>
      </c>
      <c r="J39" s="61">
        <v>0</v>
      </c>
      <c r="K39" s="61">
        <v>0</v>
      </c>
      <c r="L39" s="61">
        <v>0</v>
      </c>
    </row>
    <row r="40" spans="1:12" hidden="1" outlineLevel="1" x14ac:dyDescent="0.2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hidden="1" outlineLevel="1" x14ac:dyDescent="0.25">
      <c r="A41" s="13" t="s">
        <v>142</v>
      </c>
      <c r="B41" s="61">
        <f>B31</f>
        <v>0</v>
      </c>
      <c r="C41" s="61">
        <v>0</v>
      </c>
      <c r="D41" s="61">
        <v>0</v>
      </c>
      <c r="E41" s="61">
        <v>0.01</v>
      </c>
      <c r="F41" s="61">
        <v>0</v>
      </c>
      <c r="G41" s="61">
        <v>0</v>
      </c>
      <c r="H41" s="61">
        <v>0</v>
      </c>
      <c r="I41" s="61">
        <v>0</v>
      </c>
      <c r="J41" s="61">
        <v>0.01</v>
      </c>
      <c r="K41" s="61">
        <v>0</v>
      </c>
      <c r="L41" s="61">
        <v>0</v>
      </c>
    </row>
    <row r="42" spans="1:12" hidden="1" outlineLevel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idden="1" outlineLevel="1" x14ac:dyDescent="0.25">
      <c r="A43" s="13" t="s">
        <v>143</v>
      </c>
      <c r="B43" s="61">
        <f>B33</f>
        <v>0</v>
      </c>
      <c r="C43" s="61">
        <f>C33</f>
        <v>0</v>
      </c>
      <c r="D43" s="61">
        <v>0</v>
      </c>
      <c r="E43" s="61">
        <v>0</v>
      </c>
      <c r="F43" s="61">
        <v>0.05</v>
      </c>
      <c r="G43" s="61">
        <v>0</v>
      </c>
      <c r="H43" s="61">
        <v>0</v>
      </c>
      <c r="I43" s="61">
        <v>0</v>
      </c>
      <c r="J43" s="61">
        <v>0</v>
      </c>
      <c r="K43" s="61">
        <v>0.05</v>
      </c>
      <c r="L43" s="61">
        <v>0</v>
      </c>
    </row>
    <row r="44" spans="1:12" collapsed="1" x14ac:dyDescent="0.25"/>
  </sheetData>
  <mergeCells count="1">
    <mergeCell ref="A4:A5"/>
  </mergeCells>
  <pageMargins left="0.23622047244094491" right="0.23622047244094491" top="0.35433070866141736" bottom="0.35433070866141736" header="0.31496062992125984" footer="0.31496062992125984"/>
  <pageSetup paperSize="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0949A-8F3D-4773-992F-0423E53D83D7}">
  <sheetPr>
    <tabColor rgb="FF0070C0"/>
  </sheetPr>
  <dimension ref="A1:N35"/>
  <sheetViews>
    <sheetView showGridLines="0" zoomScale="115" zoomScaleNormal="115" zoomScaleSheetLayoutView="115" workbookViewId="0">
      <pane xSplit="2" ySplit="7" topLeftCell="C8" activePane="bottomRight" state="frozen"/>
      <selection activeCell="B7" sqref="B7"/>
      <selection pane="topRight" activeCell="B7" sqref="B7"/>
      <selection pane="bottomLeft" activeCell="B7" sqref="B7"/>
      <selection pane="bottomRight" activeCell="C8" sqref="C8"/>
    </sheetView>
  </sheetViews>
  <sheetFormatPr defaultColWidth="9.140625" defaultRowHeight="15" x14ac:dyDescent="0.25"/>
  <cols>
    <col min="1" max="1" width="3.7109375" customWidth="1"/>
    <col min="2" max="2" width="37.7109375" customWidth="1"/>
    <col min="3" max="3" width="13.42578125" customWidth="1"/>
    <col min="4" max="14" width="12" customWidth="1"/>
  </cols>
  <sheetData>
    <row r="1" spans="1:14" ht="21" customHeight="1" x14ac:dyDescent="0.25">
      <c r="A1" s="14" t="str">
        <f>'Cashflow Statement - 10% SV'!A1</f>
        <v>Long Term Financial Plan - General Fund Only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1" customHeight="1" x14ac:dyDescent="0.25">
      <c r="A2" s="14" t="str">
        <f>'Cashflow Statement - 10% SV'!A2</f>
        <v>Temporary Fix - SV of 10% including rate peg</v>
      </c>
      <c r="D2" s="3"/>
      <c r="E2" s="3"/>
      <c r="F2" s="3"/>
      <c r="G2" s="3"/>
      <c r="H2" s="3"/>
      <c r="I2" s="3"/>
      <c r="J2" s="48"/>
      <c r="K2" s="48"/>
      <c r="L2" s="48"/>
      <c r="M2" s="48"/>
      <c r="N2" s="48"/>
    </row>
    <row r="3" spans="1:14" ht="18" customHeight="1" x14ac:dyDescent="0.25">
      <c r="A3" s="1" t="s">
        <v>102</v>
      </c>
      <c r="D3" s="3"/>
      <c r="E3" s="3"/>
      <c r="F3" s="3"/>
      <c r="G3" s="3"/>
      <c r="H3" s="3"/>
      <c r="I3" s="3"/>
      <c r="J3" s="45"/>
      <c r="K3" s="45"/>
      <c r="L3" s="45"/>
      <c r="M3" s="45"/>
      <c r="N3" s="45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4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</row>
    <row r="6" spans="1:14" x14ac:dyDescent="0.25">
      <c r="B6" s="3"/>
      <c r="C6" s="3"/>
      <c r="D6" s="4">
        <f>+'Cashflow Statement - 10% SV'!B6</f>
        <v>2021</v>
      </c>
      <c r="E6" s="16">
        <f>+'Cashflow Statement - 10% SV'!C6</f>
        <v>2022</v>
      </c>
      <c r="F6" s="16">
        <f>+'Cashflow Statement - 10% SV'!D6</f>
        <v>2023</v>
      </c>
      <c r="G6" s="16">
        <f>+'Cashflow Statement - 10% SV'!E6</f>
        <v>2024</v>
      </c>
      <c r="H6" s="16">
        <f>+'Cashflow Statement - 10% SV'!F6</f>
        <v>2025</v>
      </c>
      <c r="I6" s="16">
        <f>+'Cashflow Statement - 10% SV'!G6</f>
        <v>2026</v>
      </c>
      <c r="J6" s="15">
        <f>+'Cashflow Statement - 10% SV'!H6</f>
        <v>2027</v>
      </c>
      <c r="K6" s="15">
        <f>+'Cashflow Statement - 10% SV'!I6</f>
        <v>2028</v>
      </c>
      <c r="L6" s="15">
        <f>+'Cashflow Statement - 10% SV'!J6</f>
        <v>2029</v>
      </c>
      <c r="M6" s="15">
        <f>+'Cashflow Statement - 10% SV'!K6</f>
        <v>2030</v>
      </c>
      <c r="N6" s="15">
        <f>+'Cashflow Statement - 10% SV'!L6</f>
        <v>2031</v>
      </c>
    </row>
    <row r="7" spans="1:14" x14ac:dyDescent="0.25">
      <c r="B7" s="3"/>
      <c r="C7" s="29" t="s">
        <v>103</v>
      </c>
      <c r="D7" s="4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  <c r="M7" s="15" t="s">
        <v>25</v>
      </c>
      <c r="N7" s="15" t="s">
        <v>25</v>
      </c>
    </row>
    <row r="9" spans="1:14" ht="16.5" customHeight="1" x14ac:dyDescent="0.25">
      <c r="A9" s="101"/>
      <c r="B9" s="88" t="s">
        <v>104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</row>
    <row r="10" spans="1:14" ht="21" customHeight="1" x14ac:dyDescent="0.25">
      <c r="A10" s="65">
        <v>1</v>
      </c>
      <c r="B10" s="66" t="s">
        <v>105</v>
      </c>
      <c r="C10" s="72" t="s">
        <v>106</v>
      </c>
      <c r="D10" s="75">
        <f>('Income Statement - 10% SV'!B20-'Income Statement - 10% SV'!B15-'Income Statement - 10% SV'!B18-'Income Statement - 10% SV'!B19-'Income Statement - 10% SV'!B31)/('Income Statement - 10% SV'!B20-'Income Statement - 10% SV'!B15-'Income Statement - 10% SV'!B18-'Income Statement - 10% SV'!B19)</f>
        <v>-0.2556446699659396</v>
      </c>
      <c r="E10" s="75">
        <f>('Income Statement - 10% SV'!C20-'Income Statement - 10% SV'!C15-'Income Statement - 10% SV'!C18-'Income Statement - 10% SV'!C19-'Income Statement - 10% SV'!C31)/('Income Statement - 10% SV'!C20-'Income Statement - 10% SV'!C15-'Income Statement - 10% SV'!C18-'Income Statement - 10% SV'!C19)</f>
        <v>1.6899931754016013E-2</v>
      </c>
      <c r="F10" s="75">
        <f>('Income Statement - 10% SV'!D20-'Income Statement - 10% SV'!D15-'Income Statement - 10% SV'!D18-'Income Statement - 10% SV'!D19-'Income Statement - 10% SV'!D31)/('Income Statement - 10% SV'!D20-'Income Statement - 10% SV'!D15-'Income Statement - 10% SV'!D18-'Income Statement - 10% SV'!D19)</f>
        <v>1.2717152186429312E-2</v>
      </c>
      <c r="G10" s="75">
        <f>('Income Statement - 10% SV'!E20-'Income Statement - 10% SV'!E15-'Income Statement - 10% SV'!E18-'Income Statement - 10% SV'!E19-'Income Statement - 10% SV'!E31)/('Income Statement - 10% SV'!E20-'Income Statement - 10% SV'!E15-'Income Statement - 10% SV'!E18-'Income Statement - 10% SV'!E19)</f>
        <v>9.3750093476424861E-3</v>
      </c>
      <c r="H10" s="75">
        <f>('Income Statement - 10% SV'!F20-'Income Statement - 10% SV'!F15-'Income Statement - 10% SV'!F18-'Income Statement - 10% SV'!F19-'Income Statement - 10% SV'!F31)/('Income Statement - 10% SV'!F20-'Income Statement - 10% SV'!F15-'Income Statement - 10% SV'!F18-'Income Statement - 10% SV'!F19)</f>
        <v>6.1883040420958471E-3</v>
      </c>
      <c r="I10" s="75">
        <f>('Income Statement - 10% SV'!G20-'Income Statement - 10% SV'!G15-'Income Statement - 10% SV'!G18-'Income Statement - 10% SV'!G19-'Income Statement - 10% SV'!G31)/('Income Statement - 10% SV'!G20-'Income Statement - 10% SV'!G15-'Income Statement - 10% SV'!G18-'Income Statement - 10% SV'!G19)</f>
        <v>3.4618772669147962E-3</v>
      </c>
      <c r="J10" s="75">
        <f>('Income Statement - 10% SV'!H20-'Income Statement - 10% SV'!H15-'Income Statement - 10% SV'!H18-'Income Statement - 10% SV'!H19-'Income Statement - 10% SV'!H31)/('Income Statement - 10% SV'!H20-'Income Statement - 10% SV'!H15-'Income Statement - 10% SV'!H18-'Income Statement - 10% SV'!H19)</f>
        <v>2.6807349241167577E-3</v>
      </c>
      <c r="K10" s="75">
        <f>('Income Statement - 10% SV'!I20-'Income Statement - 10% SV'!I15-'Income Statement - 10% SV'!I18-'Income Statement - 10% SV'!I19-'Income Statement - 10% SV'!I31)/('Income Statement - 10% SV'!I20-'Income Statement - 10% SV'!I15-'Income Statement - 10% SV'!I18-'Income Statement - 10% SV'!I19)</f>
        <v>2.0682671676892838E-3</v>
      </c>
      <c r="L10" s="75">
        <f>('Income Statement - 10% SV'!J20-'Income Statement - 10% SV'!J15-'Income Statement - 10% SV'!J18-'Income Statement - 10% SV'!J19-'Income Statement - 10% SV'!J31)/('Income Statement - 10% SV'!J20-'Income Statement - 10% SV'!J15-'Income Statement - 10% SV'!J18-'Income Statement - 10% SV'!J19)</f>
        <v>-3.0407954444122032E-2</v>
      </c>
      <c r="M10" s="75">
        <f>('Income Statement - 10% SV'!K20-'Income Statement - 10% SV'!K15-'Income Statement - 10% SV'!K18-'Income Statement - 10% SV'!K19-'Income Statement - 10% SV'!K31)/('Income Statement - 10% SV'!K20-'Income Statement - 10% SV'!K15-'Income Statement - 10% SV'!K18-'Income Statement - 10% SV'!K19)</f>
        <v>-3.1028764730516269E-2</v>
      </c>
      <c r="N10" s="76">
        <f>('Income Statement - 10% SV'!L20-'Income Statement - 10% SV'!L15-'Income Statement - 10% SV'!L18-'Income Statement - 10% SV'!L19-'Income Statement - 10% SV'!L31)/('Income Statement - 10% SV'!L20-'Income Statement - 10% SV'!L15-'Income Statement - 10% SV'!L18-'Income Statement - 10% SV'!L19)</f>
        <v>-3.1475701012788508E-2</v>
      </c>
    </row>
    <row r="11" spans="1:14" ht="48" customHeight="1" x14ac:dyDescent="0.25">
      <c r="A11" s="68"/>
      <c r="B11" s="41" t="s">
        <v>107</v>
      </c>
      <c r="C11" s="42"/>
      <c r="D11" s="49" t="s">
        <v>138</v>
      </c>
      <c r="E11" s="77" t="s">
        <v>139</v>
      </c>
      <c r="F11" s="77" t="s">
        <v>139</v>
      </c>
      <c r="G11" s="77" t="s">
        <v>139</v>
      </c>
      <c r="H11" s="77" t="s">
        <v>139</v>
      </c>
      <c r="I11" s="77" t="s">
        <v>139</v>
      </c>
      <c r="J11" s="77" t="s">
        <v>139</v>
      </c>
      <c r="K11" s="77" t="s">
        <v>139</v>
      </c>
      <c r="L11" s="49" t="s">
        <v>138</v>
      </c>
      <c r="M11" s="49" t="s">
        <v>138</v>
      </c>
      <c r="N11" s="86" t="s">
        <v>138</v>
      </c>
    </row>
    <row r="12" spans="1:14" ht="21" customHeight="1" x14ac:dyDescent="0.25">
      <c r="A12" s="65">
        <f>+A10+1</f>
        <v>2</v>
      </c>
      <c r="B12" s="66" t="s">
        <v>108</v>
      </c>
      <c r="C12" s="72" t="s">
        <v>109</v>
      </c>
      <c r="D12" s="75">
        <f>('Income Statement - 10% SV'!B20-'Income Statement - 10% SV'!B14-'Income Statement - 10% SV'!B15)/'Income Statement - 10% SV'!B20</f>
        <v>0.81660613621830447</v>
      </c>
      <c r="E12" s="75">
        <f>('Income Statement - 10% SV'!C20-'Income Statement - 10% SV'!C14-'Income Statement - 10% SV'!C15)/'Income Statement - 10% SV'!C20</f>
        <v>0.82918804435769167</v>
      </c>
      <c r="F12" s="75">
        <f>('Income Statement - 10% SV'!D20-'Income Statement - 10% SV'!D14-'Income Statement - 10% SV'!D15)/'Income Statement - 10% SV'!D20</f>
        <v>0.83154506260956407</v>
      </c>
      <c r="G12" s="75">
        <f>('Income Statement - 10% SV'!E20-'Income Statement - 10% SV'!E14-'Income Statement - 10% SV'!E15)/'Income Statement - 10% SV'!E20</f>
        <v>0.83388006180386365</v>
      </c>
      <c r="H12" s="75">
        <f>('Income Statement - 10% SV'!F20-'Income Statement - 10% SV'!F14-'Income Statement - 10% SV'!F15)/'Income Statement - 10% SV'!F20</f>
        <v>0.83619821221756152</v>
      </c>
      <c r="I12" s="75">
        <f>('Income Statement - 10% SV'!G20-'Income Statement - 10% SV'!G14-'Income Statement - 10% SV'!G15)/'Income Statement - 10% SV'!G20</f>
        <v>0.83832400343897429</v>
      </c>
      <c r="J12" s="75">
        <f>('Income Statement - 10% SV'!H20-'Income Statement - 10% SV'!H14-'Income Statement - 10% SV'!H15)/'Income Statement - 10% SV'!H20</f>
        <v>0.8404404008856986</v>
      </c>
      <c r="K12" s="75">
        <f>('Income Statement - 10% SV'!I20-'Income Statement - 10% SV'!I14-'Income Statement - 10% SV'!I15)/'Income Statement - 10% SV'!I20</f>
        <v>0.84254706680316216</v>
      </c>
      <c r="L12" s="75">
        <f>('Income Statement - 10% SV'!J20-'Income Statement - 10% SV'!J14-'Income Statement - 10% SV'!J15)/'Income Statement - 10% SV'!J20</f>
        <v>0.83993956094017352</v>
      </c>
      <c r="M12" s="75">
        <f>('Income Statement - 10% SV'!K20-'Income Statement - 10% SV'!K14-'Income Statement - 10% SV'!K15)/'Income Statement - 10% SV'!K20</f>
        <v>0.84203519093364798</v>
      </c>
      <c r="N12" s="76">
        <f>('Income Statement - 10% SV'!L20-'Income Statement - 10% SV'!L14-'Income Statement - 10% SV'!L15)/'Income Statement - 10% SV'!L20</f>
        <v>0.84412114700252772</v>
      </c>
    </row>
    <row r="13" spans="1:14" ht="63" customHeight="1" x14ac:dyDescent="0.25">
      <c r="A13" s="68"/>
      <c r="B13" s="41" t="s">
        <v>149</v>
      </c>
      <c r="C13" s="42"/>
      <c r="D13" s="77" t="s">
        <v>139</v>
      </c>
      <c r="E13" s="77" t="s">
        <v>139</v>
      </c>
      <c r="F13" s="77" t="s">
        <v>139</v>
      </c>
      <c r="G13" s="77" t="s">
        <v>139</v>
      </c>
      <c r="H13" s="77" t="s">
        <v>139</v>
      </c>
      <c r="I13" s="77" t="s">
        <v>139</v>
      </c>
      <c r="J13" s="77" t="s">
        <v>139</v>
      </c>
      <c r="K13" s="77" t="s">
        <v>139</v>
      </c>
      <c r="L13" s="77" t="s">
        <v>139</v>
      </c>
      <c r="M13" s="77" t="s">
        <v>139</v>
      </c>
      <c r="N13" s="78" t="s">
        <v>139</v>
      </c>
    </row>
    <row r="15" spans="1:14" ht="16.5" customHeight="1" x14ac:dyDescent="0.25">
      <c r="A15" s="87"/>
      <c r="B15" s="88" t="s">
        <v>110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 ht="21" customHeight="1" x14ac:dyDescent="0.25">
      <c r="A16" s="65">
        <f>+A12+1</f>
        <v>3</v>
      </c>
      <c r="B16" s="66" t="s">
        <v>111</v>
      </c>
      <c r="C16" s="85" t="s">
        <v>112</v>
      </c>
      <c r="D16" s="73">
        <v>-0.9505349629903771</v>
      </c>
      <c r="E16" s="73">
        <v>-0.74020571042694272</v>
      </c>
      <c r="F16" s="73">
        <v>-0.75638988432250664</v>
      </c>
      <c r="G16" s="73">
        <v>-0.78550449572281711</v>
      </c>
      <c r="H16" s="73">
        <v>-0.80162022166816904</v>
      </c>
      <c r="I16" s="73">
        <v>-0.78370738992654343</v>
      </c>
      <c r="J16" s="73">
        <v>-0.81675315481551336</v>
      </c>
      <c r="K16" s="73">
        <v>-0.79733608912109755</v>
      </c>
      <c r="L16" s="73">
        <v>-0.88393244527391668</v>
      </c>
      <c r="M16" s="73">
        <v>-0.92217612217496137</v>
      </c>
      <c r="N16" s="74">
        <v>-0.95507095599936076</v>
      </c>
    </row>
    <row r="17" spans="1:14" ht="63" customHeight="1" x14ac:dyDescent="0.25">
      <c r="A17" s="68"/>
      <c r="B17" s="41" t="s">
        <v>150</v>
      </c>
      <c r="C17" s="40"/>
      <c r="D17" s="51" t="s">
        <v>138</v>
      </c>
      <c r="E17" s="51" t="s">
        <v>138</v>
      </c>
      <c r="F17" s="51" t="s">
        <v>138</v>
      </c>
      <c r="G17" s="51" t="s">
        <v>138</v>
      </c>
      <c r="H17" s="51" t="s">
        <v>138</v>
      </c>
      <c r="I17" s="51" t="s">
        <v>138</v>
      </c>
      <c r="J17" s="51" t="s">
        <v>138</v>
      </c>
      <c r="K17" s="51" t="s">
        <v>138</v>
      </c>
      <c r="L17" s="51" t="s">
        <v>138</v>
      </c>
      <c r="M17" s="51" t="s">
        <v>138</v>
      </c>
      <c r="N17" s="82" t="s">
        <v>138</v>
      </c>
    </row>
    <row r="18" spans="1:14" ht="30.95" customHeight="1" x14ac:dyDescent="0.25">
      <c r="A18" s="102">
        <f>+A16+1</f>
        <v>4</v>
      </c>
      <c r="B18" s="43" t="s">
        <v>113</v>
      </c>
      <c r="C18" s="38" t="s">
        <v>140</v>
      </c>
      <c r="D18" s="80">
        <v>0.05</v>
      </c>
      <c r="E18" s="80">
        <v>0.05</v>
      </c>
      <c r="F18" s="80">
        <v>4.9000000000000002E-2</v>
      </c>
      <c r="G18" s="80">
        <v>4.9000000000000002E-2</v>
      </c>
      <c r="H18" s="80">
        <v>4.9000000000000002E-2</v>
      </c>
      <c r="I18" s="80">
        <v>4.9000000000000002E-2</v>
      </c>
      <c r="J18" s="80">
        <v>4.9000000000000002E-2</v>
      </c>
      <c r="K18" s="80">
        <v>4.9000000000000002E-2</v>
      </c>
      <c r="L18" s="80">
        <v>4.9000000000000002E-2</v>
      </c>
      <c r="M18" s="80">
        <v>4.9000000000000002E-2</v>
      </c>
      <c r="N18" s="81">
        <v>4.9000000000000002E-2</v>
      </c>
    </row>
    <row r="19" spans="1:14" ht="90" x14ac:dyDescent="0.25">
      <c r="A19" s="103"/>
      <c r="B19" s="71" t="s">
        <v>152</v>
      </c>
      <c r="C19" s="39"/>
      <c r="D19" s="51" t="s">
        <v>138</v>
      </c>
      <c r="E19" s="51" t="s">
        <v>138</v>
      </c>
      <c r="F19" s="69" t="s">
        <v>139</v>
      </c>
      <c r="G19" s="69" t="s">
        <v>139</v>
      </c>
      <c r="H19" s="69" t="s">
        <v>139</v>
      </c>
      <c r="I19" s="69" t="s">
        <v>139</v>
      </c>
      <c r="J19" s="69" t="s">
        <v>139</v>
      </c>
      <c r="K19" s="69" t="s">
        <v>139</v>
      </c>
      <c r="L19" s="69" t="s">
        <v>139</v>
      </c>
      <c r="M19" s="69" t="s">
        <v>139</v>
      </c>
      <c r="N19" s="70" t="s">
        <v>139</v>
      </c>
    </row>
    <row r="20" spans="1:14" ht="21" customHeight="1" x14ac:dyDescent="0.25">
      <c r="A20" s="65">
        <f>+A18+1</f>
        <v>5</v>
      </c>
      <c r="B20" s="66" t="s">
        <v>114</v>
      </c>
      <c r="C20" s="72" t="s">
        <v>141</v>
      </c>
      <c r="D20" s="73">
        <f>-('Balance Sheet - 10% SV'!B10+'Balance Sheet - 10% SV'!B11)/((SUM('Cashflow Statement - 10% SV'!B19:B22)+'Cashflow Statement - 10% SV'!B39)/12)</f>
        <v>1.7745053298296563</v>
      </c>
      <c r="E20" s="73">
        <f>-('Balance Sheet - 10% SV'!C10+'Balance Sheet - 10% SV'!C11)/((SUM('Cashflow Statement - 10% SV'!C19:C22)+'Cashflow Statement - 10% SV'!C39)/12)</f>
        <v>2.3480284948066905</v>
      </c>
      <c r="F20" s="73">
        <f>-('Balance Sheet - 10% SV'!D10+'Balance Sheet - 10% SV'!D11)/((SUM('Cashflow Statement - 10% SV'!D19:D22)+'Cashflow Statement - 10% SV'!D39)/12)</f>
        <v>2.4706542816183683</v>
      </c>
      <c r="G20" s="73">
        <f>-('Balance Sheet - 10% SV'!E10+'Balance Sheet - 10% SV'!E11)/((SUM('Cashflow Statement - 10% SV'!E19:E22)+'Cashflow Statement - 10% SV'!E39)/12)</f>
        <v>2.5222138673220695</v>
      </c>
      <c r="H20" s="73">
        <f>-('Balance Sheet - 10% SV'!F10+'Balance Sheet - 10% SV'!F11)/((SUM('Cashflow Statement - 10% SV'!F19:F22)+'Cashflow Statement - 10% SV'!F39)/12)</f>
        <v>2.5201246364777585</v>
      </c>
      <c r="I20" s="73">
        <f>-('Balance Sheet - 10% SV'!G10+'Balance Sheet - 10% SV'!G11)/((SUM('Cashflow Statement - 10% SV'!G19:G22)+'Cashflow Statement - 10% SV'!G39)/12)</f>
        <v>2.6144450693746784</v>
      </c>
      <c r="J20" s="73">
        <f>-('Balance Sheet - 10% SV'!H10+'Balance Sheet - 10% SV'!H11)/((SUM('Cashflow Statement - 10% SV'!H19:H22)+'Cashflow Statement - 10% SV'!H39)/12)</f>
        <v>2.5587480334162906</v>
      </c>
      <c r="K20" s="73">
        <f>-('Balance Sheet - 10% SV'!I10+'Balance Sheet - 10% SV'!I11)/((SUM('Cashflow Statement - 10% SV'!I19:I22)+'Cashflow Statement - 10% SV'!I39)/12)</f>
        <v>2.6615027880340225</v>
      </c>
      <c r="L20" s="73">
        <f>-('Balance Sheet - 10% SV'!J10+'Balance Sheet - 10% SV'!J11)/((SUM('Cashflow Statement - 10% SV'!J19:J22)+'Cashflow Statement - 10% SV'!J39)/12)</f>
        <v>2.4693308373184935</v>
      </c>
      <c r="M20" s="73">
        <f>-('Balance Sheet - 10% SV'!K10+'Balance Sheet - 10% SV'!K11)/((SUM('Cashflow Statement - 10% SV'!K19:K22)+'Cashflow Statement - 10% SV'!K39)/12)</f>
        <v>2.399341805308973</v>
      </c>
      <c r="N20" s="74">
        <f>-('Balance Sheet - 10% SV'!L10+'Balance Sheet - 10% SV'!L11)/((SUM('Cashflow Statement - 10% SV'!L19:L22)+'Cashflow Statement - 10% SV'!L39)/12)</f>
        <v>2.3679498759643804</v>
      </c>
    </row>
    <row r="21" spans="1:14" ht="60" x14ac:dyDescent="0.25">
      <c r="A21" s="68"/>
      <c r="B21" s="41" t="s">
        <v>153</v>
      </c>
      <c r="C21" s="40"/>
      <c r="D21" s="51" t="s">
        <v>138</v>
      </c>
      <c r="E21" s="69" t="s">
        <v>139</v>
      </c>
      <c r="F21" s="69" t="s">
        <v>139</v>
      </c>
      <c r="G21" s="69" t="s">
        <v>139</v>
      </c>
      <c r="H21" s="69" t="s">
        <v>139</v>
      </c>
      <c r="I21" s="69" t="s">
        <v>139</v>
      </c>
      <c r="J21" s="69" t="s">
        <v>139</v>
      </c>
      <c r="K21" s="69" t="s">
        <v>139</v>
      </c>
      <c r="L21" s="69" t="s">
        <v>139</v>
      </c>
      <c r="M21" s="69" t="s">
        <v>139</v>
      </c>
      <c r="N21" s="70" t="s">
        <v>139</v>
      </c>
    </row>
    <row r="23" spans="1:14" ht="16.5" customHeight="1" x14ac:dyDescent="0.25">
      <c r="A23" s="37"/>
      <c r="B23" s="37" t="s">
        <v>115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1" customHeight="1" x14ac:dyDescent="0.25">
      <c r="A24" s="65">
        <f>+A20+1</f>
        <v>6</v>
      </c>
      <c r="B24" s="66" t="s">
        <v>116</v>
      </c>
      <c r="C24" s="67" t="s">
        <v>117</v>
      </c>
      <c r="D24" s="83">
        <v>-1.0436741829475054</v>
      </c>
      <c r="E24" s="83">
        <v>6.363338044966004</v>
      </c>
      <c r="F24" s="83">
        <v>6.5077383739219563</v>
      </c>
      <c r="G24" s="83">
        <v>7.3795400108133391</v>
      </c>
      <c r="H24" s="83">
        <v>7.5585235884272279</v>
      </c>
      <c r="I24" s="83">
        <v>7.6538785724274554</v>
      </c>
      <c r="J24" s="83">
        <v>7.8070010481458691</v>
      </c>
      <c r="K24" s="83">
        <v>7.9618403476231068</v>
      </c>
      <c r="L24" s="83">
        <v>7.1154672754578785</v>
      </c>
      <c r="M24" s="83">
        <v>7.1839779679498852</v>
      </c>
      <c r="N24" s="84">
        <v>7.5851178660754384</v>
      </c>
    </row>
    <row r="25" spans="1:14" ht="45" x14ac:dyDescent="0.25">
      <c r="A25" s="68"/>
      <c r="B25" s="44" t="s">
        <v>151</v>
      </c>
      <c r="C25" s="42"/>
      <c r="D25" s="51" t="s">
        <v>138</v>
      </c>
      <c r="E25" s="69" t="s">
        <v>139</v>
      </c>
      <c r="F25" s="69" t="s">
        <v>139</v>
      </c>
      <c r="G25" s="69" t="s">
        <v>139</v>
      </c>
      <c r="H25" s="69" t="s">
        <v>139</v>
      </c>
      <c r="I25" s="69" t="s">
        <v>139</v>
      </c>
      <c r="J25" s="69" t="s">
        <v>139</v>
      </c>
      <c r="K25" s="69" t="s">
        <v>139</v>
      </c>
      <c r="L25" s="69" t="s">
        <v>139</v>
      </c>
      <c r="M25" s="69" t="s">
        <v>139</v>
      </c>
      <c r="N25" s="70" t="s">
        <v>139</v>
      </c>
    </row>
    <row r="27" spans="1:14" ht="16.5" customHeight="1" x14ac:dyDescent="0.25">
      <c r="A27" s="37"/>
      <c r="B27" s="37" t="s">
        <v>118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21" customHeight="1" x14ac:dyDescent="0.25">
      <c r="A28" s="65">
        <f>+A24+1</f>
        <v>7</v>
      </c>
      <c r="B28" s="66" t="s">
        <v>119</v>
      </c>
      <c r="C28" s="79" t="s">
        <v>120</v>
      </c>
      <c r="D28" s="80">
        <v>1.0877551005546513</v>
      </c>
      <c r="E28" s="80">
        <v>0.73345906468130939</v>
      </c>
      <c r="F28" s="80">
        <v>0.93117853924867411</v>
      </c>
      <c r="G28" s="80">
        <v>1.0350064927718057</v>
      </c>
      <c r="H28" s="80">
        <v>1.0327954945332467</v>
      </c>
      <c r="I28" s="80">
        <v>1.030696595666204</v>
      </c>
      <c r="J28" s="80">
        <v>1.0287014816640958</v>
      </c>
      <c r="K28" s="80">
        <v>1.0268026405605886</v>
      </c>
      <c r="L28" s="80">
        <v>1.0249932678929581</v>
      </c>
      <c r="M28" s="80">
        <v>1.0232671860455718</v>
      </c>
      <c r="N28" s="81">
        <v>1.021618773222009</v>
      </c>
    </row>
    <row r="29" spans="1:14" ht="45" x14ac:dyDescent="0.25">
      <c r="A29" s="68"/>
      <c r="B29" s="44" t="s">
        <v>121</v>
      </c>
      <c r="C29" s="53"/>
      <c r="D29" s="69" t="s">
        <v>139</v>
      </c>
      <c r="E29" s="51" t="s">
        <v>138</v>
      </c>
      <c r="F29" s="51" t="s">
        <v>138</v>
      </c>
      <c r="G29" s="69" t="s">
        <v>139</v>
      </c>
      <c r="H29" s="69" t="s">
        <v>139</v>
      </c>
      <c r="I29" s="69" t="s">
        <v>139</v>
      </c>
      <c r="J29" s="69" t="s">
        <v>139</v>
      </c>
      <c r="K29" s="69" t="s">
        <v>139</v>
      </c>
      <c r="L29" s="69" t="s">
        <v>139</v>
      </c>
      <c r="M29" s="69" t="s">
        <v>139</v>
      </c>
      <c r="N29" s="69" t="s">
        <v>139</v>
      </c>
    </row>
    <row r="30" spans="1:14" ht="21" customHeight="1" x14ac:dyDescent="0.25">
      <c r="A30" s="65">
        <f>+A28+1</f>
        <v>8</v>
      </c>
      <c r="B30" s="66" t="s">
        <v>122</v>
      </c>
      <c r="C30" s="79" t="s">
        <v>123</v>
      </c>
      <c r="D30" s="104">
        <v>3.2023256775467385E-2</v>
      </c>
      <c r="E30" s="104">
        <v>3.2290168171039857E-2</v>
      </c>
      <c r="F30" s="104">
        <v>3.2379958049515524E-2</v>
      </c>
      <c r="G30" s="104">
        <v>3.2388586719153858E-2</v>
      </c>
      <c r="H30" s="104">
        <v>3.2425641295441669E-2</v>
      </c>
      <c r="I30" s="104">
        <v>3.2491317258012256E-2</v>
      </c>
      <c r="J30" s="104">
        <v>3.2553378512360003E-2</v>
      </c>
      <c r="K30" s="104">
        <v>3.2677113147749251E-2</v>
      </c>
      <c r="L30" s="104">
        <v>3.2831217556415125E-2</v>
      </c>
      <c r="M30" s="104">
        <v>3.3016282670781154E-2</v>
      </c>
      <c r="N30" s="105">
        <v>3.3233330264672081E-2</v>
      </c>
    </row>
    <row r="31" spans="1:14" ht="47.65" customHeight="1" x14ac:dyDescent="0.25">
      <c r="A31" s="68"/>
      <c r="B31" s="44" t="s">
        <v>124</v>
      </c>
      <c r="C31" s="53"/>
      <c r="D31" s="51" t="s">
        <v>138</v>
      </c>
      <c r="E31" s="51" t="s">
        <v>138</v>
      </c>
      <c r="F31" s="51" t="s">
        <v>138</v>
      </c>
      <c r="G31" s="51" t="s">
        <v>138</v>
      </c>
      <c r="H31" s="51" t="s">
        <v>138</v>
      </c>
      <c r="I31" s="51" t="s">
        <v>138</v>
      </c>
      <c r="J31" s="51" t="s">
        <v>138</v>
      </c>
      <c r="K31" s="51" t="s">
        <v>138</v>
      </c>
      <c r="L31" s="51" t="s">
        <v>138</v>
      </c>
      <c r="M31" s="51" t="s">
        <v>138</v>
      </c>
      <c r="N31" s="82" t="s">
        <v>138</v>
      </c>
    </row>
    <row r="32" spans="1:14" ht="21" customHeight="1" x14ac:dyDescent="0.25">
      <c r="A32" s="93">
        <f>+A30+1</f>
        <v>9</v>
      </c>
      <c r="B32" s="39" t="s">
        <v>125</v>
      </c>
      <c r="C32" s="52" t="s">
        <v>126</v>
      </c>
      <c r="D32" s="96">
        <v>1.1286933717241172</v>
      </c>
      <c r="E32" s="96">
        <v>1.1286030712512451</v>
      </c>
      <c r="F32" s="96">
        <v>1.1286021561177122</v>
      </c>
      <c r="G32" s="96">
        <v>1.1286021561177122</v>
      </c>
      <c r="H32" s="96">
        <v>1.1286021561177122</v>
      </c>
      <c r="I32" s="96">
        <v>1.1286021561177122</v>
      </c>
      <c r="J32" s="96">
        <v>1.1297319497480856</v>
      </c>
      <c r="K32" s="96">
        <v>1.1297408138213869</v>
      </c>
      <c r="L32" s="96">
        <v>1.1297408138213869</v>
      </c>
      <c r="M32" s="96">
        <v>1.1297408138213869</v>
      </c>
      <c r="N32" s="97">
        <v>1.1297408138213869</v>
      </c>
    </row>
    <row r="33" spans="1:14" ht="75" x14ac:dyDescent="0.25">
      <c r="A33" s="68"/>
      <c r="B33" s="44" t="s">
        <v>154</v>
      </c>
      <c r="C33" s="53"/>
      <c r="D33" s="69" t="s">
        <v>139</v>
      </c>
      <c r="E33" s="69" t="s">
        <v>139</v>
      </c>
      <c r="F33" s="69" t="s">
        <v>139</v>
      </c>
      <c r="G33" s="69" t="s">
        <v>139</v>
      </c>
      <c r="H33" s="69" t="s">
        <v>139</v>
      </c>
      <c r="I33" s="69" t="s">
        <v>139</v>
      </c>
      <c r="J33" s="69" t="s">
        <v>139</v>
      </c>
      <c r="K33" s="69" t="s">
        <v>139</v>
      </c>
      <c r="L33" s="69" t="s">
        <v>139</v>
      </c>
      <c r="M33" s="69" t="s">
        <v>139</v>
      </c>
      <c r="N33" s="70" t="s">
        <v>139</v>
      </c>
    </row>
    <row r="34" spans="1:14" ht="21" customHeight="1" x14ac:dyDescent="0.25">
      <c r="A34" s="65">
        <f>+A32+1</f>
        <v>10</v>
      </c>
      <c r="B34" s="66" t="s">
        <v>127</v>
      </c>
      <c r="C34" s="79" t="s">
        <v>126</v>
      </c>
      <c r="D34" s="73">
        <v>1.1520631090560973</v>
      </c>
      <c r="E34" s="73">
        <v>1.1029925096486808</v>
      </c>
      <c r="F34" s="73">
        <v>1.1001667023877968</v>
      </c>
      <c r="G34" s="73">
        <v>1.0974918177064601</v>
      </c>
      <c r="H34" s="73">
        <v>1.0949560792258455</v>
      </c>
      <c r="I34" s="73">
        <v>1.0925489047107453</v>
      </c>
      <c r="J34" s="73">
        <v>1.0902607584516557</v>
      </c>
      <c r="K34" s="73">
        <v>1.0880830250164455</v>
      </c>
      <c r="L34" s="73">
        <v>1.0860079008475272</v>
      </c>
      <c r="M34" s="73">
        <v>1.0840283008293452</v>
      </c>
      <c r="N34" s="74">
        <v>1.0821377774684935</v>
      </c>
    </row>
    <row r="35" spans="1:14" ht="30" x14ac:dyDescent="0.25">
      <c r="A35" s="68"/>
      <c r="B35" s="44" t="s">
        <v>128</v>
      </c>
      <c r="C35" s="53"/>
      <c r="D35" s="69" t="s">
        <v>139</v>
      </c>
      <c r="E35" s="69" t="s">
        <v>139</v>
      </c>
      <c r="F35" s="69" t="s">
        <v>139</v>
      </c>
      <c r="G35" s="69" t="s">
        <v>139</v>
      </c>
      <c r="H35" s="69" t="s">
        <v>139</v>
      </c>
      <c r="I35" s="69" t="s">
        <v>139</v>
      </c>
      <c r="J35" s="69" t="s">
        <v>139</v>
      </c>
      <c r="K35" s="69" t="s">
        <v>139</v>
      </c>
      <c r="L35" s="69" t="s">
        <v>139</v>
      </c>
      <c r="M35" s="69" t="s">
        <v>139</v>
      </c>
      <c r="N35" s="69" t="s">
        <v>139</v>
      </c>
    </row>
  </sheetData>
  <conditionalFormatting sqref="D11">
    <cfRule type="iconSet" priority="14">
      <iconSet iconSet="3Symbols" showValue="0">
        <cfvo type="percent" val="0"/>
        <cfvo type="num" val="0"/>
        <cfvo type="num" val="1.7500000000000002E-2"/>
      </iconSet>
    </cfRule>
  </conditionalFormatting>
  <conditionalFormatting sqref="D21">
    <cfRule type="iconSet" priority="13">
      <iconSet iconSet="3Symbols" showValue="0">
        <cfvo type="percent" val="0"/>
        <cfvo type="num" val="0"/>
        <cfvo type="num" val="1.7500000000000002E-2"/>
      </iconSet>
    </cfRule>
  </conditionalFormatting>
  <conditionalFormatting sqref="I35:N35">
    <cfRule type="iconSet" priority="12">
      <iconSet iconSet="3Symbols" showValue="0">
        <cfvo type="percent" val="0"/>
        <cfvo type="num" val="0"/>
        <cfvo type="num" val="1.7500000000000002E-2"/>
      </iconSet>
    </cfRule>
  </conditionalFormatting>
  <conditionalFormatting sqref="D25">
    <cfRule type="iconSet" priority="11">
      <iconSet iconSet="3Symbols" showValue="0">
        <cfvo type="percent" val="0"/>
        <cfvo type="num" val="0"/>
        <cfvo type="num" val="1.7500000000000002E-2"/>
      </iconSet>
    </cfRule>
  </conditionalFormatting>
  <conditionalFormatting sqref="D31">
    <cfRule type="iconSet" priority="10">
      <iconSet iconSet="3Symbols" showValue="0">
        <cfvo type="percent" val="0"/>
        <cfvo type="num" val="0"/>
        <cfvo type="num" val="1.7500000000000002E-2"/>
      </iconSet>
    </cfRule>
  </conditionalFormatting>
  <conditionalFormatting sqref="E31:N31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E29:F29">
    <cfRule type="iconSet" priority="8">
      <iconSet iconSet="3Symbols" showValue="0">
        <cfvo type="percent" val="0"/>
        <cfvo type="num" val="0"/>
        <cfvo type="num" val="1.7500000000000002E-2"/>
      </iconSet>
    </cfRule>
  </conditionalFormatting>
  <conditionalFormatting sqref="D17">
    <cfRule type="iconSet" priority="7">
      <iconSet iconSet="3Symbols" showValue="0">
        <cfvo type="percent" val="0"/>
        <cfvo type="num" val="0"/>
        <cfvo type="num" val="1.7500000000000002E-2"/>
      </iconSet>
    </cfRule>
  </conditionalFormatting>
  <conditionalFormatting sqref="E17:J17">
    <cfRule type="iconSet" priority="6">
      <iconSet iconSet="3Symbols" showValue="0">
        <cfvo type="percent" val="0"/>
        <cfvo type="num" val="0"/>
        <cfvo type="num" val="1.7500000000000002E-2"/>
      </iconSet>
    </cfRule>
  </conditionalFormatting>
  <conditionalFormatting sqref="L11:M11">
    <cfRule type="iconSet" priority="5">
      <iconSet iconSet="3Symbols" showValue="0">
        <cfvo type="percent" val="0"/>
        <cfvo type="num" val="0"/>
        <cfvo type="num" val="1.7500000000000002E-2"/>
      </iconSet>
    </cfRule>
  </conditionalFormatting>
  <conditionalFormatting sqref="N11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K17:N17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conditionalFormatting sqref="D19">
    <cfRule type="iconSet" priority="2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1">
      <iconSet iconSet="3Symbols" showValue="0">
        <cfvo type="percent" val="0"/>
        <cfvo type="num" val="0"/>
        <cfvo type="num" val="1.7500000000000002E-2"/>
      </iconSet>
    </cfRule>
  </conditionalFormatting>
  <pageMargins left="0.7" right="0.7" top="0.75" bottom="0.75" header="0.3" footer="0.3"/>
  <pageSetup paperSize="8" firstPageNumber="21" fitToHeight="2" orientation="landscape" r:id="rId1"/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E3F-ED25-4B6E-B80A-BA2093F79F04}">
  <dimension ref="A1:M44"/>
  <sheetViews>
    <sheetView showGridLines="0" zoomScale="110" zoomScaleNormal="110" workbookViewId="0">
      <pane xSplit="1" ySplit="6" topLeftCell="B7" activePane="bottomRight" state="frozen"/>
      <selection activeCell="E31" sqref="E31"/>
      <selection pane="topRight" activeCell="E31" sqref="E31"/>
      <selection pane="bottomLeft" activeCell="E31" sqref="E31"/>
      <selection pane="bottomRight" activeCell="B7" sqref="B7"/>
    </sheetView>
  </sheetViews>
  <sheetFormatPr defaultRowHeight="15" x14ac:dyDescent="0.25"/>
  <cols>
    <col min="1" max="1" width="38.85546875" bestFit="1" customWidth="1"/>
    <col min="2" max="12" width="12.7109375" customWidth="1"/>
  </cols>
  <sheetData>
    <row r="1" spans="1:13" ht="18" x14ac:dyDescent="0.25">
      <c r="A1" s="14" t="s">
        <v>157</v>
      </c>
    </row>
    <row r="2" spans="1:13" ht="18" x14ac:dyDescent="0.25">
      <c r="A2" s="14" t="s">
        <v>159</v>
      </c>
      <c r="B2" s="3"/>
      <c r="C2" s="10"/>
      <c r="D2" s="3"/>
      <c r="E2" s="3"/>
      <c r="F2" s="3"/>
      <c r="G2" s="3"/>
      <c r="H2" s="45"/>
      <c r="I2" s="45"/>
      <c r="J2" s="45"/>
      <c r="K2" s="45"/>
      <c r="L2" s="45"/>
    </row>
    <row r="3" spans="1:13" ht="15.75" x14ac:dyDescent="0.25">
      <c r="A3" s="1" t="s">
        <v>1</v>
      </c>
      <c r="B3" s="3"/>
      <c r="C3" s="10"/>
      <c r="D3" s="3"/>
      <c r="E3" s="3"/>
      <c r="F3" s="3"/>
      <c r="G3" s="3"/>
      <c r="H3" s="45"/>
      <c r="I3" s="45"/>
      <c r="J3" s="45"/>
      <c r="K3" s="45"/>
      <c r="L3" s="45"/>
    </row>
    <row r="4" spans="1:13" x14ac:dyDescent="0.25">
      <c r="A4" s="3"/>
      <c r="B4" s="3"/>
      <c r="C4" s="3"/>
      <c r="D4" s="3"/>
      <c r="E4" s="3"/>
      <c r="F4" s="3"/>
      <c r="G4" s="3"/>
      <c r="H4" s="45"/>
      <c r="I4" s="45"/>
      <c r="J4" s="45"/>
      <c r="K4" s="45"/>
      <c r="L4" s="45"/>
    </row>
    <row r="5" spans="1:13" x14ac:dyDescent="0.25">
      <c r="A5" s="100" t="s">
        <v>2</v>
      </c>
      <c r="B5" s="4" t="s">
        <v>3</v>
      </c>
      <c r="C5" s="99" t="s">
        <v>4</v>
      </c>
      <c r="D5" s="99" t="s">
        <v>5</v>
      </c>
      <c r="E5" s="99" t="s">
        <v>6</v>
      </c>
      <c r="F5" s="99" t="s">
        <v>7</v>
      </c>
      <c r="G5" s="99" t="s">
        <v>8</v>
      </c>
      <c r="H5" s="99" t="s">
        <v>9</v>
      </c>
      <c r="I5" s="99" t="s">
        <v>10</v>
      </c>
      <c r="J5" s="99" t="s">
        <v>11</v>
      </c>
      <c r="K5" s="99" t="s">
        <v>12</v>
      </c>
      <c r="L5" s="99" t="s">
        <v>13</v>
      </c>
    </row>
    <row r="6" spans="1:13" x14ac:dyDescent="0.25">
      <c r="A6" s="100"/>
      <c r="B6" s="4">
        <v>2021</v>
      </c>
      <c r="C6" s="99">
        <f>B6+1</f>
        <v>2022</v>
      </c>
      <c r="D6" s="99">
        <f t="shared" ref="D6:L6" si="0">C6+1</f>
        <v>2023</v>
      </c>
      <c r="E6" s="99">
        <f t="shared" si="0"/>
        <v>2024</v>
      </c>
      <c r="F6" s="99">
        <f t="shared" si="0"/>
        <v>2025</v>
      </c>
      <c r="G6" s="99">
        <f t="shared" si="0"/>
        <v>2026</v>
      </c>
      <c r="H6" s="99">
        <f t="shared" si="0"/>
        <v>2027</v>
      </c>
      <c r="I6" s="99">
        <f t="shared" si="0"/>
        <v>2028</v>
      </c>
      <c r="J6" s="99">
        <f t="shared" si="0"/>
        <v>2029</v>
      </c>
      <c r="K6" s="99">
        <f t="shared" si="0"/>
        <v>2030</v>
      </c>
      <c r="L6" s="99">
        <f t="shared" si="0"/>
        <v>2031</v>
      </c>
    </row>
    <row r="8" spans="1:13" ht="15.75" x14ac:dyDescent="0.25">
      <c r="A8" s="6" t="s">
        <v>14</v>
      </c>
    </row>
    <row r="10" spans="1:13" x14ac:dyDescent="0.25">
      <c r="A10" s="7" t="s">
        <v>15</v>
      </c>
      <c r="B10" s="54">
        <v>0.02</v>
      </c>
      <c r="C10" s="54">
        <v>0.02</v>
      </c>
      <c r="D10" s="54">
        <v>0.02</v>
      </c>
      <c r="E10" s="54">
        <v>0.02</v>
      </c>
      <c r="F10" s="54">
        <v>0.02</v>
      </c>
      <c r="G10" s="54">
        <v>0.02</v>
      </c>
      <c r="H10" s="54">
        <v>0.02</v>
      </c>
      <c r="I10" s="54">
        <v>0.02</v>
      </c>
      <c r="J10" s="54">
        <v>0.02</v>
      </c>
      <c r="K10" s="54">
        <v>0.02</v>
      </c>
      <c r="L10" s="54">
        <v>0.02</v>
      </c>
    </row>
    <row r="11" spans="1:13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 x14ac:dyDescent="0.25">
      <c r="A12" s="8" t="s">
        <v>0</v>
      </c>
      <c r="B12" s="56">
        <v>2.5999999999999999E-2</v>
      </c>
      <c r="C12" s="57">
        <v>0.15</v>
      </c>
      <c r="D12" s="56">
        <v>2.5000000000000001E-2</v>
      </c>
      <c r="E12" s="56">
        <v>2.5000000000000001E-2</v>
      </c>
      <c r="F12" s="56">
        <v>2.5000000000000001E-2</v>
      </c>
      <c r="G12" s="56">
        <v>2.5000000000000001E-2</v>
      </c>
      <c r="H12" s="56">
        <v>2.5000000000000001E-2</v>
      </c>
      <c r="I12" s="56">
        <v>2.5000000000000001E-2</v>
      </c>
      <c r="J12" s="56">
        <v>2.5000000000000001E-2</v>
      </c>
      <c r="K12" s="56">
        <v>2.5000000000000001E-2</v>
      </c>
      <c r="L12" s="56">
        <v>2.5000000000000001E-2</v>
      </c>
    </row>
    <row r="13" spans="1:13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x14ac:dyDescent="0.25">
      <c r="A14" s="7" t="s">
        <v>129</v>
      </c>
      <c r="B14" s="54"/>
      <c r="C14" s="54">
        <v>5.0000000000000001E-3</v>
      </c>
      <c r="D14" s="54">
        <v>5.0000000000000001E-3</v>
      </c>
      <c r="E14" s="54">
        <v>5.0000000000000001E-3</v>
      </c>
      <c r="F14" s="54">
        <v>5.0000000000000001E-3</v>
      </c>
      <c r="G14" s="54">
        <v>5.0000000000000001E-3</v>
      </c>
      <c r="H14" s="54">
        <v>5.0000000000000001E-3</v>
      </c>
      <c r="I14" s="54">
        <v>5.0000000000000001E-3</v>
      </c>
      <c r="J14" s="54">
        <v>5.0000000000000001E-3</v>
      </c>
      <c r="K14" s="54">
        <v>5.0000000000000001E-3</v>
      </c>
      <c r="L14" s="54">
        <v>5.0000000000000001E-3</v>
      </c>
      <c r="M14" s="9"/>
    </row>
    <row r="15" spans="1:13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 x14ac:dyDescent="0.25">
      <c r="A16" s="7" t="s">
        <v>16</v>
      </c>
      <c r="B16" s="58"/>
      <c r="C16" s="54">
        <v>5.0000000000000001E-3</v>
      </c>
      <c r="D16" s="54">
        <v>5.0000000000000001E-3</v>
      </c>
      <c r="E16" s="54">
        <v>5.0000000000000001E-3</v>
      </c>
      <c r="F16" s="54">
        <v>5.0000000000000001E-3</v>
      </c>
      <c r="G16" s="54">
        <v>5.0000000000000001E-3</v>
      </c>
      <c r="H16" s="54">
        <v>5.0000000000000001E-3</v>
      </c>
      <c r="I16" s="54">
        <v>5.0000000000000001E-3</v>
      </c>
      <c r="J16" s="54">
        <v>5.0000000000000001E-3</v>
      </c>
      <c r="K16" s="54">
        <v>5.0000000000000001E-3</v>
      </c>
      <c r="L16" s="54">
        <v>5.0000000000000001E-3</v>
      </c>
    </row>
    <row r="17" spans="1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3" x14ac:dyDescent="0.25">
      <c r="A18" s="7" t="s">
        <v>30</v>
      </c>
      <c r="B18" s="58"/>
      <c r="C18" s="54">
        <v>5.0000000000000001E-3</v>
      </c>
      <c r="D18" s="54">
        <v>5.0000000000000001E-3</v>
      </c>
      <c r="E18" s="54">
        <v>5.0000000000000001E-3</v>
      </c>
      <c r="F18" s="54">
        <v>5.0000000000000001E-3</v>
      </c>
      <c r="G18" s="54">
        <v>5.0000000000000001E-3</v>
      </c>
      <c r="H18" s="54">
        <v>5.0000000000000001E-3</v>
      </c>
      <c r="I18" s="54">
        <v>5.0000000000000001E-3</v>
      </c>
      <c r="J18" s="54">
        <v>5.0000000000000001E-3</v>
      </c>
      <c r="K18" s="54">
        <v>5.0000000000000001E-3</v>
      </c>
      <c r="L18" s="54">
        <v>5.0000000000000001E-3</v>
      </c>
    </row>
    <row r="19" spans="1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3" x14ac:dyDescent="0.25">
      <c r="A20" s="7" t="s">
        <v>148</v>
      </c>
      <c r="B20" s="58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</row>
    <row r="21" spans="1:13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3" x14ac:dyDescent="0.25">
      <c r="A22" s="11" t="s">
        <v>17</v>
      </c>
      <c r="B22" s="58"/>
      <c r="C22" s="54">
        <v>5.0000000000000001E-3</v>
      </c>
      <c r="D22" s="54">
        <v>5.0000000000000001E-3</v>
      </c>
      <c r="E22" s="54">
        <v>5.0000000000000001E-3</v>
      </c>
      <c r="F22" s="54">
        <v>5.0000000000000001E-3</v>
      </c>
      <c r="G22" s="54">
        <v>5.0000000000000001E-3</v>
      </c>
      <c r="H22" s="54">
        <v>5.0000000000000001E-3</v>
      </c>
      <c r="I22" s="54">
        <v>5.0000000000000001E-3</v>
      </c>
      <c r="J22" s="54">
        <v>5.0000000000000001E-3</v>
      </c>
      <c r="K22" s="54">
        <v>5.0000000000000001E-3</v>
      </c>
      <c r="L22" s="54">
        <v>5.0000000000000001E-3</v>
      </c>
      <c r="M22" s="3"/>
    </row>
    <row r="23" spans="1:13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3"/>
    </row>
    <row r="24" spans="1:13" x14ac:dyDescent="0.25">
      <c r="A24" s="63" t="s">
        <v>135</v>
      </c>
      <c r="B24" s="64"/>
      <c r="C24" s="54">
        <v>5.0000000000000001E-3</v>
      </c>
      <c r="D24" s="54">
        <v>5.0000000000000001E-3</v>
      </c>
      <c r="E24" s="54">
        <v>5.0000000000000001E-3</v>
      </c>
      <c r="F24" s="54">
        <v>5.0000000000000001E-3</v>
      </c>
      <c r="G24" s="54">
        <v>5.0000000000000001E-3</v>
      </c>
      <c r="H24" s="54">
        <v>5.0000000000000001E-3</v>
      </c>
      <c r="I24" s="54">
        <v>5.0000000000000001E-3</v>
      </c>
      <c r="J24" s="54">
        <v>5.0000000000000001E-3</v>
      </c>
      <c r="K24" s="54">
        <v>5.0000000000000001E-3</v>
      </c>
      <c r="L24" s="54">
        <v>5.0000000000000001E-3</v>
      </c>
      <c r="M24" s="3"/>
    </row>
    <row r="25" spans="1:13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3" ht="15.75" x14ac:dyDescent="0.25">
      <c r="A26" s="6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3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3" x14ac:dyDescent="0.25">
      <c r="A28" s="12" t="s">
        <v>130</v>
      </c>
      <c r="B28" s="59"/>
      <c r="C28" s="60">
        <v>2.5000000000000001E-2</v>
      </c>
      <c r="D28" s="60">
        <v>2.5000000000000001E-2</v>
      </c>
      <c r="E28" s="60">
        <v>2.5000000000000001E-2</v>
      </c>
      <c r="F28" s="60">
        <v>2.5000000000000001E-2</v>
      </c>
      <c r="G28" s="60">
        <v>2.5000000000000001E-2</v>
      </c>
      <c r="H28" s="60">
        <v>0.02</v>
      </c>
      <c r="I28" s="60">
        <v>0.02</v>
      </c>
      <c r="J28" s="60">
        <v>0.02</v>
      </c>
      <c r="K28" s="60">
        <v>0.02</v>
      </c>
      <c r="L28" s="60">
        <v>0.02</v>
      </c>
    </row>
    <row r="29" spans="1:13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3" x14ac:dyDescent="0.25">
      <c r="A30" s="12" t="s">
        <v>19</v>
      </c>
      <c r="B30" s="60"/>
      <c r="C30" s="60">
        <v>5.0000000000000001E-3</v>
      </c>
      <c r="D30" s="60">
        <v>5.0000000000000001E-3</v>
      </c>
      <c r="E30" s="60">
        <v>5.0000000000000001E-3</v>
      </c>
      <c r="F30" s="60">
        <v>5.0000000000000001E-3</v>
      </c>
      <c r="G30" s="60">
        <v>5.0000000000000001E-3</v>
      </c>
      <c r="H30" s="60">
        <v>5.0000000000000001E-3</v>
      </c>
      <c r="I30" s="60">
        <v>5.0000000000000001E-3</v>
      </c>
      <c r="J30" s="60">
        <v>5.0000000000000001E-3</v>
      </c>
      <c r="K30" s="60">
        <v>5.0000000000000001E-3</v>
      </c>
      <c r="L30" s="60">
        <v>5.0000000000000001E-3</v>
      </c>
    </row>
    <row r="31" spans="1:13" x14ac:dyDescent="0.25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3" x14ac:dyDescent="0.25">
      <c r="A32" s="12" t="s">
        <v>42</v>
      </c>
      <c r="B32" s="60"/>
      <c r="C32" s="60">
        <v>5.0000000000000001E-3</v>
      </c>
      <c r="D32" s="60">
        <v>5.0000000000000001E-3</v>
      </c>
      <c r="E32" s="60">
        <v>5.0000000000000001E-3</v>
      </c>
      <c r="F32" s="60">
        <v>5.0000000000000001E-3</v>
      </c>
      <c r="G32" s="60">
        <v>5.0000000000000001E-3</v>
      </c>
      <c r="H32" s="60">
        <v>5.0000000000000001E-3</v>
      </c>
      <c r="I32" s="60">
        <v>5.0000000000000001E-3</v>
      </c>
      <c r="J32" s="60">
        <v>5.0000000000000001E-3</v>
      </c>
      <c r="K32" s="60">
        <v>5.0000000000000001E-3</v>
      </c>
      <c r="L32" s="60">
        <v>5.0000000000000001E-3</v>
      </c>
    </row>
    <row r="33" spans="1:12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5.75" x14ac:dyDescent="0.25">
      <c r="A34" s="6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x14ac:dyDescent="0.25">
      <c r="A36" s="13" t="s">
        <v>22</v>
      </c>
      <c r="B36" s="61">
        <v>5.0000000000000001E-3</v>
      </c>
      <c r="C36" s="61">
        <v>0</v>
      </c>
      <c r="D36" s="61">
        <v>0</v>
      </c>
      <c r="E36" s="61">
        <v>0</v>
      </c>
      <c r="F36" s="61">
        <v>0</v>
      </c>
      <c r="G36" s="61">
        <v>5.0000000000000001E-3</v>
      </c>
      <c r="H36" s="61">
        <v>0</v>
      </c>
      <c r="I36" s="61">
        <v>0</v>
      </c>
      <c r="J36" s="61">
        <v>0</v>
      </c>
      <c r="K36" s="61">
        <v>0</v>
      </c>
      <c r="L36" s="61">
        <v>5.0000000000000001E-3</v>
      </c>
    </row>
    <row r="37" spans="1:12" x14ac:dyDescent="0.25">
      <c r="A37" s="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x14ac:dyDescent="0.25">
      <c r="A38" s="13" t="s">
        <v>23</v>
      </c>
      <c r="B38" s="61">
        <f>B30</f>
        <v>0</v>
      </c>
      <c r="C38" s="61">
        <v>0.01</v>
      </c>
      <c r="D38" s="61">
        <v>0</v>
      </c>
      <c r="E38" s="61">
        <v>0</v>
      </c>
      <c r="F38" s="61">
        <v>0</v>
      </c>
      <c r="G38" s="61">
        <v>0</v>
      </c>
      <c r="H38" s="61">
        <v>0.01</v>
      </c>
      <c r="I38" s="61">
        <v>0</v>
      </c>
      <c r="J38" s="61">
        <v>0</v>
      </c>
      <c r="K38" s="61">
        <v>0</v>
      </c>
      <c r="L38" s="61">
        <v>0</v>
      </c>
    </row>
    <row r="39" spans="1:12" x14ac:dyDescent="0.2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5">
      <c r="A40" s="13" t="s">
        <v>21</v>
      </c>
      <c r="B40" s="61">
        <f>B30</f>
        <v>0</v>
      </c>
      <c r="C40" s="61">
        <v>0</v>
      </c>
      <c r="D40" s="61">
        <v>5.0000000000000001E-3</v>
      </c>
      <c r="E40" s="61">
        <v>0</v>
      </c>
      <c r="F40" s="61">
        <v>0</v>
      </c>
      <c r="G40" s="61">
        <v>0</v>
      </c>
      <c r="H40" s="61">
        <v>0</v>
      </c>
      <c r="I40" s="61">
        <v>5.0000000000000001E-3</v>
      </c>
      <c r="J40" s="61">
        <v>0</v>
      </c>
      <c r="K40" s="61">
        <v>0</v>
      </c>
      <c r="L40" s="61">
        <v>0</v>
      </c>
    </row>
    <row r="41" spans="1:12" x14ac:dyDescent="0.2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x14ac:dyDescent="0.25">
      <c r="A42" s="13" t="s">
        <v>142</v>
      </c>
      <c r="B42" s="61">
        <f>B32</f>
        <v>0</v>
      </c>
      <c r="C42" s="61">
        <v>0</v>
      </c>
      <c r="D42" s="61">
        <v>0</v>
      </c>
      <c r="E42" s="61">
        <v>0.01</v>
      </c>
      <c r="F42" s="61">
        <v>0</v>
      </c>
      <c r="G42" s="61">
        <v>0</v>
      </c>
      <c r="H42" s="61">
        <v>0</v>
      </c>
      <c r="I42" s="61">
        <v>0</v>
      </c>
      <c r="J42" s="61">
        <v>0.01</v>
      </c>
      <c r="K42" s="61">
        <v>0</v>
      </c>
      <c r="L42" s="61">
        <v>0</v>
      </c>
    </row>
    <row r="43" spans="1:12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1:12" x14ac:dyDescent="0.25">
      <c r="A44" s="13" t="s">
        <v>143</v>
      </c>
      <c r="B44" s="61">
        <f>B34</f>
        <v>0</v>
      </c>
      <c r="C44" s="61">
        <f>C34</f>
        <v>0</v>
      </c>
      <c r="D44" s="61">
        <v>0</v>
      </c>
      <c r="E44" s="61">
        <v>0</v>
      </c>
      <c r="F44" s="61">
        <v>0.05</v>
      </c>
      <c r="G44" s="61">
        <v>0</v>
      </c>
      <c r="H44" s="61">
        <v>0</v>
      </c>
      <c r="I44" s="61">
        <v>0</v>
      </c>
      <c r="J44" s="61">
        <v>0</v>
      </c>
      <c r="K44" s="61">
        <v>0.05</v>
      </c>
      <c r="L44" s="61">
        <v>0</v>
      </c>
    </row>
  </sheetData>
  <mergeCells count="1">
    <mergeCell ref="A5:A6"/>
  </mergeCells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2CF2-8749-4002-9858-D9CA81E74FC5}">
  <sheetPr>
    <tabColor theme="4" tint="-0.249977111117893"/>
  </sheetPr>
  <dimension ref="A1:L45"/>
  <sheetViews>
    <sheetView showGridLines="0" zoomScale="110" zoomScaleNormal="110" zoomScaleSheetLayoutView="130"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14" t="s">
        <v>157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 x14ac:dyDescent="0.25">
      <c r="A2" s="14" t="str">
        <f>'Assumptions - 15% SV'!A2</f>
        <v>Securing Your Future - SV of 15%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'Assumptions - 15% SV'!B6</f>
        <v>2021</v>
      </c>
      <c r="C6" s="16">
        <f>'Assumptions - 15% SV'!C6</f>
        <v>2022</v>
      </c>
      <c r="D6" s="16">
        <f>'Assumptions - 15% SV'!D6</f>
        <v>2023</v>
      </c>
      <c r="E6" s="16">
        <f>'Assumptions - 15% SV'!E6</f>
        <v>2024</v>
      </c>
      <c r="F6" s="16">
        <f>'Assumptions - 15% SV'!F6</f>
        <v>2025</v>
      </c>
      <c r="G6" s="16">
        <f>'Assumptions - 15% SV'!G6</f>
        <v>2026</v>
      </c>
      <c r="H6" s="15">
        <f>'Assumptions - 15% SV'!H6</f>
        <v>2027</v>
      </c>
      <c r="I6" s="15">
        <f>'Assumptions - 15% SV'!I6</f>
        <v>2028</v>
      </c>
      <c r="J6" s="15">
        <f>'Assumptions - 15% SV'!J6</f>
        <v>2029</v>
      </c>
      <c r="K6" s="15">
        <f>'Assumptions - 15% SV'!K6</f>
        <v>2030</v>
      </c>
      <c r="L6" s="15">
        <f>'Assumptions - 15% SV'!L6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26</v>
      </c>
    </row>
    <row r="9" spans="1:12" hidden="1" x14ac:dyDescent="0.25">
      <c r="A9" s="18" t="s">
        <v>27</v>
      </c>
    </row>
    <row r="10" spans="1:12" x14ac:dyDescent="0.25">
      <c r="A10" s="3" t="s">
        <v>28</v>
      </c>
      <c r="B10" s="22">
        <v>177092707</v>
      </c>
      <c r="C10" s="22">
        <v>205946155.58000001</v>
      </c>
      <c r="D10" s="22">
        <v>211020213.40000001</v>
      </c>
      <c r="E10" s="22">
        <v>216220749.69000003</v>
      </c>
      <c r="F10" s="22">
        <v>221550924.51000002</v>
      </c>
      <c r="G10" s="22">
        <v>227013977.00000006</v>
      </c>
      <c r="H10" s="22">
        <v>232613227.18000001</v>
      </c>
      <c r="I10" s="22">
        <v>238352078.11999997</v>
      </c>
      <c r="J10" s="22">
        <v>244234017.93000004</v>
      </c>
      <c r="K10" s="22">
        <v>250262621.94000003</v>
      </c>
      <c r="L10" s="22">
        <v>256441554.85000002</v>
      </c>
    </row>
    <row r="11" spans="1:12" x14ac:dyDescent="0.25">
      <c r="A11" s="3" t="s">
        <v>16</v>
      </c>
      <c r="B11" s="22">
        <v>61618068.550000004</v>
      </c>
      <c r="C11" s="22">
        <v>61926158.890000001</v>
      </c>
      <c r="D11" s="22">
        <v>62235789.689999998</v>
      </c>
      <c r="E11" s="22">
        <v>62546968.640000001</v>
      </c>
      <c r="F11" s="22">
        <v>62859703.480000004</v>
      </c>
      <c r="G11" s="22">
        <v>63174002</v>
      </c>
      <c r="H11" s="22">
        <v>63489872.009999998</v>
      </c>
      <c r="I11" s="22">
        <v>63807321.369999997</v>
      </c>
      <c r="J11" s="22">
        <v>64126357.979999997</v>
      </c>
      <c r="K11" s="22">
        <v>64446989.770000003</v>
      </c>
      <c r="L11" s="22">
        <v>64769224.719999999</v>
      </c>
    </row>
    <row r="12" spans="1:12" x14ac:dyDescent="0.25">
      <c r="A12" s="3" t="s">
        <v>29</v>
      </c>
      <c r="B12" s="22">
        <v>821244.94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30</v>
      </c>
      <c r="B13" s="22">
        <v>14908658.93</v>
      </c>
      <c r="C13" s="22">
        <v>14983202.220000001</v>
      </c>
      <c r="D13" s="22">
        <v>15058118.23</v>
      </c>
      <c r="E13" s="22">
        <v>15133408.82</v>
      </c>
      <c r="F13" s="22">
        <v>15209075.859999999</v>
      </c>
      <c r="G13" s="22">
        <v>15285121.24</v>
      </c>
      <c r="H13" s="22">
        <v>15361546.85</v>
      </c>
      <c r="I13" s="22">
        <v>15438354.58</v>
      </c>
      <c r="J13" s="22">
        <v>15515546.35</v>
      </c>
      <c r="K13" s="22">
        <v>15593124.08</v>
      </c>
      <c r="L13" s="22">
        <v>15671089.699999999</v>
      </c>
    </row>
    <row r="14" spans="1:12" x14ac:dyDescent="0.25">
      <c r="A14" s="3" t="s">
        <v>31</v>
      </c>
      <c r="B14" s="22">
        <v>49133845.979999997</v>
      </c>
      <c r="C14" s="22">
        <v>49133845.979999997</v>
      </c>
      <c r="D14" s="22">
        <v>49133845.979999997</v>
      </c>
      <c r="E14" s="22">
        <v>49133845.979999997</v>
      </c>
      <c r="F14" s="22">
        <v>49133845.979999997</v>
      </c>
      <c r="G14" s="22">
        <v>49133845.979999997</v>
      </c>
      <c r="H14" s="22">
        <v>49133845.979999997</v>
      </c>
      <c r="I14" s="22">
        <v>49133845.979999997</v>
      </c>
      <c r="J14" s="22">
        <v>49133845.979999997</v>
      </c>
      <c r="K14" s="22">
        <v>49133845.979999997</v>
      </c>
      <c r="L14" s="22">
        <v>49133845.979999997</v>
      </c>
    </row>
    <row r="15" spans="1:12" x14ac:dyDescent="0.25">
      <c r="A15" s="3" t="s">
        <v>32</v>
      </c>
      <c r="B15" s="22">
        <v>26969492</v>
      </c>
      <c r="C15" s="22">
        <v>26969492</v>
      </c>
      <c r="D15" s="22">
        <v>26969492</v>
      </c>
      <c r="E15" s="22">
        <v>26969492</v>
      </c>
      <c r="F15" s="22">
        <v>26969492</v>
      </c>
      <c r="G15" s="22">
        <v>26969492</v>
      </c>
      <c r="H15" s="22">
        <v>26969492</v>
      </c>
      <c r="I15" s="22">
        <v>26969492</v>
      </c>
      <c r="J15" s="22">
        <v>26969492</v>
      </c>
      <c r="K15" s="22">
        <v>26969492</v>
      </c>
      <c r="L15" s="22">
        <v>26969492</v>
      </c>
    </row>
    <row r="16" spans="1:12" x14ac:dyDescent="0.25">
      <c r="A16" s="3" t="s">
        <v>137</v>
      </c>
      <c r="B16" s="22">
        <v>84428089.079999998</v>
      </c>
      <c r="C16" s="22">
        <v>94527588.989999995</v>
      </c>
      <c r="D16" s="22">
        <v>95518153.820000008</v>
      </c>
      <c r="E16" s="22">
        <v>96501974.879999995</v>
      </c>
      <c r="F16" s="22">
        <v>97493092.060000002</v>
      </c>
      <c r="G16" s="22">
        <v>97980557.520000011</v>
      </c>
      <c r="H16" s="22">
        <v>98470460.300000012</v>
      </c>
      <c r="I16" s="22">
        <v>98962812.609999999</v>
      </c>
      <c r="J16" s="22">
        <v>99457626.680000007</v>
      </c>
      <c r="K16" s="22">
        <v>99954914.810000002</v>
      </c>
      <c r="L16" s="22">
        <v>100454689.38</v>
      </c>
    </row>
    <row r="17" spans="1:12" x14ac:dyDescent="0.25">
      <c r="A17" s="19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6.25" hidden="1" outlineLevel="1" x14ac:dyDescent="0.25">
      <c r="A19" s="20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collapsed="1" x14ac:dyDescent="0.25">
      <c r="A20" s="21" t="s">
        <v>36</v>
      </c>
      <c r="B20" s="24">
        <f>SUM(B10:B19)</f>
        <v>414972106.48000002</v>
      </c>
      <c r="C20" s="24">
        <f t="shared" ref="C20:L20" si="0">SUM(C10:C19)</f>
        <v>454311794.82000011</v>
      </c>
      <c r="D20" s="24">
        <f t="shared" si="0"/>
        <v>460765091.04000008</v>
      </c>
      <c r="E20" s="24">
        <f t="shared" si="0"/>
        <v>467340065.32000005</v>
      </c>
      <c r="F20" s="24">
        <f t="shared" si="0"/>
        <v>474053927.33000004</v>
      </c>
      <c r="G20" s="24">
        <f t="shared" si="0"/>
        <v>480398978.1500001</v>
      </c>
      <c r="H20" s="24">
        <f t="shared" si="0"/>
        <v>486884636.64000005</v>
      </c>
      <c r="I20" s="24">
        <f t="shared" si="0"/>
        <v>493514327.93999994</v>
      </c>
      <c r="J20" s="24">
        <f t="shared" si="0"/>
        <v>500291562.32000005</v>
      </c>
      <c r="K20" s="24">
        <f t="shared" si="0"/>
        <v>507219937.36000001</v>
      </c>
      <c r="L20" s="24">
        <f t="shared" si="0"/>
        <v>514303140.15000004</v>
      </c>
    </row>
    <row r="21" spans="1:12" x14ac:dyDescent="0.25">
      <c r="B21" s="50"/>
      <c r="C21" s="50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B22" s="50"/>
      <c r="C22" s="50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17" t="s">
        <v>37</v>
      </c>
    </row>
    <row r="24" spans="1:12" x14ac:dyDescent="0.25">
      <c r="A24" s="3" t="s">
        <v>38</v>
      </c>
      <c r="B24" s="22">
        <v>217869498.59</v>
      </c>
      <c r="C24" s="22">
        <v>146939074</v>
      </c>
      <c r="D24" s="22">
        <v>150612550.84999999</v>
      </c>
      <c r="E24" s="22">
        <v>154377864.62</v>
      </c>
      <c r="F24" s="22">
        <v>158237311.24000001</v>
      </c>
      <c r="G24" s="22">
        <v>162193244.02000001</v>
      </c>
      <c r="H24" s="22">
        <v>165437108.90000001</v>
      </c>
      <c r="I24" s="22">
        <v>168745851.08000001</v>
      </c>
      <c r="J24" s="22">
        <v>172120768.09999999</v>
      </c>
      <c r="K24" s="22">
        <v>175563183.46000001</v>
      </c>
      <c r="L24" s="22">
        <v>179074447.13</v>
      </c>
    </row>
    <row r="25" spans="1:12" x14ac:dyDescent="0.25">
      <c r="A25" s="3" t="s">
        <v>39</v>
      </c>
      <c r="B25" s="22">
        <v>3480788.84</v>
      </c>
      <c r="C25" s="22">
        <v>3341700</v>
      </c>
      <c r="D25" s="22">
        <v>3130138</v>
      </c>
      <c r="E25" s="22">
        <v>2965715.5658576684</v>
      </c>
      <c r="F25" s="22">
        <v>2856807.2249230538</v>
      </c>
      <c r="G25" s="22">
        <v>2724240.16835697</v>
      </c>
      <c r="H25" s="22">
        <v>2591937.7112057814</v>
      </c>
      <c r="I25" s="22">
        <v>2460869.6627119342</v>
      </c>
      <c r="J25" s="22">
        <v>2323061.3524784334</v>
      </c>
      <c r="K25" s="22">
        <v>2187436.4582804907</v>
      </c>
      <c r="L25" s="22">
        <v>2049867.3619872516</v>
      </c>
    </row>
    <row r="26" spans="1:12" x14ac:dyDescent="0.25">
      <c r="A26" s="3" t="s">
        <v>19</v>
      </c>
      <c r="B26" s="22">
        <v>91498631.569999993</v>
      </c>
      <c r="C26" s="22">
        <v>83858367.030000001</v>
      </c>
      <c r="D26" s="22">
        <v>85288005.870000005</v>
      </c>
      <c r="E26" s="22">
        <v>86381435.900000006</v>
      </c>
      <c r="F26" s="22">
        <v>87429950.079999998</v>
      </c>
      <c r="G26" s="22">
        <v>87867099.829999998</v>
      </c>
      <c r="H26" s="22">
        <v>88306435.329999998</v>
      </c>
      <c r="I26" s="22">
        <v>88747967.510000005</v>
      </c>
      <c r="J26" s="22">
        <v>89191707.349999994</v>
      </c>
      <c r="K26" s="22">
        <v>89637665.890000001</v>
      </c>
      <c r="L26" s="22">
        <v>90085854.219999999</v>
      </c>
    </row>
    <row r="27" spans="1:12" x14ac:dyDescent="0.25">
      <c r="A27" s="3" t="s">
        <v>40</v>
      </c>
      <c r="B27" s="22">
        <v>89058017.780000001</v>
      </c>
      <c r="C27" s="22">
        <v>91643373.019999996</v>
      </c>
      <c r="D27" s="22">
        <v>94228728.260000005</v>
      </c>
      <c r="E27" s="22">
        <v>96814083.5</v>
      </c>
      <c r="F27" s="22">
        <v>99399438.739999995</v>
      </c>
      <c r="G27" s="22">
        <v>101984793.98</v>
      </c>
      <c r="H27" s="22">
        <v>104570149.22</v>
      </c>
      <c r="I27" s="22">
        <v>107155504.45999999</v>
      </c>
      <c r="J27" s="22">
        <v>109740859.7</v>
      </c>
      <c r="K27" s="22">
        <v>112326214.94</v>
      </c>
      <c r="L27" s="22">
        <v>114911570.18000001</v>
      </c>
    </row>
    <row r="28" spans="1:12" hidden="1" outlineLevel="1" x14ac:dyDescent="0.25">
      <c r="A28" s="3" t="s">
        <v>41</v>
      </c>
      <c r="B28" s="22"/>
    </row>
    <row r="29" spans="1:12" collapsed="1" x14ac:dyDescent="0.25">
      <c r="A29" s="3" t="s">
        <v>42</v>
      </c>
      <c r="B29" s="22">
        <v>85286478.099999994</v>
      </c>
      <c r="C29" s="22">
        <v>85712910.489999995</v>
      </c>
      <c r="D29" s="22">
        <v>86141475.040000007</v>
      </c>
      <c r="E29" s="22">
        <v>86572182.420000002</v>
      </c>
      <c r="F29" s="22">
        <v>87005043.329999998</v>
      </c>
      <c r="G29" s="22">
        <v>87440068.549999997</v>
      </c>
      <c r="H29" s="22">
        <v>87877268.890000001</v>
      </c>
      <c r="I29" s="22">
        <v>88316655.230000004</v>
      </c>
      <c r="J29" s="22">
        <v>88758238.510000005</v>
      </c>
      <c r="K29" s="22">
        <v>89202029.700000003</v>
      </c>
      <c r="L29" s="22">
        <v>89648039.849999994</v>
      </c>
    </row>
    <row r="30" spans="1:12" x14ac:dyDescent="0.25">
      <c r="A30" s="3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A31" s="21" t="s">
        <v>44</v>
      </c>
      <c r="B31" s="24">
        <f>SUM(B24:B30)</f>
        <v>487193414.88</v>
      </c>
      <c r="C31" s="24">
        <f>SUM(C24:C30)</f>
        <v>411495424.54000002</v>
      </c>
      <c r="D31" s="24">
        <f t="shared" ref="D31:L31" si="1">SUM(D24:D30)</f>
        <v>419400898.02000004</v>
      </c>
      <c r="E31" s="24">
        <f t="shared" si="1"/>
        <v>427111282.00585771</v>
      </c>
      <c r="F31" s="24">
        <f t="shared" si="1"/>
        <v>434928550.61492306</v>
      </c>
      <c r="G31" s="24">
        <f t="shared" si="1"/>
        <v>442209446.54835701</v>
      </c>
      <c r="H31" s="24">
        <f t="shared" si="1"/>
        <v>448782900.05120575</v>
      </c>
      <c r="I31" s="24">
        <f t="shared" si="1"/>
        <v>455426847.94271195</v>
      </c>
      <c r="J31" s="24">
        <f t="shared" si="1"/>
        <v>462134635.01247841</v>
      </c>
      <c r="K31" s="24">
        <f t="shared" si="1"/>
        <v>468916530.44828051</v>
      </c>
      <c r="L31" s="24">
        <f t="shared" si="1"/>
        <v>475769778.74198723</v>
      </c>
    </row>
    <row r="32" spans="1:12" x14ac:dyDescent="0.25">
      <c r="A32" s="3"/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15.75" thickBot="1" x14ac:dyDescent="0.3">
      <c r="A33" s="17" t="s">
        <v>45</v>
      </c>
      <c r="B33" s="26">
        <f>B20-B31</f>
        <v>-72221308.399999976</v>
      </c>
      <c r="C33" s="26">
        <f>C20-C31</f>
        <v>42816370.280000091</v>
      </c>
      <c r="D33" s="26">
        <f t="shared" ref="D33:L33" si="2">D20-D31</f>
        <v>41364193.020000041</v>
      </c>
      <c r="E33" s="26">
        <f t="shared" si="2"/>
        <v>40228783.314142346</v>
      </c>
      <c r="F33" s="26">
        <f t="shared" si="2"/>
        <v>39125376.715076983</v>
      </c>
      <c r="G33" s="26">
        <f t="shared" si="2"/>
        <v>38189531.601643085</v>
      </c>
      <c r="H33" s="26">
        <f t="shared" si="2"/>
        <v>38101736.588794291</v>
      </c>
      <c r="I33" s="26">
        <f t="shared" si="2"/>
        <v>38087479.997287989</v>
      </c>
      <c r="J33" s="26">
        <f t="shared" si="2"/>
        <v>38156927.307521641</v>
      </c>
      <c r="K33" s="26">
        <f t="shared" si="2"/>
        <v>38303406.911719501</v>
      </c>
      <c r="L33" s="26">
        <f t="shared" si="2"/>
        <v>38533361.408012807</v>
      </c>
    </row>
    <row r="34" spans="1:12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hidden="1" outlineLevel="1" x14ac:dyDescent="0.25">
      <c r="A35" s="17" t="s">
        <v>46</v>
      </c>
      <c r="B35" s="3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idden="1" outlineLevel="1" x14ac:dyDescent="0.25">
      <c r="A36" s="3" t="s">
        <v>47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</row>
    <row r="37" spans="1:12" hidden="1" outlineLevel="1" x14ac:dyDescent="0.25"/>
    <row r="38" spans="1:12" ht="15.75" collapsed="1" thickBot="1" x14ac:dyDescent="0.3">
      <c r="A38" s="17" t="s">
        <v>48</v>
      </c>
      <c r="B38" s="28">
        <f>B33+B36</f>
        <v>-72221308.399999976</v>
      </c>
      <c r="C38" s="28">
        <f>C33+C36</f>
        <v>42816370.280000091</v>
      </c>
      <c r="D38" s="28">
        <f t="shared" ref="D38:L38" si="3">D33+D36</f>
        <v>41364193.020000041</v>
      </c>
      <c r="E38" s="28">
        <f t="shared" si="3"/>
        <v>40228783.314142346</v>
      </c>
      <c r="F38" s="28">
        <f t="shared" si="3"/>
        <v>39125376.715076983</v>
      </c>
      <c r="G38" s="28">
        <f t="shared" si="3"/>
        <v>38189531.601643085</v>
      </c>
      <c r="H38" s="28">
        <f t="shared" si="3"/>
        <v>38101736.588794291</v>
      </c>
      <c r="I38" s="28">
        <f t="shared" si="3"/>
        <v>38087479.997287989</v>
      </c>
      <c r="J38" s="28">
        <f t="shared" si="3"/>
        <v>38156927.307521641</v>
      </c>
      <c r="K38" s="28">
        <f t="shared" si="3"/>
        <v>38303406.911719501</v>
      </c>
      <c r="L38" s="28">
        <f t="shared" si="3"/>
        <v>38533361.408012807</v>
      </c>
    </row>
    <row r="39" spans="1:12" ht="15.75" thickTop="1" x14ac:dyDescent="0.25"/>
    <row r="40" spans="1:12" hidden="1" outlineLevel="1" x14ac:dyDescent="0.25">
      <c r="A40" s="3" t="s">
        <v>49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idden="1" outlineLevel="1" x14ac:dyDescent="0.25">
      <c r="A41" s="3" t="s">
        <v>50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idden="1" outlineLevel="1" x14ac:dyDescent="0.25"/>
    <row r="43" spans="1:12" ht="26.25" collapsed="1" x14ac:dyDescent="0.25">
      <c r="A43" s="20" t="s">
        <v>51</v>
      </c>
      <c r="B43" s="24">
        <f>B38-B15</f>
        <v>-99190800.399999976</v>
      </c>
      <c r="C43" s="24">
        <f>C38-C15</f>
        <v>15846878.280000091</v>
      </c>
      <c r="D43" s="24">
        <f t="shared" ref="D43:L43" si="4">D38-D15</f>
        <v>14394701.020000041</v>
      </c>
      <c r="E43" s="24">
        <f t="shared" si="4"/>
        <v>13259291.314142346</v>
      </c>
      <c r="F43" s="24">
        <f t="shared" si="4"/>
        <v>12155884.715076983</v>
      </c>
      <c r="G43" s="24">
        <f t="shared" si="4"/>
        <v>11220039.601643085</v>
      </c>
      <c r="H43" s="24">
        <f t="shared" si="4"/>
        <v>11132244.588794291</v>
      </c>
      <c r="I43" s="24">
        <f t="shared" si="4"/>
        <v>11117987.997287989</v>
      </c>
      <c r="J43" s="24">
        <f t="shared" si="4"/>
        <v>11187435.307521641</v>
      </c>
      <c r="K43" s="24">
        <f t="shared" si="4"/>
        <v>11333914.911719501</v>
      </c>
      <c r="L43" s="24">
        <f t="shared" si="4"/>
        <v>11563869.408012807</v>
      </c>
    </row>
    <row r="45" spans="1:12" x14ac:dyDescent="0.25">
      <c r="A45" s="3"/>
    </row>
  </sheetData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5479-8A38-4E1E-8FB7-D567D57BC5F8}">
  <sheetPr>
    <tabColor theme="4" tint="-0.249977111117893"/>
  </sheetPr>
  <dimension ref="A1:O61"/>
  <sheetViews>
    <sheetView showGridLines="0" zoomScale="110" zoomScaleNormal="110" zoomScaleSheetLayoutView="120"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" outlineLevelRow="1" x14ac:dyDescent="0.25"/>
  <cols>
    <col min="1" max="1" width="45.85546875" customWidth="1"/>
    <col min="2" max="2" width="12" customWidth="1"/>
    <col min="3" max="12" width="12.7109375" customWidth="1"/>
  </cols>
  <sheetData>
    <row r="1" spans="1:15" ht="21" customHeight="1" x14ac:dyDescent="0.25">
      <c r="A1" s="14" t="str">
        <f>'Income Statement - 15% SV'!A1</f>
        <v>Long Term Financial Plan - General Fund Only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5" ht="21" customHeight="1" x14ac:dyDescent="0.25">
      <c r="A2" s="14" t="str">
        <f>'Income Statement - 15% SV'!A2</f>
        <v>Securing Your Future - SV of 15%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8" customHeight="1" x14ac:dyDescent="0.25">
      <c r="A3" s="1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5" x14ac:dyDescent="0.25">
      <c r="A6" s="3"/>
      <c r="B6" s="4">
        <f>'Income Statement - 15% SV'!B6</f>
        <v>2021</v>
      </c>
      <c r="C6" s="16">
        <f>'Income Statement - 15% SV'!C6</f>
        <v>2022</v>
      </c>
      <c r="D6" s="16">
        <f>'Income Statement - 15% SV'!D6</f>
        <v>2023</v>
      </c>
      <c r="E6" s="16">
        <f>'Income Statement - 15% SV'!E6</f>
        <v>2024</v>
      </c>
      <c r="F6" s="16">
        <f>'Income Statement - 15% SV'!F6</f>
        <v>2025</v>
      </c>
      <c r="G6" s="16">
        <f>'Income Statement - 15% SV'!G6</f>
        <v>2026</v>
      </c>
      <c r="H6" s="15">
        <f>'Income Statement - 15% SV'!H6</f>
        <v>2027</v>
      </c>
      <c r="I6" s="15">
        <f>'Income Statement - 15% SV'!I6</f>
        <v>2028</v>
      </c>
      <c r="J6" s="15">
        <f>'Income Statement - 15% SV'!J6</f>
        <v>2029</v>
      </c>
      <c r="K6" s="15">
        <f>'Income Statement - 15% SV'!K6</f>
        <v>2030</v>
      </c>
      <c r="L6" s="15">
        <f>'Income Statement - 15% SV'!L6</f>
        <v>2031</v>
      </c>
    </row>
    <row r="7" spans="1:15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5" x14ac:dyDescent="0.25">
      <c r="A8" s="17" t="s">
        <v>55</v>
      </c>
    </row>
    <row r="9" spans="1:15" x14ac:dyDescent="0.25">
      <c r="A9" s="106" t="s">
        <v>56</v>
      </c>
    </row>
    <row r="10" spans="1:15" x14ac:dyDescent="0.25">
      <c r="A10" s="98" t="s">
        <v>57</v>
      </c>
      <c r="B10" s="22">
        <v>21011279.53184104</v>
      </c>
      <c r="C10" s="22">
        <v>20105730.012249667</v>
      </c>
      <c r="D10" s="22">
        <v>20237085.448369328</v>
      </c>
      <c r="E10" s="22">
        <v>19644093.151075102</v>
      </c>
      <c r="F10" s="22">
        <v>19102402.190236762</v>
      </c>
      <c r="G10" s="22">
        <v>19550330.576330706</v>
      </c>
      <c r="H10" s="22">
        <v>19739787.953112867</v>
      </c>
      <c r="I10" s="22">
        <v>19871390.119922571</v>
      </c>
      <c r="J10" s="22">
        <v>20088408.701567564</v>
      </c>
      <c r="K10" s="22">
        <v>20277112.046715152</v>
      </c>
      <c r="L10" s="22">
        <v>19140086.630584031</v>
      </c>
      <c r="M10" s="50"/>
      <c r="N10" s="50"/>
      <c r="O10" s="50"/>
    </row>
    <row r="11" spans="1:15" x14ac:dyDescent="0.25">
      <c r="A11" s="98" t="s">
        <v>58</v>
      </c>
      <c r="B11" s="22">
        <v>38536000</v>
      </c>
      <c r="C11" s="22">
        <v>43536000</v>
      </c>
      <c r="D11" s="22">
        <v>48536000</v>
      </c>
      <c r="E11" s="22">
        <v>50536000</v>
      </c>
      <c r="F11" s="22">
        <v>51536000</v>
      </c>
      <c r="G11" s="22">
        <v>55536000</v>
      </c>
      <c r="H11" s="22">
        <v>54536000</v>
      </c>
      <c r="I11" s="22">
        <v>58536000</v>
      </c>
      <c r="J11" s="22">
        <v>57536000</v>
      </c>
      <c r="K11" s="22">
        <v>56536000</v>
      </c>
      <c r="L11" s="22">
        <v>57536000</v>
      </c>
    </row>
    <row r="12" spans="1:15" x14ac:dyDescent="0.25">
      <c r="A12" s="98" t="s">
        <v>59</v>
      </c>
      <c r="B12" s="22">
        <v>49827686.609999999</v>
      </c>
      <c r="C12" s="22">
        <v>51800224.870000005</v>
      </c>
      <c r="D12" s="22">
        <v>52372921.460000001</v>
      </c>
      <c r="E12" s="22">
        <v>53157913.109999999</v>
      </c>
      <c r="F12" s="22">
        <v>53949406.590000004</v>
      </c>
      <c r="G12" s="22">
        <v>54747563.649999999</v>
      </c>
      <c r="H12" s="22">
        <v>55552546.039999999</v>
      </c>
      <c r="I12" s="22">
        <v>56364522.530000001</v>
      </c>
      <c r="J12" s="22">
        <v>57183663.879999995</v>
      </c>
      <c r="K12" s="22">
        <v>58010145.870000005</v>
      </c>
      <c r="L12" s="22">
        <v>58844150.260000005</v>
      </c>
    </row>
    <row r="13" spans="1:15" x14ac:dyDescent="0.25">
      <c r="A13" s="98" t="s">
        <v>53</v>
      </c>
      <c r="B13" s="22">
        <v>1646409</v>
      </c>
      <c r="C13" s="22">
        <v>1646409</v>
      </c>
      <c r="D13" s="22">
        <v>1646409</v>
      </c>
      <c r="E13" s="22">
        <v>1646409</v>
      </c>
      <c r="F13" s="22">
        <v>1646409</v>
      </c>
      <c r="G13" s="22">
        <v>1646409</v>
      </c>
      <c r="H13" s="22">
        <v>1646409</v>
      </c>
      <c r="I13" s="22">
        <v>1646409</v>
      </c>
      <c r="J13" s="22">
        <v>1646409</v>
      </c>
      <c r="K13" s="22">
        <v>1646409</v>
      </c>
      <c r="L13" s="22">
        <v>1646409</v>
      </c>
    </row>
    <row r="14" spans="1:15" x14ac:dyDescent="0.25">
      <c r="A14" s="98" t="s">
        <v>52</v>
      </c>
      <c r="B14" s="22">
        <v>6296988</v>
      </c>
      <c r="C14" s="22">
        <v>6296988</v>
      </c>
      <c r="D14" s="22">
        <v>6296988</v>
      </c>
      <c r="E14" s="22">
        <v>6296988</v>
      </c>
      <c r="F14" s="22">
        <v>6296988</v>
      </c>
      <c r="G14" s="22">
        <v>6296988</v>
      </c>
      <c r="H14" s="22">
        <v>6296988</v>
      </c>
      <c r="I14" s="22">
        <v>6296988</v>
      </c>
      <c r="J14" s="22">
        <v>6296988</v>
      </c>
      <c r="K14" s="22">
        <v>6296988</v>
      </c>
      <c r="L14" s="22">
        <v>6296988</v>
      </c>
    </row>
    <row r="15" spans="1:15" hidden="1" outlineLevel="1" x14ac:dyDescent="0.25">
      <c r="A15" s="98" t="s">
        <v>60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1:15" collapsed="1" x14ac:dyDescent="0.25">
      <c r="A16" s="107" t="s">
        <v>61</v>
      </c>
      <c r="B16" s="24">
        <f>SUM(B10:B15)</f>
        <v>117318363.14184104</v>
      </c>
      <c r="C16" s="24">
        <f t="shared" ref="C16:L16" si="0">SUM(C10:C15)</f>
        <v>123385351.88224967</v>
      </c>
      <c r="D16" s="24">
        <f t="shared" si="0"/>
        <v>129089403.90836933</v>
      </c>
      <c r="E16" s="24">
        <f t="shared" si="0"/>
        <v>131281403.26107509</v>
      </c>
      <c r="F16" s="24">
        <f t="shared" si="0"/>
        <v>132531205.78023677</v>
      </c>
      <c r="G16" s="24">
        <f t="shared" si="0"/>
        <v>137777291.2263307</v>
      </c>
      <c r="H16" s="24">
        <f t="shared" si="0"/>
        <v>137771730.99311286</v>
      </c>
      <c r="I16" s="24">
        <f t="shared" si="0"/>
        <v>142715309.64992258</v>
      </c>
      <c r="J16" s="24">
        <f t="shared" si="0"/>
        <v>142751469.58156756</v>
      </c>
      <c r="K16" s="24">
        <f t="shared" si="0"/>
        <v>142766654.91671515</v>
      </c>
      <c r="L16" s="24">
        <f t="shared" si="0"/>
        <v>143463633.89058405</v>
      </c>
    </row>
    <row r="17" spans="1:12" x14ac:dyDescent="0.25">
      <c r="A17" s="108"/>
    </row>
    <row r="18" spans="1:12" x14ac:dyDescent="0.25">
      <c r="A18" s="106" t="s">
        <v>62</v>
      </c>
    </row>
    <row r="19" spans="1:12" x14ac:dyDescent="0.25">
      <c r="A19" s="98" t="s">
        <v>58</v>
      </c>
      <c r="B19" s="22">
        <v>100467000</v>
      </c>
      <c r="C19" s="22">
        <v>115467000</v>
      </c>
      <c r="D19" s="22">
        <v>131467000</v>
      </c>
      <c r="E19" s="22">
        <v>151467000</v>
      </c>
      <c r="F19" s="22">
        <v>171467000</v>
      </c>
      <c r="G19" s="22">
        <v>186467000</v>
      </c>
      <c r="H19" s="22">
        <v>206467000</v>
      </c>
      <c r="I19" s="22">
        <v>221467000</v>
      </c>
      <c r="J19" s="22">
        <v>241467000</v>
      </c>
      <c r="K19" s="22">
        <v>261467000</v>
      </c>
      <c r="L19" s="22">
        <v>281467000</v>
      </c>
    </row>
    <row r="20" spans="1:12" x14ac:dyDescent="0.25">
      <c r="A20" s="98" t="s">
        <v>156</v>
      </c>
      <c r="B20" s="22">
        <v>21930670.969999999</v>
      </c>
      <c r="C20" s="22">
        <v>20738330.935809217</v>
      </c>
      <c r="D20" s="22">
        <v>19476312.125525791</v>
      </c>
      <c r="E20" s="22">
        <v>18140542.603545327</v>
      </c>
      <c r="F20" s="22">
        <v>16726712.475727184</v>
      </c>
      <c r="G20" s="22">
        <v>15230259.983412044</v>
      </c>
      <c r="H20" s="22">
        <v>13646356.784792248</v>
      </c>
      <c r="I20" s="22">
        <v>11969892.376144852</v>
      </c>
      <c r="J20" s="22">
        <v>10195457.602662139</v>
      </c>
      <c r="K20" s="22">
        <v>8317327.2056768462</v>
      </c>
      <c r="L20" s="22">
        <v>6329441.3499703016</v>
      </c>
    </row>
    <row r="21" spans="1:12" hidden="1" outlineLevel="1" x14ac:dyDescent="0.25">
      <c r="A21" s="98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collapsed="1" x14ac:dyDescent="0.25">
      <c r="A22" s="98" t="s">
        <v>63</v>
      </c>
      <c r="B22" s="22">
        <v>3511122379.0700002</v>
      </c>
      <c r="C22" s="22">
        <v>3516385713.1200004</v>
      </c>
      <c r="D22" s="22">
        <v>3522939951.7600002</v>
      </c>
      <c r="E22" s="22">
        <v>3527960526.0099998</v>
      </c>
      <c r="F22" s="22">
        <v>3533039856.4399996</v>
      </c>
      <c r="G22" s="22">
        <v>3544840694.298799</v>
      </c>
      <c r="H22" s="22">
        <v>3550112275.879499</v>
      </c>
      <c r="I22" s="22">
        <v>3556676697.1989617</v>
      </c>
      <c r="J22" s="22">
        <v>3561703091.3816619</v>
      </c>
      <c r="K22" s="22">
        <v>3566814459.284162</v>
      </c>
      <c r="L22" s="22">
        <v>3578650731.7519417</v>
      </c>
    </row>
    <row r="23" spans="1:12" hidden="1" outlineLevel="1" x14ac:dyDescent="0.25">
      <c r="A23" s="98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1:12" hidden="1" outlineLevel="1" x14ac:dyDescent="0.25">
      <c r="A24" s="98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</row>
    <row r="25" spans="1:12" collapsed="1" x14ac:dyDescent="0.25">
      <c r="A25" s="98" t="s">
        <v>66</v>
      </c>
      <c r="B25" s="22">
        <v>26451902</v>
      </c>
      <c r="C25" s="22">
        <v>26259314.000000004</v>
      </c>
      <c r="D25" s="22">
        <v>26066726.000000004</v>
      </c>
      <c r="E25" s="22">
        <v>25874138.000000004</v>
      </c>
      <c r="F25" s="22">
        <v>25681550.000000004</v>
      </c>
      <c r="G25" s="22">
        <v>25488962.000000004</v>
      </c>
      <c r="H25" s="22">
        <v>25296374.000000004</v>
      </c>
      <c r="I25" s="22">
        <v>25103786.000000004</v>
      </c>
      <c r="J25" s="22">
        <v>24911198.000000004</v>
      </c>
      <c r="K25" s="22">
        <v>24718610.000000004</v>
      </c>
      <c r="L25" s="22">
        <v>24526022.000000004</v>
      </c>
    </row>
    <row r="26" spans="1:12" x14ac:dyDescent="0.25">
      <c r="A26" s="3" t="s">
        <v>144</v>
      </c>
      <c r="B26" s="22">
        <v>1804000</v>
      </c>
      <c r="C26" s="22">
        <f>+B26</f>
        <v>1804000</v>
      </c>
      <c r="D26" s="22">
        <f t="shared" ref="D26:L27" si="1">+C26</f>
        <v>1804000</v>
      </c>
      <c r="E26" s="22">
        <f t="shared" si="1"/>
        <v>1804000</v>
      </c>
      <c r="F26" s="22">
        <f t="shared" si="1"/>
        <v>1804000</v>
      </c>
      <c r="G26" s="22">
        <f t="shared" si="1"/>
        <v>1804000</v>
      </c>
      <c r="H26" s="22">
        <f t="shared" si="1"/>
        <v>1804000</v>
      </c>
      <c r="I26" s="22">
        <f t="shared" si="1"/>
        <v>1804000</v>
      </c>
      <c r="J26" s="22">
        <f t="shared" si="1"/>
        <v>1804000</v>
      </c>
      <c r="K26" s="22">
        <f t="shared" si="1"/>
        <v>1804000</v>
      </c>
      <c r="L26" s="22">
        <f t="shared" si="1"/>
        <v>1804000</v>
      </c>
    </row>
    <row r="27" spans="1:12" x14ac:dyDescent="0.25">
      <c r="A27" s="98" t="s">
        <v>52</v>
      </c>
      <c r="B27" s="22">
        <v>253527</v>
      </c>
      <c r="C27" s="22">
        <f>+B27</f>
        <v>253527</v>
      </c>
      <c r="D27" s="22">
        <f t="shared" si="1"/>
        <v>253527</v>
      </c>
      <c r="E27" s="22">
        <f t="shared" si="1"/>
        <v>253527</v>
      </c>
      <c r="F27" s="22">
        <f t="shared" si="1"/>
        <v>253527</v>
      </c>
      <c r="G27" s="22">
        <f t="shared" si="1"/>
        <v>253527</v>
      </c>
      <c r="H27" s="22">
        <f t="shared" si="1"/>
        <v>253527</v>
      </c>
      <c r="I27" s="22">
        <f t="shared" si="1"/>
        <v>253527</v>
      </c>
      <c r="J27" s="22">
        <f t="shared" si="1"/>
        <v>253527</v>
      </c>
      <c r="K27" s="22">
        <f t="shared" si="1"/>
        <v>253527</v>
      </c>
      <c r="L27" s="22">
        <f t="shared" si="1"/>
        <v>253527</v>
      </c>
    </row>
    <row r="28" spans="1:12" x14ac:dyDescent="0.25">
      <c r="A28" s="21" t="s">
        <v>67</v>
      </c>
      <c r="B28" s="24">
        <f>SUM(B19:B27)</f>
        <v>3662029479.04</v>
      </c>
      <c r="C28" s="24">
        <f t="shared" ref="C28:L28" si="2">SUM(C19:C27)</f>
        <v>3680907885.0558095</v>
      </c>
      <c r="D28" s="24">
        <f t="shared" si="2"/>
        <v>3702007516.8855262</v>
      </c>
      <c r="E28" s="24">
        <f t="shared" si="2"/>
        <v>3725499733.6135449</v>
      </c>
      <c r="F28" s="24">
        <f t="shared" si="2"/>
        <v>3748972645.9157267</v>
      </c>
      <c r="G28" s="24">
        <f t="shared" si="2"/>
        <v>3774084443.2822113</v>
      </c>
      <c r="H28" s="24">
        <f t="shared" si="2"/>
        <v>3797579533.6642914</v>
      </c>
      <c r="I28" s="24">
        <f t="shared" si="2"/>
        <v>3817274902.5751066</v>
      </c>
      <c r="J28" s="24">
        <f t="shared" si="2"/>
        <v>3840334273.984324</v>
      </c>
      <c r="K28" s="24">
        <f t="shared" si="2"/>
        <v>3863374923.4898391</v>
      </c>
      <c r="L28" s="24">
        <f t="shared" si="2"/>
        <v>3893030722.101912</v>
      </c>
    </row>
    <row r="30" spans="1:12" ht="15.75" thickBot="1" x14ac:dyDescent="0.3">
      <c r="A30" s="17" t="s">
        <v>68</v>
      </c>
      <c r="B30" s="26">
        <f>+B16+B28</f>
        <v>3779347842.1818409</v>
      </c>
      <c r="C30" s="26">
        <f t="shared" ref="C30:L30" si="3">+C16+C28</f>
        <v>3804293236.9380593</v>
      </c>
      <c r="D30" s="26">
        <f t="shared" si="3"/>
        <v>3831096920.7938957</v>
      </c>
      <c r="E30" s="26">
        <f t="shared" si="3"/>
        <v>3856781136.87462</v>
      </c>
      <c r="F30" s="26">
        <f t="shared" si="3"/>
        <v>3881503851.6959634</v>
      </c>
      <c r="G30" s="26">
        <f t="shared" si="3"/>
        <v>3911861734.5085421</v>
      </c>
      <c r="H30" s="26">
        <f t="shared" si="3"/>
        <v>3935351264.6574044</v>
      </c>
      <c r="I30" s="26">
        <f t="shared" si="3"/>
        <v>3959990212.225029</v>
      </c>
      <c r="J30" s="26">
        <f t="shared" si="3"/>
        <v>3983085743.5658917</v>
      </c>
      <c r="K30" s="26">
        <f t="shared" si="3"/>
        <v>4006141578.4065542</v>
      </c>
      <c r="L30" s="26">
        <f t="shared" si="3"/>
        <v>4036494355.992496</v>
      </c>
    </row>
    <row r="32" spans="1:12" x14ac:dyDescent="0.25">
      <c r="A32" s="17" t="s">
        <v>69</v>
      </c>
    </row>
    <row r="33" spans="1:12" x14ac:dyDescent="0.25">
      <c r="A33" s="30" t="s">
        <v>70</v>
      </c>
    </row>
    <row r="34" spans="1:12" x14ac:dyDescent="0.25">
      <c r="A34" s="3" t="s">
        <v>71</v>
      </c>
      <c r="B34" s="22">
        <v>61663914.409999996</v>
      </c>
      <c r="C34" s="22">
        <v>56445757.240000002</v>
      </c>
      <c r="D34" s="22">
        <v>53154309.549999997</v>
      </c>
      <c r="E34" s="22">
        <v>49300491.870000005</v>
      </c>
      <c r="F34" s="22">
        <v>48325873.18</v>
      </c>
      <c r="G34" s="22">
        <v>48191562.5</v>
      </c>
      <c r="H34" s="22">
        <v>48029029.810000002</v>
      </c>
      <c r="I34" s="22">
        <v>47869356.129999995</v>
      </c>
      <c r="J34" s="22">
        <v>47712593.439999998</v>
      </c>
      <c r="K34" s="22">
        <v>47558796.759999998</v>
      </c>
      <c r="L34" s="22">
        <v>47408020.07</v>
      </c>
    </row>
    <row r="35" spans="1:12" x14ac:dyDescent="0.25">
      <c r="A35" s="3" t="s">
        <v>145</v>
      </c>
      <c r="B35" s="22">
        <v>2720000</v>
      </c>
      <c r="C35" s="22">
        <f>+B35</f>
        <v>2720000</v>
      </c>
      <c r="D35" s="22">
        <f t="shared" ref="D35:L36" si="4">+C35</f>
        <v>2720000</v>
      </c>
      <c r="E35" s="22">
        <f t="shared" si="4"/>
        <v>2720000</v>
      </c>
      <c r="F35" s="22">
        <f t="shared" si="4"/>
        <v>2720000</v>
      </c>
      <c r="G35" s="22">
        <f t="shared" si="4"/>
        <v>2720000</v>
      </c>
      <c r="H35" s="22">
        <f t="shared" si="4"/>
        <v>2720000</v>
      </c>
      <c r="I35" s="22">
        <f t="shared" si="4"/>
        <v>2720000</v>
      </c>
      <c r="J35" s="22">
        <f t="shared" si="4"/>
        <v>2720000</v>
      </c>
      <c r="K35" s="22">
        <f t="shared" si="4"/>
        <v>2720000</v>
      </c>
      <c r="L35" s="22">
        <f t="shared" si="4"/>
        <v>2720000</v>
      </c>
    </row>
    <row r="36" spans="1:12" x14ac:dyDescent="0.25">
      <c r="A36" s="3" t="s">
        <v>146</v>
      </c>
      <c r="B36" s="22">
        <v>9274000</v>
      </c>
      <c r="C36" s="22">
        <f>+B36</f>
        <v>9274000</v>
      </c>
      <c r="D36" s="22">
        <f t="shared" si="4"/>
        <v>9274000</v>
      </c>
      <c r="E36" s="22">
        <f t="shared" si="4"/>
        <v>9274000</v>
      </c>
      <c r="F36" s="22">
        <f t="shared" si="4"/>
        <v>9274000</v>
      </c>
      <c r="G36" s="22">
        <f t="shared" si="4"/>
        <v>9274000</v>
      </c>
      <c r="H36" s="22">
        <f t="shared" si="4"/>
        <v>9274000</v>
      </c>
      <c r="I36" s="22">
        <f t="shared" si="4"/>
        <v>9274000</v>
      </c>
      <c r="J36" s="22">
        <f t="shared" si="4"/>
        <v>9274000</v>
      </c>
      <c r="K36" s="22">
        <f t="shared" si="4"/>
        <v>9274000</v>
      </c>
      <c r="L36" s="22">
        <f t="shared" si="4"/>
        <v>9274000</v>
      </c>
    </row>
    <row r="37" spans="1:12" x14ac:dyDescent="0.25">
      <c r="A37" s="3" t="s">
        <v>72</v>
      </c>
      <c r="B37" s="22">
        <v>15015109.708482865</v>
      </c>
      <c r="C37" s="22">
        <v>14650488.071816199</v>
      </c>
      <c r="D37" s="22">
        <v>12897227.953186061</v>
      </c>
      <c r="E37" s="22">
        <v>12639115.638482867</v>
      </c>
      <c r="F37" s="22">
        <v>12578448.986047555</v>
      </c>
      <c r="G37" s="22">
        <v>12517782.351663992</v>
      </c>
      <c r="H37" s="22">
        <v>12458403.821663991</v>
      </c>
      <c r="I37" s="22">
        <v>12396449.00166399</v>
      </c>
      <c r="J37" s="22">
        <v>12335782.331663992</v>
      </c>
      <c r="K37" s="22">
        <v>12238237.891663993</v>
      </c>
      <c r="L37" s="22">
        <v>11530579.561663991</v>
      </c>
    </row>
    <row r="38" spans="1:12" x14ac:dyDescent="0.25">
      <c r="A38" s="3" t="s">
        <v>147</v>
      </c>
      <c r="B38" s="22">
        <v>966000</v>
      </c>
      <c r="C38" s="22">
        <f>+B38</f>
        <v>966000</v>
      </c>
      <c r="D38" s="22">
        <f t="shared" ref="D38:L38" si="5">+C38</f>
        <v>966000</v>
      </c>
      <c r="E38" s="22">
        <f t="shared" si="5"/>
        <v>966000</v>
      </c>
      <c r="F38" s="22">
        <f t="shared" si="5"/>
        <v>966000</v>
      </c>
      <c r="G38" s="22">
        <f t="shared" si="5"/>
        <v>966000</v>
      </c>
      <c r="H38" s="22">
        <f t="shared" si="5"/>
        <v>966000</v>
      </c>
      <c r="I38" s="22">
        <f t="shared" si="5"/>
        <v>966000</v>
      </c>
      <c r="J38" s="22">
        <f t="shared" si="5"/>
        <v>966000</v>
      </c>
      <c r="K38" s="22">
        <f t="shared" si="5"/>
        <v>966000</v>
      </c>
      <c r="L38" s="22">
        <f t="shared" si="5"/>
        <v>966000</v>
      </c>
    </row>
    <row r="39" spans="1:12" x14ac:dyDescent="0.25">
      <c r="A39" s="98" t="s">
        <v>73</v>
      </c>
      <c r="B39" s="22">
        <v>53919354.000000007</v>
      </c>
      <c r="C39" s="22">
        <v>54109664.000000007</v>
      </c>
      <c r="D39" s="22">
        <v>54306814</v>
      </c>
      <c r="E39" s="22">
        <v>54510984</v>
      </c>
      <c r="F39" s="22">
        <v>54722334</v>
      </c>
      <c r="G39" s="22">
        <v>54941034</v>
      </c>
      <c r="H39" s="22">
        <v>55081484</v>
      </c>
      <c r="I39" s="22">
        <v>55225154</v>
      </c>
      <c r="J39" s="22">
        <v>55374114</v>
      </c>
      <c r="K39" s="22">
        <v>55526443.999999993</v>
      </c>
      <c r="L39" s="22">
        <v>55684214</v>
      </c>
    </row>
    <row r="40" spans="1:12" x14ac:dyDescent="0.25">
      <c r="A40" s="21" t="s">
        <v>74</v>
      </c>
      <c r="B40" s="24">
        <f>SUM(B34:B39)</f>
        <v>143558378.11848286</v>
      </c>
      <c r="C40" s="24">
        <f t="shared" ref="C40:L40" si="6">SUM(C34:C39)</f>
        <v>138165909.31181622</v>
      </c>
      <c r="D40" s="24">
        <f t="shared" si="6"/>
        <v>133318351.50318606</v>
      </c>
      <c r="E40" s="24">
        <f t="shared" si="6"/>
        <v>129410591.50848287</v>
      </c>
      <c r="F40" s="24">
        <f t="shared" si="6"/>
        <v>128586656.16604756</v>
      </c>
      <c r="G40" s="24">
        <f t="shared" si="6"/>
        <v>128610378.85166399</v>
      </c>
      <c r="H40" s="24">
        <f t="shared" si="6"/>
        <v>128528917.63166399</v>
      </c>
      <c r="I40" s="24">
        <f t="shared" si="6"/>
        <v>128450959.13166398</v>
      </c>
      <c r="J40" s="24">
        <f t="shared" si="6"/>
        <v>128382489.77166399</v>
      </c>
      <c r="K40" s="24">
        <f t="shared" si="6"/>
        <v>128283478.65166399</v>
      </c>
      <c r="L40" s="24">
        <f t="shared" si="6"/>
        <v>127582813.63166399</v>
      </c>
    </row>
    <row r="42" spans="1:12" x14ac:dyDescent="0.25">
      <c r="A42" s="30" t="s">
        <v>75</v>
      </c>
    </row>
    <row r="43" spans="1:12" hidden="1" outlineLevel="1" x14ac:dyDescent="0.25">
      <c r="A43" s="3" t="s">
        <v>71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2" collapsed="1" x14ac:dyDescent="0.25">
      <c r="A44" s="3" t="s">
        <v>145</v>
      </c>
      <c r="B44" s="22">
        <v>4914000</v>
      </c>
      <c r="C44" s="22">
        <v>4914000</v>
      </c>
      <c r="D44" s="22">
        <v>4914000</v>
      </c>
      <c r="E44" s="22">
        <v>4914000</v>
      </c>
      <c r="F44" s="22">
        <v>4914000</v>
      </c>
      <c r="G44" s="22">
        <v>4914000</v>
      </c>
      <c r="H44" s="22">
        <v>4914000</v>
      </c>
      <c r="I44" s="22">
        <v>4914000</v>
      </c>
      <c r="J44" s="22">
        <v>4914000</v>
      </c>
      <c r="K44" s="22">
        <v>4914000</v>
      </c>
      <c r="L44" s="22">
        <v>4914000</v>
      </c>
    </row>
    <row r="45" spans="1:12" x14ac:dyDescent="0.25">
      <c r="A45" s="3" t="s">
        <v>147</v>
      </c>
      <c r="B45" s="22">
        <v>1552000</v>
      </c>
      <c r="C45" s="22">
        <f>+B45</f>
        <v>1552000</v>
      </c>
      <c r="D45" s="22">
        <f t="shared" ref="D45:L45" si="7">+C45</f>
        <v>1552000</v>
      </c>
      <c r="E45" s="22">
        <f t="shared" si="7"/>
        <v>1552000</v>
      </c>
      <c r="F45" s="22">
        <f t="shared" si="7"/>
        <v>1552000</v>
      </c>
      <c r="G45" s="22">
        <f t="shared" si="7"/>
        <v>1552000</v>
      </c>
      <c r="H45" s="22">
        <f t="shared" si="7"/>
        <v>1552000</v>
      </c>
      <c r="I45" s="22">
        <f t="shared" si="7"/>
        <v>1552000</v>
      </c>
      <c r="J45" s="22">
        <f t="shared" si="7"/>
        <v>1552000</v>
      </c>
      <c r="K45" s="22">
        <f t="shared" si="7"/>
        <v>1552000</v>
      </c>
      <c r="L45" s="22">
        <f t="shared" si="7"/>
        <v>1552000</v>
      </c>
    </row>
    <row r="46" spans="1:12" x14ac:dyDescent="0.25">
      <c r="A46" s="3" t="s">
        <v>72</v>
      </c>
      <c r="B46" s="22">
        <v>150690667.16774744</v>
      </c>
      <c r="C46" s="22">
        <v>138575893.920632</v>
      </c>
      <c r="D46" s="22">
        <v>127903576.5650984</v>
      </c>
      <c r="E46" s="22">
        <v>117311773.59638456</v>
      </c>
      <c r="F46" s="22">
        <v>106616338.33508638</v>
      </c>
      <c r="G46" s="22">
        <v>95815962.391605645</v>
      </c>
      <c r="H46" s="22">
        <v>84906013.180973724</v>
      </c>
      <c r="I46" s="22">
        <v>73887640.361847952</v>
      </c>
      <c r="J46" s="22">
        <v>62748627.82248868</v>
      </c>
      <c r="K46" s="22">
        <v>51524797.378931463</v>
      </c>
      <c r="L46" s="22">
        <v>40786739.959081024</v>
      </c>
    </row>
    <row r="47" spans="1:12" x14ac:dyDescent="0.25">
      <c r="A47" s="98" t="s">
        <v>73</v>
      </c>
      <c r="B47" s="22">
        <v>75794760.000000015</v>
      </c>
      <c r="C47" s="22">
        <v>74606340.000000015</v>
      </c>
      <c r="D47" s="22">
        <v>73450530</v>
      </c>
      <c r="E47" s="22">
        <v>72823370.000000015</v>
      </c>
      <c r="F47" s="22">
        <v>69298910</v>
      </c>
      <c r="G47" s="22">
        <v>64882189.999999993</v>
      </c>
      <c r="H47" s="22">
        <v>60428640</v>
      </c>
      <c r="I47" s="22">
        <v>55950259.999999993</v>
      </c>
      <c r="J47" s="22">
        <v>51508070</v>
      </c>
      <c r="K47" s="22">
        <v>46911100</v>
      </c>
      <c r="L47" s="22">
        <v>42771369.999999993</v>
      </c>
    </row>
    <row r="48" spans="1:12" x14ac:dyDescent="0.25">
      <c r="A48" s="21" t="s">
        <v>76</v>
      </c>
      <c r="B48" s="24">
        <f>SUM(B43:B47)</f>
        <v>232951427.16774744</v>
      </c>
      <c r="C48" s="24">
        <f t="shared" ref="C48:L48" si="8">SUM(C43:C47)</f>
        <v>219648233.920632</v>
      </c>
      <c r="D48" s="24">
        <f t="shared" si="8"/>
        <v>207820106.5650984</v>
      </c>
      <c r="E48" s="24">
        <f t="shared" si="8"/>
        <v>196601143.59638458</v>
      </c>
      <c r="F48" s="24">
        <f t="shared" si="8"/>
        <v>182381248.33508638</v>
      </c>
      <c r="G48" s="24">
        <f t="shared" si="8"/>
        <v>167164152.39160565</v>
      </c>
      <c r="H48" s="24">
        <f t="shared" si="8"/>
        <v>151800653.18097371</v>
      </c>
      <c r="I48" s="24">
        <f t="shared" si="8"/>
        <v>136303900.36184794</v>
      </c>
      <c r="J48" s="24">
        <f t="shared" si="8"/>
        <v>120722697.82248868</v>
      </c>
      <c r="K48" s="24">
        <f t="shared" si="8"/>
        <v>104901897.37893146</v>
      </c>
      <c r="L48" s="24">
        <f t="shared" si="8"/>
        <v>90024109.959081024</v>
      </c>
    </row>
    <row r="50" spans="1:12" ht="15.75" thickBot="1" x14ac:dyDescent="0.3">
      <c r="A50" s="17" t="s">
        <v>77</v>
      </c>
      <c r="B50" s="26">
        <f>+B40+B48</f>
        <v>376509805.28623033</v>
      </c>
      <c r="C50" s="26">
        <f t="shared" ref="C50:L50" si="9">+C40+C48</f>
        <v>357814143.23244822</v>
      </c>
      <c r="D50" s="26">
        <f t="shared" si="9"/>
        <v>341138458.06828445</v>
      </c>
      <c r="E50" s="26">
        <f t="shared" si="9"/>
        <v>326011735.10486746</v>
      </c>
      <c r="F50" s="26">
        <f t="shared" si="9"/>
        <v>310967904.50113392</v>
      </c>
      <c r="G50" s="26">
        <f t="shared" si="9"/>
        <v>295774531.24326962</v>
      </c>
      <c r="H50" s="26">
        <f t="shared" si="9"/>
        <v>280329570.81263769</v>
      </c>
      <c r="I50" s="26">
        <f t="shared" si="9"/>
        <v>264754859.49351192</v>
      </c>
      <c r="J50" s="26">
        <f t="shared" si="9"/>
        <v>249105187.59415269</v>
      </c>
      <c r="K50" s="26">
        <f t="shared" si="9"/>
        <v>233185376.03059545</v>
      </c>
      <c r="L50" s="26">
        <f t="shared" si="9"/>
        <v>217606923.59074503</v>
      </c>
    </row>
    <row r="52" spans="1:12" ht="16.5" thickBot="1" x14ac:dyDescent="0.3">
      <c r="A52" s="31" t="s">
        <v>78</v>
      </c>
      <c r="B52" s="28">
        <f>+B30-B50</f>
        <v>3402838036.8956108</v>
      </c>
      <c r="C52" s="28">
        <f t="shared" ref="C52:L52" si="10">+C30-C50</f>
        <v>3446479093.7056112</v>
      </c>
      <c r="D52" s="28">
        <f t="shared" si="10"/>
        <v>3489958462.7256112</v>
      </c>
      <c r="E52" s="28">
        <f t="shared" si="10"/>
        <v>3530769401.7697525</v>
      </c>
      <c r="F52" s="28">
        <f t="shared" si="10"/>
        <v>3570535947.1948295</v>
      </c>
      <c r="G52" s="28">
        <f t="shared" si="10"/>
        <v>3616087203.2652726</v>
      </c>
      <c r="H52" s="28">
        <f t="shared" si="10"/>
        <v>3655021693.8447666</v>
      </c>
      <c r="I52" s="28">
        <f t="shared" si="10"/>
        <v>3695235352.7315168</v>
      </c>
      <c r="J52" s="28">
        <f t="shared" si="10"/>
        <v>3733980555.9717388</v>
      </c>
      <c r="K52" s="28">
        <f t="shared" si="10"/>
        <v>3772956202.3759589</v>
      </c>
      <c r="L52" s="28">
        <f t="shared" si="10"/>
        <v>3818887432.401751</v>
      </c>
    </row>
    <row r="53" spans="1:12" ht="15.75" thickTop="1" x14ac:dyDescent="0.2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1:12" x14ac:dyDescent="0.25">
      <c r="A54" s="17" t="s">
        <v>79</v>
      </c>
    </row>
    <row r="55" spans="1:12" x14ac:dyDescent="0.25">
      <c r="A55" s="3" t="s">
        <v>80</v>
      </c>
      <c r="B55" s="22">
        <v>3331183691.5999999</v>
      </c>
      <c r="C55" s="22">
        <v>3374000061.8800001</v>
      </c>
      <c r="D55" s="22">
        <v>3415364254.9000001</v>
      </c>
      <c r="E55" s="22">
        <v>3455593038.2141423</v>
      </c>
      <c r="F55" s="22">
        <v>3494718414.9292197</v>
      </c>
      <c r="G55" s="22">
        <v>3532907946.5308628</v>
      </c>
      <c r="H55" s="22">
        <v>3571009683.119657</v>
      </c>
      <c r="I55" s="22">
        <v>3609097163.1169448</v>
      </c>
      <c r="J55" s="22">
        <v>3647254090.4244666</v>
      </c>
      <c r="K55" s="22">
        <v>3685557497.3361859</v>
      </c>
      <c r="L55" s="22">
        <v>3724090858.7441988</v>
      </c>
    </row>
    <row r="56" spans="1:12" x14ac:dyDescent="0.25">
      <c r="A56" s="3" t="s">
        <v>81</v>
      </c>
      <c r="B56" s="22">
        <v>71653992</v>
      </c>
      <c r="C56" s="22">
        <v>72478745.070000008</v>
      </c>
      <c r="D56" s="22">
        <v>74594402.730000004</v>
      </c>
      <c r="E56" s="22">
        <v>75176396.000000015</v>
      </c>
      <c r="F56" s="22">
        <v>75817145.450000018</v>
      </c>
      <c r="G56" s="22">
        <v>83179402.328799322</v>
      </c>
      <c r="H56" s="22">
        <v>84012402.929499328</v>
      </c>
      <c r="I56" s="22">
        <v>86138243.268961892</v>
      </c>
      <c r="J56" s="22">
        <v>86726056.471661881</v>
      </c>
      <c r="K56" s="22">
        <v>87398843.39416188</v>
      </c>
      <c r="L56" s="22">
        <v>94796534.881941289</v>
      </c>
    </row>
    <row r="57" spans="1:12" ht="16.5" thickBot="1" x14ac:dyDescent="0.3">
      <c r="A57" s="31" t="s">
        <v>82</v>
      </c>
      <c r="B57" s="28">
        <f>SUM(B55:B56)</f>
        <v>3402837683.5999999</v>
      </c>
      <c r="C57" s="28">
        <f t="shared" ref="C57:L57" si="11">SUM(C55:C56)</f>
        <v>3446478806.9500003</v>
      </c>
      <c r="D57" s="28">
        <f t="shared" si="11"/>
        <v>3489958657.6300001</v>
      </c>
      <c r="E57" s="28">
        <f t="shared" si="11"/>
        <v>3530769434.2141423</v>
      </c>
      <c r="F57" s="28">
        <f t="shared" si="11"/>
        <v>3570535560.3792195</v>
      </c>
      <c r="G57" s="28">
        <f t="shared" si="11"/>
        <v>3616087348.8596621</v>
      </c>
      <c r="H57" s="28">
        <f t="shared" si="11"/>
        <v>3655022086.0491562</v>
      </c>
      <c r="I57" s="28">
        <f t="shared" si="11"/>
        <v>3695235406.3859067</v>
      </c>
      <c r="J57" s="28">
        <f t="shared" si="11"/>
        <v>3733980146.8961287</v>
      </c>
      <c r="K57" s="28">
        <f t="shared" si="11"/>
        <v>3772956340.7303476</v>
      </c>
      <c r="L57" s="28">
        <f t="shared" si="11"/>
        <v>3818887393.6261401</v>
      </c>
    </row>
    <row r="58" spans="1:12" ht="15.75" thickTop="1" x14ac:dyDescent="0.25"/>
    <row r="59" spans="1:12" hidden="1" outlineLevel="1" x14ac:dyDescent="0.25">
      <c r="A59" t="s">
        <v>132</v>
      </c>
      <c r="B59" t="b">
        <f>B52=B57</f>
        <v>0</v>
      </c>
      <c r="C59" t="b">
        <f t="shared" ref="C59:L59" si="12">C52=C57</f>
        <v>0</v>
      </c>
      <c r="D59" t="b">
        <f t="shared" si="12"/>
        <v>0</v>
      </c>
      <c r="E59" t="b">
        <f t="shared" si="12"/>
        <v>0</v>
      </c>
      <c r="F59" t="b">
        <f t="shared" si="12"/>
        <v>0</v>
      </c>
      <c r="G59" t="b">
        <f t="shared" si="12"/>
        <v>0</v>
      </c>
      <c r="H59" t="b">
        <f t="shared" si="12"/>
        <v>0</v>
      </c>
      <c r="I59" t="b">
        <f t="shared" si="12"/>
        <v>0</v>
      </c>
      <c r="J59" t="b">
        <f t="shared" si="12"/>
        <v>0</v>
      </c>
      <c r="K59" t="b">
        <f t="shared" si="12"/>
        <v>0</v>
      </c>
      <c r="L59" t="b">
        <f t="shared" si="12"/>
        <v>0</v>
      </c>
    </row>
    <row r="60" spans="1:12" hidden="1" outlineLevel="1" x14ac:dyDescent="0.25">
      <c r="B60" s="50">
        <f>+B52-B57</f>
        <v>353.2956109046936</v>
      </c>
      <c r="C60" s="50">
        <f t="shared" ref="C60:L60" si="13">+C52-C57</f>
        <v>286.75561094284058</v>
      </c>
      <c r="D60" s="50">
        <f t="shared" si="13"/>
        <v>-194.90438890457153</v>
      </c>
      <c r="E60" s="50">
        <f t="shared" si="13"/>
        <v>-32.444389820098877</v>
      </c>
      <c r="F60" s="50">
        <f t="shared" si="13"/>
        <v>386.8156099319458</v>
      </c>
      <c r="G60" s="50">
        <f t="shared" si="13"/>
        <v>-145.59438943862915</v>
      </c>
      <c r="H60" s="50">
        <f t="shared" si="13"/>
        <v>-392.20438957214355</v>
      </c>
      <c r="I60" s="50">
        <f t="shared" si="13"/>
        <v>-53.65438985824585</v>
      </c>
      <c r="J60" s="50">
        <f t="shared" si="13"/>
        <v>409.07561016082764</v>
      </c>
      <c r="K60" s="50">
        <f t="shared" si="13"/>
        <v>-138.35438871383667</v>
      </c>
      <c r="L60" s="50">
        <f t="shared" si="13"/>
        <v>38.77561092376709</v>
      </c>
    </row>
    <row r="61" spans="1:12" collapsed="1" x14ac:dyDescent="0.25"/>
  </sheetData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000E-53B7-4CF3-9827-ADACA6CBF728}">
  <sheetPr>
    <tabColor theme="4" tint="-0.249977111117893"/>
  </sheetPr>
  <dimension ref="A1:M51"/>
  <sheetViews>
    <sheetView zoomScaleNormal="100" zoomScaleSheetLayoutView="115"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14" t="str">
        <f>'Balance Sheet - 15% SV'!A1</f>
        <v>Long Term Financial Plan - General Fund Only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14" t="str">
        <f>'Balance Sheet - 15% SV'!A2</f>
        <v>Securing Your Future - SV of 15%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'Balance Sheet - 15% SV'!B6</f>
        <v>2021</v>
      </c>
      <c r="C6" s="16">
        <f>'Balance Sheet - 15% SV'!C6</f>
        <v>2022</v>
      </c>
      <c r="D6" s="16">
        <f>'Balance Sheet - 15% SV'!D6</f>
        <v>2023</v>
      </c>
      <c r="E6" s="16">
        <f>'Balance Sheet - 15% SV'!E6</f>
        <v>2024</v>
      </c>
      <c r="F6" s="16">
        <f>'Balance Sheet - 15% SV'!F6</f>
        <v>2025</v>
      </c>
      <c r="G6" s="16">
        <f>'Balance Sheet - 15% SV'!G6</f>
        <v>2026</v>
      </c>
      <c r="H6" s="15">
        <f>'Balance Sheet - 15% SV'!H6</f>
        <v>2027</v>
      </c>
      <c r="I6" s="15">
        <f>'Balance Sheet - 15% SV'!I6</f>
        <v>2028</v>
      </c>
      <c r="J6" s="15">
        <f>'Balance Sheet - 15% SV'!J6</f>
        <v>2029</v>
      </c>
      <c r="K6" s="15">
        <f>'Balance Sheet - 15% SV'!K6</f>
        <v>2030</v>
      </c>
      <c r="L6" s="15">
        <f>'Balance Sheet - 15% SV'!L6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84</v>
      </c>
    </row>
    <row r="9" spans="1:12" x14ac:dyDescent="0.25">
      <c r="A9" s="32" t="s">
        <v>85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2" x14ac:dyDescent="0.25">
      <c r="A10" s="3" t="s">
        <v>28</v>
      </c>
      <c r="B10" s="22">
        <v>178110512</v>
      </c>
      <c r="C10" s="22">
        <v>204503482.58000001</v>
      </c>
      <c r="D10" s="22">
        <v>210977531.40000001</v>
      </c>
      <c r="E10" s="22">
        <v>215965922.69000003</v>
      </c>
      <c r="F10" s="22">
        <v>221289746.51000002</v>
      </c>
      <c r="G10" s="22">
        <v>226746287.00000006</v>
      </c>
      <c r="H10" s="22">
        <v>232338864.18000001</v>
      </c>
      <c r="I10" s="22">
        <v>238070874.11999997</v>
      </c>
      <c r="J10" s="22">
        <v>243945802.93000004</v>
      </c>
      <c r="K10" s="22">
        <v>249967220.94000003</v>
      </c>
      <c r="L10" s="22">
        <v>256138786.85000002</v>
      </c>
    </row>
    <row r="11" spans="1:12" x14ac:dyDescent="0.25">
      <c r="A11" s="3" t="s">
        <v>16</v>
      </c>
      <c r="B11" s="22">
        <v>62476475.070000008</v>
      </c>
      <c r="C11" s="22">
        <v>61901511.660000004</v>
      </c>
      <c r="D11" s="22">
        <v>62211019.219999991</v>
      </c>
      <c r="E11" s="22">
        <v>62522074.329999991</v>
      </c>
      <c r="F11" s="22">
        <v>62834684.689999998</v>
      </c>
      <c r="G11" s="22">
        <v>63148858.120000005</v>
      </c>
      <c r="H11" s="22">
        <v>63464602.410000004</v>
      </c>
      <c r="I11" s="22">
        <v>63781925.419999994</v>
      </c>
      <c r="J11" s="22">
        <v>64100835.049999997</v>
      </c>
      <c r="K11" s="22">
        <v>64421339.229999997</v>
      </c>
      <c r="L11" s="22">
        <v>64743445.920000002</v>
      </c>
    </row>
    <row r="12" spans="1:12" x14ac:dyDescent="0.25">
      <c r="A12" s="3" t="s">
        <v>86</v>
      </c>
      <c r="B12" s="22">
        <v>821244.94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133</v>
      </c>
      <c r="B13" s="22">
        <v>49133845.979999997</v>
      </c>
      <c r="C13" s="22">
        <v>49133845.979999997</v>
      </c>
      <c r="D13" s="22">
        <v>49133845.979999997</v>
      </c>
      <c r="E13" s="22">
        <v>49133845.979999997</v>
      </c>
      <c r="F13" s="22">
        <v>49133845.979999997</v>
      </c>
      <c r="G13" s="22">
        <v>49133845.979999997</v>
      </c>
      <c r="H13" s="22">
        <v>49133845.979999997</v>
      </c>
      <c r="I13" s="22">
        <v>49133845.979999997</v>
      </c>
      <c r="J13" s="22">
        <v>49133845.979999997</v>
      </c>
      <c r="K13" s="22">
        <v>49133845.979999997</v>
      </c>
      <c r="L13" s="22">
        <v>49133845.979999997</v>
      </c>
    </row>
    <row r="14" spans="1:12" x14ac:dyDescent="0.25">
      <c r="A14" s="3" t="s">
        <v>134</v>
      </c>
      <c r="B14" s="22">
        <v>26969492</v>
      </c>
      <c r="C14" s="22">
        <v>26969492</v>
      </c>
      <c r="D14" s="22">
        <v>26969492</v>
      </c>
      <c r="E14" s="22">
        <v>26969492</v>
      </c>
      <c r="F14" s="22">
        <v>26969492</v>
      </c>
      <c r="G14" s="22">
        <v>26969492</v>
      </c>
      <c r="H14" s="22">
        <v>26969492</v>
      </c>
      <c r="I14" s="22">
        <v>26969492</v>
      </c>
      <c r="J14" s="22">
        <v>26969492</v>
      </c>
      <c r="K14" s="22">
        <v>26969492</v>
      </c>
      <c r="L14" s="22">
        <v>26969492</v>
      </c>
    </row>
    <row r="15" spans="1:12" x14ac:dyDescent="0.25">
      <c r="A15" s="3" t="s">
        <v>135</v>
      </c>
      <c r="B15" s="22">
        <v>84428089.079999998</v>
      </c>
      <c r="C15" s="22">
        <v>94527588.989999995</v>
      </c>
      <c r="D15" s="22">
        <v>95518153.820000008</v>
      </c>
      <c r="E15" s="22">
        <v>96501974.879999995</v>
      </c>
      <c r="F15" s="22">
        <v>97493092.060000002</v>
      </c>
      <c r="G15" s="22">
        <v>97980557.520000011</v>
      </c>
      <c r="H15" s="22">
        <v>98470460.300000012</v>
      </c>
      <c r="I15" s="22">
        <v>98962812.609999999</v>
      </c>
      <c r="J15" s="22">
        <v>99457626.680000007</v>
      </c>
      <c r="K15" s="22">
        <v>99954914.810000002</v>
      </c>
      <c r="L15" s="22">
        <v>100454689.38</v>
      </c>
    </row>
    <row r="16" spans="1:12" outlineLevel="1" x14ac:dyDescent="0.25">
      <c r="A16" s="3" t="s">
        <v>87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3" x14ac:dyDescent="0.25">
      <c r="A17" s="3" t="s">
        <v>52</v>
      </c>
      <c r="B17" s="22">
        <v>21572457.800000001</v>
      </c>
      <c r="C17" s="22">
        <v>14977984.190000001</v>
      </c>
      <c r="D17" s="22">
        <v>15052874.110000001</v>
      </c>
      <c r="E17" s="22">
        <v>15128138.48</v>
      </c>
      <c r="F17" s="22">
        <v>15203779.17</v>
      </c>
      <c r="G17" s="22">
        <v>15279798.060000001</v>
      </c>
      <c r="H17" s="22">
        <v>15356197.060000001</v>
      </c>
      <c r="I17" s="22">
        <v>15432978.039999999</v>
      </c>
      <c r="J17" s="22">
        <v>15510142.93</v>
      </c>
      <c r="K17" s="22">
        <v>15587693.630000001</v>
      </c>
      <c r="L17" s="22">
        <v>15665632.109999999</v>
      </c>
    </row>
    <row r="18" spans="1:13" x14ac:dyDescent="0.25">
      <c r="A18" s="32" t="s">
        <v>88</v>
      </c>
    </row>
    <row r="19" spans="1:13" x14ac:dyDescent="0.25">
      <c r="A19" s="3" t="s">
        <v>38</v>
      </c>
      <c r="B19" s="33">
        <v>-218180255.59</v>
      </c>
      <c r="C19" s="33">
        <v>-147721401.03999999</v>
      </c>
      <c r="D19" s="33">
        <v>-151239488.84999999</v>
      </c>
      <c r="E19" s="33">
        <v>-153955241.62</v>
      </c>
      <c r="F19" s="33">
        <v>-157802044.24000001</v>
      </c>
      <c r="G19" s="33">
        <v>-161745026.02000001</v>
      </c>
      <c r="H19" s="33">
        <v>-165108454.90000001</v>
      </c>
      <c r="I19" s="33">
        <v>-168410211.08000001</v>
      </c>
      <c r="J19" s="33">
        <v>-171776001.09999999</v>
      </c>
      <c r="K19" s="33">
        <v>-175211127.46000001</v>
      </c>
      <c r="L19" s="33">
        <v>-178712956.13</v>
      </c>
    </row>
    <row r="20" spans="1:13" x14ac:dyDescent="0.25">
      <c r="A20" s="3" t="s">
        <v>19</v>
      </c>
      <c r="B20" s="33">
        <v>-92962205.389999986</v>
      </c>
      <c r="C20" s="33">
        <v>-84316783.030000001</v>
      </c>
      <c r="D20" s="33">
        <v>-84665010.870000005</v>
      </c>
      <c r="E20" s="33">
        <v>-86315829.900000006</v>
      </c>
      <c r="F20" s="33">
        <v>-87367039.079999998</v>
      </c>
      <c r="G20" s="33">
        <v>-87840870.829999998</v>
      </c>
      <c r="H20" s="33">
        <v>-88280075.329999998</v>
      </c>
      <c r="I20" s="33">
        <v>-88721475.510000005</v>
      </c>
      <c r="J20" s="33">
        <v>-89165083.349999994</v>
      </c>
      <c r="K20" s="33">
        <v>-89610907.890000001</v>
      </c>
      <c r="L20" s="33">
        <v>-90058963.219999999</v>
      </c>
    </row>
    <row r="21" spans="1:13" x14ac:dyDescent="0.25">
      <c r="A21" s="3" t="s">
        <v>39</v>
      </c>
      <c r="B21" s="33">
        <v>-3480788.84</v>
      </c>
      <c r="C21" s="33">
        <v>-3341700</v>
      </c>
      <c r="D21" s="33">
        <v>-3130138</v>
      </c>
      <c r="E21" s="33">
        <v>-2965715.5658576684</v>
      </c>
      <c r="F21" s="33">
        <v>-2856807.2249230538</v>
      </c>
      <c r="G21" s="33">
        <v>-2724240.16835697</v>
      </c>
      <c r="H21" s="33">
        <v>-2591937.7112057814</v>
      </c>
      <c r="I21" s="33">
        <v>-2460869.6627119342</v>
      </c>
      <c r="J21" s="33">
        <v>-2323061.3524784334</v>
      </c>
      <c r="K21" s="33">
        <v>-2187436.4582804907</v>
      </c>
      <c r="L21" s="33">
        <v>-2049867.3619872516</v>
      </c>
    </row>
    <row r="22" spans="1:13" x14ac:dyDescent="0.25">
      <c r="A22" s="3" t="s">
        <v>52</v>
      </c>
      <c r="B22" s="33">
        <v>-85169289.099999994</v>
      </c>
      <c r="C22" s="33">
        <v>-85687324.489999995</v>
      </c>
      <c r="D22" s="33">
        <v>-85615761.040000007</v>
      </c>
      <c r="E22" s="33">
        <v>-86546340.420000002</v>
      </c>
      <c r="F22" s="33">
        <v>-86979071.329999998</v>
      </c>
      <c r="G22" s="33">
        <v>-87413967.549999997</v>
      </c>
      <c r="H22" s="33">
        <v>-87851036.890000001</v>
      </c>
      <c r="I22" s="33">
        <v>-88290292.230000004</v>
      </c>
      <c r="J22" s="33">
        <v>-88731743.510000005</v>
      </c>
      <c r="K22" s="33">
        <v>-89175401.700000003</v>
      </c>
      <c r="L22" s="33">
        <v>-89621279.849999994</v>
      </c>
    </row>
    <row r="23" spans="1:13" x14ac:dyDescent="0.25">
      <c r="A23" s="21" t="s">
        <v>89</v>
      </c>
      <c r="B23" s="24">
        <f>SUM(B10:B22)</f>
        <v>23719577.950000018</v>
      </c>
      <c r="C23" s="24">
        <f t="shared" ref="C23:K23" si="0">SUM(C10:C22)</f>
        <v>131772047.99999999</v>
      </c>
      <c r="D23" s="24">
        <f t="shared" si="0"/>
        <v>136041995.69</v>
      </c>
      <c r="E23" s="24">
        <f t="shared" si="0"/>
        <v>137271946.16414237</v>
      </c>
      <c r="F23" s="24">
        <f t="shared" si="0"/>
        <v>138757471.97507703</v>
      </c>
      <c r="G23" s="24">
        <f t="shared" si="0"/>
        <v>140376716.5216431</v>
      </c>
      <c r="H23" s="24">
        <f t="shared" si="0"/>
        <v>142748149.41879427</v>
      </c>
      <c r="I23" s="24">
        <f t="shared" si="0"/>
        <v>145319502.96728808</v>
      </c>
      <c r="J23" s="24">
        <f t="shared" si="0"/>
        <v>147976531.65752155</v>
      </c>
      <c r="K23" s="24">
        <f t="shared" si="0"/>
        <v>150708581.86171949</v>
      </c>
      <c r="L23" s="24">
        <f>SUM(L10:L22)</f>
        <v>153526069.1980128</v>
      </c>
    </row>
    <row r="25" spans="1:13" x14ac:dyDescent="0.25">
      <c r="A25" s="17" t="s">
        <v>90</v>
      </c>
    </row>
    <row r="26" spans="1:13" x14ac:dyDescent="0.25">
      <c r="A26" s="32" t="s">
        <v>85</v>
      </c>
    </row>
    <row r="27" spans="1:13" x14ac:dyDescent="0.25">
      <c r="A27" s="3" t="s">
        <v>93</v>
      </c>
      <c r="B27" s="22">
        <v>50000000</v>
      </c>
      <c r="C27" s="22">
        <v>50000000</v>
      </c>
      <c r="D27" s="22">
        <v>50000000</v>
      </c>
      <c r="E27" s="22">
        <v>50000000</v>
      </c>
      <c r="F27" s="22">
        <v>55000000</v>
      </c>
      <c r="G27" s="22">
        <v>55000000</v>
      </c>
      <c r="H27" s="22">
        <v>55000000</v>
      </c>
      <c r="I27" s="22">
        <v>55000000</v>
      </c>
      <c r="J27" s="22">
        <v>55000000</v>
      </c>
      <c r="K27" s="22">
        <v>55000000</v>
      </c>
      <c r="L27" s="22">
        <v>55000000</v>
      </c>
      <c r="M27" s="9"/>
    </row>
    <row r="28" spans="1:13" x14ac:dyDescent="0.25">
      <c r="A28" s="3" t="s">
        <v>91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x14ac:dyDescent="0.25">
      <c r="A29" s="3" t="s">
        <v>136</v>
      </c>
      <c r="B29" s="22">
        <v>1192340.03</v>
      </c>
      <c r="C29" s="22">
        <v>1192340.0341907833</v>
      </c>
      <c r="D29" s="22">
        <v>1262018.8102834253</v>
      </c>
      <c r="E29" s="22">
        <v>1335769.5219804638</v>
      </c>
      <c r="F29" s="22">
        <v>1413830.1278181435</v>
      </c>
      <c r="G29" s="22">
        <v>1496452.4923151396</v>
      </c>
      <c r="H29" s="22">
        <v>1583903.1986197967</v>
      </c>
      <c r="I29" s="22">
        <v>1676464.4086473961</v>
      </c>
      <c r="J29" s="22">
        <v>1774434.7734827129</v>
      </c>
      <c r="K29" s="22">
        <v>1878130.396985292</v>
      </c>
      <c r="L29" s="22">
        <v>1987885.8557065446</v>
      </c>
    </row>
    <row r="30" spans="1:13" x14ac:dyDescent="0.25">
      <c r="A30" s="32" t="s">
        <v>88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3" x14ac:dyDescent="0.25">
      <c r="A31" s="3" t="s">
        <v>94</v>
      </c>
      <c r="B31" s="33">
        <v>-115000000</v>
      </c>
      <c r="C31" s="33">
        <v>-70000000</v>
      </c>
      <c r="D31" s="33">
        <v>-71000000</v>
      </c>
      <c r="E31" s="33">
        <v>-72000000</v>
      </c>
      <c r="F31" s="33">
        <v>-76000000</v>
      </c>
      <c r="G31" s="33">
        <v>-74000000</v>
      </c>
      <c r="H31" s="33">
        <v>-74000000</v>
      </c>
      <c r="I31" s="33">
        <v>-74000000</v>
      </c>
      <c r="J31" s="33">
        <v>-74000000</v>
      </c>
      <c r="K31" s="33">
        <v>-74000000</v>
      </c>
      <c r="L31" s="33">
        <v>-76000000</v>
      </c>
      <c r="M31" s="9"/>
    </row>
    <row r="32" spans="1:13" x14ac:dyDescent="0.25">
      <c r="A32" s="3" t="s">
        <v>92</v>
      </c>
      <c r="B32" s="33">
        <v>-107114796.62</v>
      </c>
      <c r="C32" s="33">
        <v>-101173064.17</v>
      </c>
      <c r="D32" s="33">
        <v>-103512187.93000001</v>
      </c>
      <c r="E32" s="33">
        <v>-106097543.16</v>
      </c>
      <c r="F32" s="33">
        <v>-108682898.41</v>
      </c>
      <c r="G32" s="33">
        <v>-111268253.64000002</v>
      </c>
      <c r="H32" s="33">
        <v>-113853608.89</v>
      </c>
      <c r="I32" s="33">
        <v>-116438964.12</v>
      </c>
      <c r="J32" s="33">
        <v>-119024319.37</v>
      </c>
      <c r="K32" s="33">
        <v>-121609674.59999999</v>
      </c>
      <c r="L32" s="33">
        <v>-124195029.85000002</v>
      </c>
    </row>
    <row r="33" spans="1:12" x14ac:dyDescent="0.25">
      <c r="A33" s="21" t="s">
        <v>95</v>
      </c>
      <c r="B33" s="34">
        <f>SUM(B27:B32)</f>
        <v>-170922456.59</v>
      </c>
      <c r="C33" s="34">
        <f t="shared" ref="C33:L33" si="1">SUM(C27:C32)</f>
        <v>-119980724.13580921</v>
      </c>
      <c r="D33" s="34">
        <f t="shared" si="1"/>
        <v>-123250169.11971658</v>
      </c>
      <c r="E33" s="34">
        <f t="shared" si="1"/>
        <v>-126761773.63801953</v>
      </c>
      <c r="F33" s="34">
        <f t="shared" si="1"/>
        <v>-128269068.28218186</v>
      </c>
      <c r="G33" s="34">
        <f t="shared" si="1"/>
        <v>-128771801.14768487</v>
      </c>
      <c r="H33" s="34">
        <f t="shared" si="1"/>
        <v>-131269705.6913802</v>
      </c>
      <c r="I33" s="34">
        <f t="shared" si="1"/>
        <v>-133762499.71135262</v>
      </c>
      <c r="J33" s="34">
        <f t="shared" si="1"/>
        <v>-136249884.59651729</v>
      </c>
      <c r="K33" s="34">
        <f t="shared" si="1"/>
        <v>-138731544.2030147</v>
      </c>
      <c r="L33" s="34">
        <f t="shared" si="1"/>
        <v>-143207143.99429348</v>
      </c>
    </row>
    <row r="35" spans="1:12" x14ac:dyDescent="0.25">
      <c r="A35" s="17" t="s">
        <v>96</v>
      </c>
    </row>
    <row r="36" spans="1:12" x14ac:dyDescent="0.25">
      <c r="A36" s="32" t="s">
        <v>85</v>
      </c>
    </row>
    <row r="37" spans="1:12" x14ac:dyDescent="0.25">
      <c r="A37" s="3" t="s">
        <v>97</v>
      </c>
      <c r="B37" s="22">
        <v>150000000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32" t="s">
        <v>88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outlineLevel="1" x14ac:dyDescent="0.25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3" t="s">
        <v>160</v>
      </c>
      <c r="B40" s="33">
        <v>-2892841.8281589686</v>
      </c>
      <c r="C40" s="33">
        <v>-12696873.383782145</v>
      </c>
      <c r="D40" s="33">
        <v>-12660471.134163752</v>
      </c>
      <c r="E40" s="33">
        <v>-11103164.823417064</v>
      </c>
      <c r="F40" s="33">
        <v>-11030094.653733512</v>
      </c>
      <c r="G40" s="33">
        <v>-11156986.987864286</v>
      </c>
      <c r="H40" s="33">
        <v>-11288986.350631911</v>
      </c>
      <c r="I40" s="33">
        <v>-11425401.089125756</v>
      </c>
      <c r="J40" s="33">
        <v>-11509628.479359258</v>
      </c>
      <c r="K40" s="33">
        <v>-11788334.3135572</v>
      </c>
      <c r="L40" s="33">
        <v>-11455950.61985044</v>
      </c>
    </row>
    <row r="41" spans="1:12" x14ac:dyDescent="0.25">
      <c r="A41" s="21" t="s">
        <v>98</v>
      </c>
      <c r="B41" s="34">
        <f>SUM(B37:B40)</f>
        <v>147107158.17184103</v>
      </c>
      <c r="C41" s="34">
        <f t="shared" ref="C41:L41" si="2">SUM(C37:C40)</f>
        <v>-12696873.383782145</v>
      </c>
      <c r="D41" s="34">
        <f t="shared" si="2"/>
        <v>-12660471.134163752</v>
      </c>
      <c r="E41" s="34">
        <f t="shared" si="2"/>
        <v>-11103164.823417064</v>
      </c>
      <c r="F41" s="34">
        <f t="shared" si="2"/>
        <v>-11030094.653733512</v>
      </c>
      <c r="G41" s="34">
        <f t="shared" si="2"/>
        <v>-11156986.987864286</v>
      </c>
      <c r="H41" s="34">
        <f t="shared" si="2"/>
        <v>-11288986.350631911</v>
      </c>
      <c r="I41" s="34">
        <f t="shared" si="2"/>
        <v>-11425401.089125756</v>
      </c>
      <c r="J41" s="34">
        <f t="shared" si="2"/>
        <v>-11509628.479359258</v>
      </c>
      <c r="K41" s="34">
        <f t="shared" si="2"/>
        <v>-11788334.3135572</v>
      </c>
      <c r="L41" s="34">
        <f t="shared" si="2"/>
        <v>-11455950.61985044</v>
      </c>
    </row>
    <row r="44" spans="1:12" x14ac:dyDescent="0.25">
      <c r="A44" s="17" t="s">
        <v>99</v>
      </c>
      <c r="B44" s="35">
        <f>+B23+B33+B41</f>
        <v>-95720.468158960342</v>
      </c>
      <c r="C44" s="35">
        <f t="shared" ref="C44:L44" si="3">+C23+C33+C41</f>
        <v>-905549.51959137246</v>
      </c>
      <c r="D44" s="35">
        <f t="shared" si="3"/>
        <v>131355.43611966074</v>
      </c>
      <c r="E44" s="35">
        <f t="shared" si="3"/>
        <v>-592992.29729422554</v>
      </c>
      <c r="F44" s="35">
        <f t="shared" si="3"/>
        <v>-541690.96083833836</v>
      </c>
      <c r="G44" s="35">
        <f t="shared" si="3"/>
        <v>447928.38609394431</v>
      </c>
      <c r="H44" s="35">
        <f t="shared" si="3"/>
        <v>189457.37678216025</v>
      </c>
      <c r="I44" s="35">
        <f t="shared" si="3"/>
        <v>131602.16680970415</v>
      </c>
      <c r="J44" s="35">
        <f t="shared" si="3"/>
        <v>217018.58164499328</v>
      </c>
      <c r="K44" s="35">
        <f t="shared" si="3"/>
        <v>188703.34514758736</v>
      </c>
      <c r="L44" s="35">
        <f t="shared" si="3"/>
        <v>-1137025.416131122</v>
      </c>
    </row>
    <row r="46" spans="1:12" x14ac:dyDescent="0.25">
      <c r="A46" s="2" t="s">
        <v>100</v>
      </c>
      <c r="B46" s="22">
        <v>21107000</v>
      </c>
      <c r="C46" s="22">
        <f>B48</f>
        <v>21011279.53184104</v>
      </c>
      <c r="D46" s="22">
        <f t="shared" ref="D46:L46" si="4">C48</f>
        <v>20105730.012249667</v>
      </c>
      <c r="E46" s="22">
        <f t="shared" si="4"/>
        <v>20237085.448369328</v>
      </c>
      <c r="F46" s="22">
        <f t="shared" si="4"/>
        <v>19644093.151075102</v>
      </c>
      <c r="G46" s="22">
        <f t="shared" si="4"/>
        <v>19102402.190236762</v>
      </c>
      <c r="H46" s="22">
        <f t="shared" si="4"/>
        <v>19550330.576330706</v>
      </c>
      <c r="I46" s="22">
        <f t="shared" si="4"/>
        <v>19739787.953112867</v>
      </c>
      <c r="J46" s="22">
        <f t="shared" si="4"/>
        <v>19871390.119922571</v>
      </c>
      <c r="K46" s="22">
        <f t="shared" si="4"/>
        <v>20088408.701567564</v>
      </c>
      <c r="L46" s="22">
        <f t="shared" si="4"/>
        <v>20277112.046715152</v>
      </c>
    </row>
    <row r="48" spans="1:12" ht="15.75" thickBot="1" x14ac:dyDescent="0.3">
      <c r="A48" s="17" t="s">
        <v>101</v>
      </c>
      <c r="B48" s="28">
        <f>B44+B46</f>
        <v>21011279.53184104</v>
      </c>
      <c r="C48" s="28">
        <f t="shared" ref="C48:L48" si="5">C44+C46</f>
        <v>20105730.012249667</v>
      </c>
      <c r="D48" s="28">
        <f t="shared" si="5"/>
        <v>20237085.448369328</v>
      </c>
      <c r="E48" s="28">
        <f t="shared" si="5"/>
        <v>19644093.151075102</v>
      </c>
      <c r="F48" s="28">
        <f t="shared" si="5"/>
        <v>19102402.190236762</v>
      </c>
      <c r="G48" s="28">
        <f t="shared" si="5"/>
        <v>19550330.576330706</v>
      </c>
      <c r="H48" s="28">
        <f t="shared" si="5"/>
        <v>19739787.953112867</v>
      </c>
      <c r="I48" s="28">
        <f t="shared" si="5"/>
        <v>19871390.119922571</v>
      </c>
      <c r="J48" s="28">
        <f t="shared" si="5"/>
        <v>20088408.701567564</v>
      </c>
      <c r="K48" s="28">
        <f t="shared" si="5"/>
        <v>20277112.046715152</v>
      </c>
      <c r="L48" s="28">
        <f t="shared" si="5"/>
        <v>19140086.630584031</v>
      </c>
    </row>
    <row r="49" spans="2:12" ht="15.75" thickTop="1" x14ac:dyDescent="0.25">
      <c r="B49" s="50">
        <f>+B48-'Balance Sheet - 15% SV'!B10</f>
        <v>0</v>
      </c>
      <c r="C49" s="50">
        <f>+C48-'Balance Sheet - 15% SV'!C10</f>
        <v>0</v>
      </c>
      <c r="D49" s="50">
        <f>+D48-'Balance Sheet - 15% SV'!D10</f>
        <v>0</v>
      </c>
      <c r="E49" s="50">
        <f>+E48-'Balance Sheet - 15% SV'!E10</f>
        <v>0</v>
      </c>
      <c r="F49" s="50">
        <f>+F48-'Balance Sheet - 15% SV'!F10</f>
        <v>0</v>
      </c>
      <c r="G49" s="50">
        <f>+G48-'Balance Sheet - 15% SV'!G10</f>
        <v>0</v>
      </c>
      <c r="H49" s="50">
        <f>+H48-'Balance Sheet - 15% SV'!H10</f>
        <v>0</v>
      </c>
      <c r="I49" s="50">
        <f>+I48-'Balance Sheet - 15% SV'!I10</f>
        <v>0</v>
      </c>
      <c r="J49" s="50">
        <f>+J48-'Balance Sheet - 15% SV'!J10</f>
        <v>0</v>
      </c>
      <c r="K49" s="50">
        <f>+K48-'Balance Sheet - 15% SV'!K10</f>
        <v>0</v>
      </c>
      <c r="L49" s="50">
        <f>+L48-'Balance Sheet - 15% SV'!L10</f>
        <v>0</v>
      </c>
    </row>
    <row r="51" spans="2:12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</sheetData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B1EE-32E3-4E1D-A39D-D067C1AC3D04}">
  <sheetPr>
    <tabColor rgb="FF0070C0"/>
  </sheetPr>
  <dimension ref="A1:N39"/>
  <sheetViews>
    <sheetView showGridLines="0" zoomScale="115" zoomScaleNormal="115" zoomScaleSheetLayoutView="115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.140625" defaultRowHeight="15" x14ac:dyDescent="0.25"/>
  <cols>
    <col min="1" max="1" width="3.7109375" customWidth="1"/>
    <col min="2" max="2" width="37.7109375" customWidth="1"/>
    <col min="3" max="3" width="13.42578125" customWidth="1"/>
    <col min="4" max="14" width="12" customWidth="1"/>
  </cols>
  <sheetData>
    <row r="1" spans="1:14" ht="21" customHeight="1" x14ac:dyDescent="0.25">
      <c r="A1" s="14" t="str">
        <f>'Cashflow Statement - 15% SV'!A1</f>
        <v>Long Term Financial Plan - General Fund Only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1" customHeight="1" x14ac:dyDescent="0.25">
      <c r="A2" s="14" t="str">
        <f>'Cashflow Statement - 15% SV'!A2</f>
        <v>Securing Your Future - SV of 15% including rate peg</v>
      </c>
      <c r="D2" s="3"/>
      <c r="E2" s="3"/>
      <c r="F2" s="3"/>
      <c r="G2" s="3"/>
      <c r="H2" s="3"/>
      <c r="I2" s="3"/>
      <c r="J2" s="48"/>
      <c r="K2" s="48"/>
      <c r="L2" s="48"/>
      <c r="M2" s="48"/>
      <c r="N2" s="48"/>
    </row>
    <row r="3" spans="1:14" ht="18" customHeight="1" x14ac:dyDescent="0.25">
      <c r="A3" s="1" t="s">
        <v>102</v>
      </c>
      <c r="D3" s="3"/>
      <c r="E3" s="3"/>
      <c r="F3" s="3"/>
      <c r="G3" s="3"/>
      <c r="H3" s="3"/>
      <c r="I3" s="3"/>
      <c r="J3" s="45"/>
      <c r="K3" s="45"/>
      <c r="L3" s="45"/>
      <c r="M3" s="45"/>
      <c r="N3" s="45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4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</row>
    <row r="6" spans="1:14" x14ac:dyDescent="0.25">
      <c r="B6" s="3"/>
      <c r="C6" s="3"/>
      <c r="D6" s="4">
        <f>+'Cashflow Statement - 15% SV'!B6</f>
        <v>2021</v>
      </c>
      <c r="E6" s="16">
        <f>+'Cashflow Statement - 15% SV'!C6</f>
        <v>2022</v>
      </c>
      <c r="F6" s="16">
        <f>+'Cashflow Statement - 15% SV'!D6</f>
        <v>2023</v>
      </c>
      <c r="G6" s="16">
        <f>+'Cashflow Statement - 15% SV'!E6</f>
        <v>2024</v>
      </c>
      <c r="H6" s="16">
        <f>+'Cashflow Statement - 15% SV'!F6</f>
        <v>2025</v>
      </c>
      <c r="I6" s="16">
        <f>+'Cashflow Statement - 15% SV'!G6</f>
        <v>2026</v>
      </c>
      <c r="J6" s="15">
        <f>+'Cashflow Statement - 15% SV'!H6</f>
        <v>2027</v>
      </c>
      <c r="K6" s="15">
        <f>+'Cashflow Statement - 15% SV'!I6</f>
        <v>2028</v>
      </c>
      <c r="L6" s="15">
        <f>+'Cashflow Statement - 15% SV'!J6</f>
        <v>2029</v>
      </c>
      <c r="M6" s="15">
        <f>+'Cashflow Statement - 15% SV'!K6</f>
        <v>2030</v>
      </c>
      <c r="N6" s="15">
        <f>+'Cashflow Statement - 15% SV'!L6</f>
        <v>2031</v>
      </c>
    </row>
    <row r="7" spans="1:14" x14ac:dyDescent="0.25">
      <c r="B7" s="3"/>
      <c r="C7" s="29" t="s">
        <v>103</v>
      </c>
      <c r="D7" s="4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  <c r="M7" s="15" t="s">
        <v>25</v>
      </c>
      <c r="N7" s="15" t="s">
        <v>25</v>
      </c>
    </row>
    <row r="9" spans="1:14" ht="16.5" customHeight="1" x14ac:dyDescent="0.25">
      <c r="A9" s="36"/>
      <c r="B9" s="37" t="s">
        <v>104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21" customHeight="1" x14ac:dyDescent="0.25">
      <c r="A10" s="65">
        <v>1</v>
      </c>
      <c r="B10" s="66" t="s">
        <v>105</v>
      </c>
      <c r="C10" s="72" t="s">
        <v>106</v>
      </c>
      <c r="D10" s="75">
        <f>('Income Statement - 15% SV'!B20-'Income Statement - 15% SV'!B15-'Income Statement - 15% SV'!B18-'Income Statement - 15% SV'!B19-'Income Statement - 15% SV'!B31)/('Income Statement - 15% SV'!B20-'Income Statement - 15% SV'!B15-'Income Statement - 15% SV'!B18-'Income Statement - 15% SV'!B19)</f>
        <v>-0.25564467016011011</v>
      </c>
      <c r="E10" s="75">
        <f>('Income Statement - 15% SV'!C20-'Income Statement - 15% SV'!C15-'Income Statement - 15% SV'!C18-'Income Statement - 15% SV'!C19-'Income Statement - 15% SV'!C31)/('Income Statement - 15% SV'!C20-'Income Statement - 15% SV'!C15-'Income Statement - 15% SV'!C18-'Income Statement - 15% SV'!C19)</f>
        <v>3.7082400163587173E-2</v>
      </c>
      <c r="F10" s="75">
        <f>('Income Statement - 15% SV'!D20-'Income Statement - 15% SV'!D15-'Income Statement - 15% SV'!D18-'Income Statement - 15% SV'!D19-'Income Statement - 15% SV'!D31)/('Income Statement - 15% SV'!D20-'Income Statement - 15% SV'!D15-'Income Statement - 15% SV'!D18-'Income Statement - 15% SV'!D19)</f>
        <v>3.3183142133889447E-2</v>
      </c>
      <c r="G10" s="75">
        <f>('Income Statement - 15% SV'!E20-'Income Statement - 15% SV'!E15-'Income Statement - 15% SV'!E18-'Income Statement - 15% SV'!E19-'Income Statement - 15% SV'!E31)/('Income Statement - 15% SV'!E20-'Income Statement - 15% SV'!E15-'Income Statement - 15% SV'!E18-'Income Statement - 15% SV'!E19)</f>
        <v>3.0109394490597213E-2</v>
      </c>
      <c r="H10" s="75">
        <f>('Income Statement - 15% SV'!F20-'Income Statement - 15% SV'!F15-'Income Statement - 15% SV'!F18-'Income Statement - 15% SV'!F19-'Income Statement - 15% SV'!F31)/('Income Statement - 15% SV'!F20-'Income Statement - 15% SV'!F15-'Income Statement - 15% SV'!F18-'Income Statement - 15% SV'!F19)</f>
        <v>2.7189237098143516E-2</v>
      </c>
      <c r="I10" s="75">
        <f>('Income Statement - 15% SV'!G20-'Income Statement - 15% SV'!G15-'Income Statement - 15% SV'!G18-'Income Statement - 15% SV'!G19-'Income Statement - 15% SV'!G31)/('Income Statement - 15% SV'!G20-'Income Statement - 15% SV'!G15-'Income Statement - 15% SV'!G18-'Income Statement - 15% SV'!G19)</f>
        <v>2.4744838931651122E-2</v>
      </c>
      <c r="J10" s="75">
        <f>('Income Statement - 15% SV'!H20-'Income Statement - 15% SV'!H15-'Income Statement - 15% SV'!H18-'Income Statement - 15% SV'!H19-'Income Statement - 15% SV'!H31)/('Income Statement - 15% SV'!H20-'Income Statement - 15% SV'!H15-'Income Statement - 15% SV'!H18-'Income Statement - 15% SV'!H19)</f>
        <v>2.4204996766323251E-2</v>
      </c>
      <c r="K10" s="75">
        <f>('Income Statement - 15% SV'!I20-'Income Statement - 15% SV'!I15-'Income Statement - 15% SV'!I18-'Income Statement - 15% SV'!I19-'Income Statement - 15% SV'!I31)/('Income Statement - 15% SV'!I20-'Income Statement - 15% SV'!I15-'Income Statement - 15% SV'!I18-'Income Statement - 15% SV'!I19)</f>
        <v>2.3830481318879757E-2</v>
      </c>
      <c r="L10" s="75">
        <f>('Income Statement - 15% SV'!J20-'Income Statement - 15% SV'!J15-'Income Statement - 15% SV'!J18-'Income Statement - 15% SV'!J19-'Income Statement - 15% SV'!J31)/('Income Statement - 15% SV'!J20-'Income Statement - 15% SV'!J15-'Income Statement - 15% SV'!J18-'Income Statement - 15% SV'!J19)</f>
        <v>2.3635989126723211E-2</v>
      </c>
      <c r="M10" s="75">
        <f>('Income Statement - 15% SV'!K20-'Income Statement - 15% SV'!K15-'Income Statement - 15% SV'!K18-'Income Statement - 15% SV'!K19-'Income Statement - 15% SV'!K31)/('Income Statement - 15% SV'!K20-'Income Statement - 15% SV'!K15-'Income Statement - 15% SV'!K18-'Income Statement - 15% SV'!K19)</f>
        <v>2.3600009164433982E-2</v>
      </c>
      <c r="N10" s="76">
        <f>('Income Statement - 15% SV'!L20-'Income Statement - 15% SV'!L15-'Income Statement - 15% SV'!L18-'Income Statement - 15% SV'!L19-'Income Statement - 15% SV'!L31)/('Income Statement - 15% SV'!L20-'Income Statement - 15% SV'!L15-'Income Statement - 15% SV'!L18-'Income Statement - 15% SV'!L19)</f>
        <v>2.3728854865472944E-2</v>
      </c>
    </row>
    <row r="11" spans="1:14" ht="48" customHeight="1" x14ac:dyDescent="0.25">
      <c r="A11" s="68"/>
      <c r="B11" s="41" t="s">
        <v>107</v>
      </c>
      <c r="C11" s="42"/>
      <c r="D11" s="49" t="s">
        <v>138</v>
      </c>
      <c r="E11" s="77" t="s">
        <v>139</v>
      </c>
      <c r="F11" s="77" t="s">
        <v>139</v>
      </c>
      <c r="G11" s="77" t="s">
        <v>139</v>
      </c>
      <c r="H11" s="77" t="s">
        <v>139</v>
      </c>
      <c r="I11" s="77" t="s">
        <v>139</v>
      </c>
      <c r="J11" s="77" t="s">
        <v>139</v>
      </c>
      <c r="K11" s="77" t="s">
        <v>139</v>
      </c>
      <c r="L11" s="77" t="s">
        <v>139</v>
      </c>
      <c r="M11" s="77" t="s">
        <v>139</v>
      </c>
      <c r="N11" s="78" t="s">
        <v>139</v>
      </c>
    </row>
    <row r="12" spans="1:14" ht="21" customHeight="1" x14ac:dyDescent="0.25">
      <c r="A12" s="65">
        <f>+A10+1</f>
        <v>2</v>
      </c>
      <c r="B12" s="66" t="s">
        <v>108</v>
      </c>
      <c r="C12" s="72" t="s">
        <v>109</v>
      </c>
      <c r="D12" s="75">
        <f>('Income Statement - 15% SV'!B20-'Income Statement - 15% SV'!B14-'Income Statement - 15% SV'!B15)/'Income Statement - 15% SV'!B20</f>
        <v>0.8166061361917879</v>
      </c>
      <c r="E12" s="75">
        <f>('Income Statement - 15% SV'!C20-'Income Statement - 15% SV'!C14-'Income Statement - 15% SV'!C15)/'Income Statement - 15% SV'!C20</f>
        <v>0.83248654591908089</v>
      </c>
      <c r="F12" s="75">
        <f>('Income Statement - 15% SV'!D20-'Income Statement - 15% SV'!D14-'Income Statement - 15% SV'!D15)/'Income Statement - 15% SV'!D20</f>
        <v>0.8348326740460611</v>
      </c>
      <c r="G12" s="75">
        <f>('Income Statement - 15% SV'!E20-'Income Statement - 15% SV'!E14-'Income Statement - 15% SV'!E15)/'Income Statement - 15% SV'!E20</f>
        <v>0.83715640145706305</v>
      </c>
      <c r="H12" s="75">
        <f>('Income Statement - 15% SV'!F20-'Income Statement - 15% SV'!F14-'Income Statement - 15% SV'!F15)/'Income Statement - 15% SV'!F20</f>
        <v>0.83946269908861504</v>
      </c>
      <c r="I12" s="75">
        <f>('Income Statement - 15% SV'!G20-'Income Statement - 15% SV'!G14-'Income Statement - 15% SV'!G15)/'Income Statement - 15% SV'!G20</f>
        <v>0.84158305608169415</v>
      </c>
      <c r="J12" s="75">
        <f>('Income Statement - 15% SV'!H20-'Income Statement - 15% SV'!H14-'Income Statement - 15% SV'!H15)/'Income Statement - 15% SV'!H20</f>
        <v>0.84369328532280141</v>
      </c>
      <c r="K12" s="75">
        <f>('Income Statement - 15% SV'!I20-'Income Statement - 15% SV'!I14-'Income Statement - 15% SV'!I15)/'Income Statement - 15% SV'!I20</f>
        <v>0.84579305266036275</v>
      </c>
      <c r="L12" s="75">
        <f>('Income Statement - 15% SV'!J20-'Income Statement - 15% SV'!J14-'Income Statement - 15% SV'!J15)/'Income Statement - 15% SV'!J20</f>
        <v>0.84788202777778954</v>
      </c>
      <c r="M12" s="75">
        <f>('Income Statement - 15% SV'!K20-'Income Statement - 15% SV'!K14-'Income Statement - 15% SV'!K15)/'Income Statement - 15% SV'!K20</f>
        <v>0.84995988451064064</v>
      </c>
      <c r="N12" s="76">
        <f>('Income Statement - 15% SV'!L20-'Income Statement - 15% SV'!L14-'Income Statement - 15% SV'!L15)/'Income Statement - 15% SV'!L20</f>
        <v>0.85202630114643285</v>
      </c>
    </row>
    <row r="13" spans="1:14" ht="63" customHeight="1" x14ac:dyDescent="0.25">
      <c r="A13" s="68"/>
      <c r="B13" s="41" t="s">
        <v>149</v>
      </c>
      <c r="C13" s="42"/>
      <c r="D13" s="77" t="s">
        <v>139</v>
      </c>
      <c r="E13" s="77" t="s">
        <v>139</v>
      </c>
      <c r="F13" s="77" t="s">
        <v>139</v>
      </c>
      <c r="G13" s="77" t="s">
        <v>139</v>
      </c>
      <c r="H13" s="77" t="s">
        <v>139</v>
      </c>
      <c r="I13" s="77" t="s">
        <v>139</v>
      </c>
      <c r="J13" s="77" t="s">
        <v>139</v>
      </c>
      <c r="K13" s="77" t="s">
        <v>139</v>
      </c>
      <c r="L13" s="77" t="s">
        <v>139</v>
      </c>
      <c r="M13" s="77" t="s">
        <v>139</v>
      </c>
      <c r="N13" s="78" t="s">
        <v>139</v>
      </c>
    </row>
    <row r="15" spans="1:14" ht="16.5" customHeight="1" x14ac:dyDescent="0.25">
      <c r="A15" s="87"/>
      <c r="B15" s="88" t="s">
        <v>110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 ht="21" customHeight="1" x14ac:dyDescent="0.25">
      <c r="A16" s="65">
        <f>+A12+1</f>
        <v>3</v>
      </c>
      <c r="B16" s="66" t="s">
        <v>111</v>
      </c>
      <c r="C16" s="85" t="s">
        <v>112</v>
      </c>
      <c r="D16" s="73">
        <v>-0.9505349629903771</v>
      </c>
      <c r="E16" s="73">
        <v>-0.75302327222222254</v>
      </c>
      <c r="F16" s="73">
        <v>-0.75894502851067336</v>
      </c>
      <c r="G16" s="73">
        <v>-0.79696476714783648</v>
      </c>
      <c r="H16" s="73">
        <v>-0.81928901465158677</v>
      </c>
      <c r="I16" s="73">
        <v>-0.7936320043050461</v>
      </c>
      <c r="J16" s="73">
        <v>-0.82746573359064446</v>
      </c>
      <c r="K16" s="73">
        <v>-0.80607150432525942</v>
      </c>
      <c r="L16" s="73">
        <v>-0.83920025940864507</v>
      </c>
      <c r="M16" s="73">
        <v>-0.87268386872703341</v>
      </c>
      <c r="N16" s="74">
        <v>-0.90451704988672665</v>
      </c>
    </row>
    <row r="17" spans="1:14" ht="63" customHeight="1" x14ac:dyDescent="0.25">
      <c r="A17" s="68"/>
      <c r="B17" s="41" t="s">
        <v>150</v>
      </c>
      <c r="C17" s="40"/>
      <c r="D17" s="51" t="s">
        <v>138</v>
      </c>
      <c r="E17" s="51" t="s">
        <v>138</v>
      </c>
      <c r="F17" s="51" t="s">
        <v>138</v>
      </c>
      <c r="G17" s="51" t="s">
        <v>138</v>
      </c>
      <c r="H17" s="51" t="s">
        <v>138</v>
      </c>
      <c r="I17" s="51" t="s">
        <v>138</v>
      </c>
      <c r="J17" s="51" t="s">
        <v>138</v>
      </c>
      <c r="K17" s="51" t="s">
        <v>138</v>
      </c>
      <c r="L17" s="51" t="s">
        <v>138</v>
      </c>
      <c r="M17" s="51" t="s">
        <v>138</v>
      </c>
      <c r="N17" s="51" t="s">
        <v>138</v>
      </c>
    </row>
    <row r="18" spans="1:14" ht="30.95" customHeight="1" x14ac:dyDescent="0.25">
      <c r="A18" s="109">
        <f>+A16+1</f>
        <v>4</v>
      </c>
      <c r="B18" s="110" t="s">
        <v>113</v>
      </c>
      <c r="C18" s="72" t="s">
        <v>140</v>
      </c>
      <c r="D18" s="80">
        <v>0.05</v>
      </c>
      <c r="E18" s="80">
        <v>0.05</v>
      </c>
      <c r="F18" s="80">
        <v>4.9000000000000002E-2</v>
      </c>
      <c r="G18" s="80">
        <v>4.9000000000000002E-2</v>
      </c>
      <c r="H18" s="80">
        <v>4.9000000000000002E-2</v>
      </c>
      <c r="I18" s="80">
        <v>4.9000000000000002E-2</v>
      </c>
      <c r="J18" s="80">
        <v>4.9000000000000002E-2</v>
      </c>
      <c r="K18" s="80">
        <v>4.9000000000000002E-2</v>
      </c>
      <c r="L18" s="80">
        <v>4.9000000000000002E-2</v>
      </c>
      <c r="M18" s="80">
        <v>4.9000000000000002E-2</v>
      </c>
      <c r="N18" s="81">
        <v>4.9000000000000002E-2</v>
      </c>
    </row>
    <row r="19" spans="1:14" ht="90" x14ac:dyDescent="0.25">
      <c r="A19" s="68"/>
      <c r="B19" s="41" t="s">
        <v>152</v>
      </c>
      <c r="C19" s="40"/>
      <c r="D19" s="51" t="s">
        <v>138</v>
      </c>
      <c r="E19" s="51" t="s">
        <v>138</v>
      </c>
      <c r="F19" s="69" t="s">
        <v>139</v>
      </c>
      <c r="G19" s="69" t="s">
        <v>139</v>
      </c>
      <c r="H19" s="69" t="s">
        <v>139</v>
      </c>
      <c r="I19" s="69" t="s">
        <v>139</v>
      </c>
      <c r="J19" s="69" t="s">
        <v>139</v>
      </c>
      <c r="K19" s="69" t="s">
        <v>139</v>
      </c>
      <c r="L19" s="69" t="s">
        <v>139</v>
      </c>
      <c r="M19" s="69" t="s">
        <v>139</v>
      </c>
      <c r="N19" s="70" t="s">
        <v>139</v>
      </c>
    </row>
    <row r="20" spans="1:14" ht="21" customHeight="1" x14ac:dyDescent="0.25">
      <c r="A20" s="65">
        <f>+A18+1</f>
        <v>5</v>
      </c>
      <c r="B20" s="66" t="s">
        <v>114</v>
      </c>
      <c r="C20" s="72" t="s">
        <v>141</v>
      </c>
      <c r="D20" s="73">
        <f>-('Balance Sheet - 15% SV'!B10+'Balance Sheet - 15% SV'!B11)/((SUM('Cashflow Statement - 15% SV'!B19:B22)+'Cashflow Statement - 15% SV'!B40)/12)</f>
        <v>1.7745053298296563</v>
      </c>
      <c r="E20" s="73">
        <f>-('Balance Sheet - 15% SV'!C10+'Balance Sheet - 15% SV'!C11)/((SUM('Cashflow Statement - 15% SV'!C19:C22)+'Cashflow Statement - 15% SV'!C40)/12)</f>
        <v>2.2881454340423324</v>
      </c>
      <c r="F20" s="73">
        <f>-('Balance Sheet - 15% SV'!D10+'Balance Sheet - 15% SV'!D11)/((SUM('Cashflow Statement - 15% SV'!D19:D22)+'Cashflow Statement - 15% SV'!D40)/12)</f>
        <v>2.4466363199009113</v>
      </c>
      <c r="G20" s="73">
        <f>-('Balance Sheet - 15% SV'!E10+'Balance Sheet - 15% SV'!E11)/((SUM('Cashflow Statement - 15% SV'!E19:E22)+'Cashflow Statement - 15% SV'!E40)/12)</f>
        <v>2.4705044959667264</v>
      </c>
      <c r="H20" s="73">
        <f>-('Balance Sheet - 15% SV'!F10+'Balance Sheet - 15% SV'!F11)/((SUM('Cashflow Statement - 15% SV'!F19:F22)+'Cashflow Statement - 15% SV'!F40)/12)</f>
        <v>2.4496385851375235</v>
      </c>
      <c r="I20" s="73">
        <f>-('Balance Sheet - 15% SV'!G10+'Balance Sheet - 15% SV'!G11)/((SUM('Cashflow Statement - 15% SV'!G19:G22)+'Cashflow Statement - 15% SV'!G40)/12)</f>
        <v>2.5679239736735617</v>
      </c>
      <c r="J20" s="73">
        <f>-('Balance Sheet - 15% SV'!H10+'Balance Sheet - 15% SV'!H11)/((SUM('Cashflow Statement - 15% SV'!H19:H22)+'Cashflow Statement - 15% SV'!H40)/12)</f>
        <v>2.5098789778958825</v>
      </c>
      <c r="K20" s="73">
        <f>-('Balance Sheet - 15% SV'!I10+'Balance Sheet - 15% SV'!I11)/((SUM('Cashflow Statement - 15% SV'!I19:I22)+'Cashflow Statement - 15% SV'!I40)/12)</f>
        <v>2.618611408338833</v>
      </c>
      <c r="L20" s="73">
        <f>-('Balance Sheet - 15% SV'!J10+'Balance Sheet - 15% SV'!J11)/((SUM('Cashflow Statement - 15% SV'!J19:J22)+'Cashflow Statement - 15% SV'!J40)/12)</f>
        <v>2.5625275513760766</v>
      </c>
      <c r="M20" s="73">
        <f>-('Balance Sheet - 15% SV'!K10+'Balance Sheet - 15% SV'!K11)/((SUM('Cashflow Statement - 15% SV'!K19:K22)+'Cashflow Statement - 15% SV'!K40)/12)</f>
        <v>2.5049577658568851</v>
      </c>
      <c r="N20" s="74">
        <f>-('Balance Sheet - 15% SV'!L10+'Balance Sheet - 15% SV'!L11)/((SUM('Cashflow Statement - 15% SV'!L19:L22)+'Cashflow Statement - 15% SV'!L40)/12)</f>
        <v>2.474093764859628</v>
      </c>
    </row>
    <row r="21" spans="1:14" ht="60" x14ac:dyDescent="0.25">
      <c r="A21" s="68"/>
      <c r="B21" s="41" t="s">
        <v>153</v>
      </c>
      <c r="C21" s="40"/>
      <c r="D21" s="51" t="s">
        <v>138</v>
      </c>
      <c r="E21" s="69" t="s">
        <v>139</v>
      </c>
      <c r="F21" s="69" t="s">
        <v>139</v>
      </c>
      <c r="G21" s="69" t="s">
        <v>139</v>
      </c>
      <c r="H21" s="69" t="s">
        <v>139</v>
      </c>
      <c r="I21" s="69" t="s">
        <v>139</v>
      </c>
      <c r="J21" s="69" t="s">
        <v>139</v>
      </c>
      <c r="K21" s="69" t="s">
        <v>139</v>
      </c>
      <c r="L21" s="69" t="s">
        <v>139</v>
      </c>
      <c r="M21" s="69" t="s">
        <v>139</v>
      </c>
      <c r="N21" s="70" t="s">
        <v>139</v>
      </c>
    </row>
    <row r="23" spans="1:14" ht="16.5" customHeight="1" x14ac:dyDescent="0.25">
      <c r="A23" s="37"/>
      <c r="B23" s="37" t="s">
        <v>115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1" customHeight="1" x14ac:dyDescent="0.25">
      <c r="A24" s="65">
        <f>+A20+1</f>
        <v>6</v>
      </c>
      <c r="B24" s="66" t="s">
        <v>161</v>
      </c>
      <c r="C24" s="67" t="s">
        <v>117</v>
      </c>
      <c r="D24" s="83">
        <v>-1.0436741829475054</v>
      </c>
      <c r="E24" s="83">
        <v>6.9103372630430417</v>
      </c>
      <c r="F24" s="83">
        <v>7.0772169921055017</v>
      </c>
      <c r="G24" s="83">
        <v>8.0346898439888808</v>
      </c>
      <c r="H24" s="83">
        <v>8.2388520981663618</v>
      </c>
      <c r="I24" s="83">
        <v>8.3515003713517686</v>
      </c>
      <c r="J24" s="83">
        <v>8.5220790051882975</v>
      </c>
      <c r="K24" s="83">
        <v>8.6945130393645904</v>
      </c>
      <c r="L24" s="83">
        <v>8.9101510883531443</v>
      </c>
      <c r="M24" s="83">
        <v>9.0046959387451473</v>
      </c>
      <c r="N24" s="84">
        <v>9.5162919508346615</v>
      </c>
    </row>
    <row r="25" spans="1:14" ht="45" x14ac:dyDescent="0.25">
      <c r="A25" s="68"/>
      <c r="B25" s="44" t="s">
        <v>151</v>
      </c>
      <c r="C25" s="42"/>
      <c r="D25" s="51" t="s">
        <v>138</v>
      </c>
      <c r="E25" s="69" t="s">
        <v>139</v>
      </c>
      <c r="F25" s="69" t="s">
        <v>139</v>
      </c>
      <c r="G25" s="69" t="s">
        <v>139</v>
      </c>
      <c r="H25" s="69" t="s">
        <v>139</v>
      </c>
      <c r="I25" s="69" t="s">
        <v>139</v>
      </c>
      <c r="J25" s="69" t="s">
        <v>139</v>
      </c>
      <c r="K25" s="69" t="s">
        <v>139</v>
      </c>
      <c r="L25" s="69" t="s">
        <v>139</v>
      </c>
      <c r="M25" s="69" t="s">
        <v>139</v>
      </c>
      <c r="N25" s="70" t="s">
        <v>139</v>
      </c>
    </row>
    <row r="27" spans="1:14" ht="16.5" customHeight="1" x14ac:dyDescent="0.25">
      <c r="A27" s="37"/>
      <c r="B27" s="37" t="s">
        <v>118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21" customHeight="1" x14ac:dyDescent="0.25">
      <c r="A28" s="65">
        <f>+A24+1</f>
        <v>7</v>
      </c>
      <c r="B28" s="66" t="s">
        <v>119</v>
      </c>
      <c r="C28" s="79" t="s">
        <v>120</v>
      </c>
      <c r="D28" s="80">
        <v>1.0877551005546513</v>
      </c>
      <c r="E28" s="80">
        <v>0.73345906468130939</v>
      </c>
      <c r="F28" s="80">
        <v>0.93117853924867411</v>
      </c>
      <c r="G28" s="80">
        <v>1.0350064927718057</v>
      </c>
      <c r="H28" s="80">
        <v>1.0327954945332467</v>
      </c>
      <c r="I28" s="80">
        <v>1.030696595666204</v>
      </c>
      <c r="J28" s="80">
        <v>1.0287014816640958</v>
      </c>
      <c r="K28" s="80">
        <v>1.0268026405605886</v>
      </c>
      <c r="L28" s="80">
        <v>1.0249932678929581</v>
      </c>
      <c r="M28" s="80">
        <v>1.0232671860455718</v>
      </c>
      <c r="N28" s="81">
        <v>1.021618773222009</v>
      </c>
    </row>
    <row r="29" spans="1:14" ht="45" x14ac:dyDescent="0.25">
      <c r="A29" s="68"/>
      <c r="B29" s="44" t="s">
        <v>121</v>
      </c>
      <c r="C29" s="53"/>
      <c r="D29" s="69" t="s">
        <v>139</v>
      </c>
      <c r="E29" s="51" t="s">
        <v>138</v>
      </c>
      <c r="F29" s="51" t="s">
        <v>138</v>
      </c>
      <c r="G29" s="69" t="s">
        <v>139</v>
      </c>
      <c r="H29" s="69" t="s">
        <v>139</v>
      </c>
      <c r="I29" s="69" t="s">
        <v>139</v>
      </c>
      <c r="J29" s="69" t="s">
        <v>139</v>
      </c>
      <c r="K29" s="69" t="s">
        <v>139</v>
      </c>
      <c r="L29" s="69" t="s">
        <v>139</v>
      </c>
      <c r="M29" s="69" t="s">
        <v>139</v>
      </c>
      <c r="N29" s="70" t="s">
        <v>139</v>
      </c>
    </row>
    <row r="30" spans="1:14" ht="21" customHeight="1" x14ac:dyDescent="0.25">
      <c r="A30" s="65">
        <f>+A28+1</f>
        <v>8</v>
      </c>
      <c r="B30" s="66" t="s">
        <v>122</v>
      </c>
      <c r="C30" s="79" t="s">
        <v>123</v>
      </c>
      <c r="D30" s="104">
        <v>3.2023256775467385E-2</v>
      </c>
      <c r="E30" s="104">
        <v>3.2290168171039857E-2</v>
      </c>
      <c r="F30" s="104">
        <v>3.2379958049515524E-2</v>
      </c>
      <c r="G30" s="104">
        <v>3.2388586719153858E-2</v>
      </c>
      <c r="H30" s="104">
        <v>3.2425641295441669E-2</v>
      </c>
      <c r="I30" s="104">
        <v>3.2491317258012256E-2</v>
      </c>
      <c r="J30" s="104">
        <v>3.2553378512360003E-2</v>
      </c>
      <c r="K30" s="104">
        <v>3.2677113147749251E-2</v>
      </c>
      <c r="L30" s="104">
        <v>3.2831217556415125E-2</v>
      </c>
      <c r="M30" s="104">
        <v>3.3016282670781154E-2</v>
      </c>
      <c r="N30" s="105">
        <v>3.3233330264672081E-2</v>
      </c>
    </row>
    <row r="31" spans="1:14" ht="47.65" customHeight="1" x14ac:dyDescent="0.25">
      <c r="A31" s="68"/>
      <c r="B31" s="44" t="s">
        <v>124</v>
      </c>
      <c r="C31" s="53"/>
      <c r="D31" s="51" t="s">
        <v>138</v>
      </c>
      <c r="E31" s="51" t="s">
        <v>138</v>
      </c>
      <c r="F31" s="51" t="s">
        <v>138</v>
      </c>
      <c r="G31" s="51" t="s">
        <v>138</v>
      </c>
      <c r="H31" s="51" t="s">
        <v>138</v>
      </c>
      <c r="I31" s="51" t="s">
        <v>138</v>
      </c>
      <c r="J31" s="51" t="s">
        <v>138</v>
      </c>
      <c r="K31" s="51" t="s">
        <v>138</v>
      </c>
      <c r="L31" s="51" t="s">
        <v>138</v>
      </c>
      <c r="M31" s="51" t="s">
        <v>138</v>
      </c>
      <c r="N31" s="82" t="s">
        <v>138</v>
      </c>
    </row>
    <row r="32" spans="1:14" ht="21" customHeight="1" x14ac:dyDescent="0.25">
      <c r="A32" s="65">
        <f>+A30+1</f>
        <v>9</v>
      </c>
      <c r="B32" s="66" t="s">
        <v>125</v>
      </c>
      <c r="C32" s="79" t="s">
        <v>126</v>
      </c>
      <c r="D32" s="73">
        <v>1.1286933717241172</v>
      </c>
      <c r="E32" s="73">
        <v>1.1286030712512451</v>
      </c>
      <c r="F32" s="73">
        <v>1.1286021561177122</v>
      </c>
      <c r="G32" s="73">
        <v>1.1286021561177122</v>
      </c>
      <c r="H32" s="73">
        <v>1.1286021561177122</v>
      </c>
      <c r="I32" s="73">
        <v>1.1286021561177122</v>
      </c>
      <c r="J32" s="73">
        <v>1.1297319497480856</v>
      </c>
      <c r="K32" s="73">
        <v>1.1297408138213869</v>
      </c>
      <c r="L32" s="73">
        <v>1.1297408138213869</v>
      </c>
      <c r="M32" s="73">
        <v>1.1297408138213869</v>
      </c>
      <c r="N32" s="74">
        <v>1.1297408138213869</v>
      </c>
    </row>
    <row r="33" spans="1:14" ht="75" x14ac:dyDescent="0.25">
      <c r="A33" s="68"/>
      <c r="B33" s="44" t="s">
        <v>154</v>
      </c>
      <c r="C33" s="53"/>
      <c r="D33" s="69" t="s">
        <v>139</v>
      </c>
      <c r="E33" s="69" t="s">
        <v>139</v>
      </c>
      <c r="F33" s="69" t="s">
        <v>139</v>
      </c>
      <c r="G33" s="69" t="s">
        <v>139</v>
      </c>
      <c r="H33" s="69" t="s">
        <v>139</v>
      </c>
      <c r="I33" s="69" t="s">
        <v>139</v>
      </c>
      <c r="J33" s="69" t="s">
        <v>139</v>
      </c>
      <c r="K33" s="69" t="s">
        <v>139</v>
      </c>
      <c r="L33" s="69" t="s">
        <v>139</v>
      </c>
      <c r="M33" s="69" t="s">
        <v>139</v>
      </c>
      <c r="N33" s="70" t="s">
        <v>139</v>
      </c>
    </row>
    <row r="34" spans="1:14" ht="21" customHeight="1" x14ac:dyDescent="0.25">
      <c r="A34" s="65">
        <f>+A32+1</f>
        <v>10</v>
      </c>
      <c r="B34" s="66" t="s">
        <v>127</v>
      </c>
      <c r="C34" s="79" t="s">
        <v>126</v>
      </c>
      <c r="D34" s="73">
        <f>D38/'Income Statement - 15% SV'!B27</f>
        <v>1.1520631090560973</v>
      </c>
      <c r="E34" s="73">
        <f>E38/'Income Statement - 15% SV'!C27</f>
        <v>1.1029925096486808</v>
      </c>
      <c r="F34" s="73">
        <f>F38/'Income Statement - 15% SV'!D27</f>
        <v>1.1001667023877968</v>
      </c>
      <c r="G34" s="73">
        <f>G38/'Income Statement - 15% SV'!E27</f>
        <v>1.0974918177064601</v>
      </c>
      <c r="H34" s="73">
        <f>H38/'Income Statement - 15% SV'!F27</f>
        <v>1.0949560792258455</v>
      </c>
      <c r="I34" s="73">
        <f>I38/'Income Statement - 15% SV'!G27</f>
        <v>1.0925489047107453</v>
      </c>
      <c r="J34" s="73">
        <f>J38/'Income Statement - 15% SV'!H27</f>
        <v>1.0902607584516557</v>
      </c>
      <c r="K34" s="73">
        <f>K38/'Income Statement - 15% SV'!I27</f>
        <v>1.0880830250164455</v>
      </c>
      <c r="L34" s="73">
        <f>L38/'Income Statement - 15% SV'!J27</f>
        <v>1.0860079008475272</v>
      </c>
      <c r="M34" s="73">
        <f>M38/'Income Statement - 15% SV'!K27</f>
        <v>1.0840283008293452</v>
      </c>
      <c r="N34" s="74">
        <f>N38/'Income Statement - 15% SV'!L27</f>
        <v>1.0821377774684935</v>
      </c>
    </row>
    <row r="35" spans="1:14" ht="30" x14ac:dyDescent="0.25">
      <c r="A35" s="68"/>
      <c r="B35" s="44" t="s">
        <v>128</v>
      </c>
      <c r="C35" s="53"/>
      <c r="D35" s="69" t="s">
        <v>139</v>
      </c>
      <c r="E35" s="69" t="s">
        <v>139</v>
      </c>
      <c r="F35" s="69" t="s">
        <v>139</v>
      </c>
      <c r="G35" s="69" t="s">
        <v>139</v>
      </c>
      <c r="H35" s="69" t="s">
        <v>139</v>
      </c>
      <c r="I35" s="69" t="s">
        <v>139</v>
      </c>
      <c r="J35" s="69" t="s">
        <v>139</v>
      </c>
      <c r="K35" s="69" t="s">
        <v>139</v>
      </c>
      <c r="L35" s="69" t="s">
        <v>139</v>
      </c>
      <c r="M35" s="69" t="s">
        <v>139</v>
      </c>
      <c r="N35" s="69" t="s">
        <v>139</v>
      </c>
    </row>
    <row r="37" spans="1:14" x14ac:dyDescent="0.25">
      <c r="A37" t="s">
        <v>162</v>
      </c>
      <c r="B37" s="111"/>
      <c r="C37" s="112"/>
      <c r="D37" s="113" t="s">
        <v>163</v>
      </c>
      <c r="E37" s="113" t="s">
        <v>163</v>
      </c>
      <c r="F37" s="113" t="s">
        <v>163</v>
      </c>
      <c r="G37" s="113" t="s">
        <v>163</v>
      </c>
      <c r="H37" s="113" t="s">
        <v>163</v>
      </c>
      <c r="I37" s="113" t="s">
        <v>163</v>
      </c>
      <c r="J37" s="113" t="s">
        <v>163</v>
      </c>
      <c r="K37" s="113" t="s">
        <v>163</v>
      </c>
      <c r="L37" s="113" t="s">
        <v>163</v>
      </c>
      <c r="M37" s="113" t="s">
        <v>163</v>
      </c>
      <c r="N37" s="113" t="s">
        <v>163</v>
      </c>
    </row>
    <row r="38" spans="1:14" x14ac:dyDescent="0.25">
      <c r="A38" t="s">
        <v>162</v>
      </c>
      <c r="B38" s="111"/>
      <c r="C38" s="112" t="s">
        <v>164</v>
      </c>
      <c r="D38" s="112">
        <v>102600456.84999999</v>
      </c>
      <c r="E38" s="112">
        <v>101081954</v>
      </c>
      <c r="F38" s="112">
        <v>103667309.24000001</v>
      </c>
      <c r="G38" s="112">
        <v>106252664.48</v>
      </c>
      <c r="H38" s="112">
        <v>108838019.72</v>
      </c>
      <c r="I38" s="112">
        <v>111423374.96000001</v>
      </c>
      <c r="J38" s="112">
        <v>114008730.2</v>
      </c>
      <c r="K38" s="112">
        <v>116594085.44</v>
      </c>
      <c r="L38" s="112">
        <v>119179440.68000001</v>
      </c>
      <c r="M38" s="112">
        <v>121764795.92</v>
      </c>
      <c r="N38" s="112">
        <v>124350151.16000001</v>
      </c>
    </row>
    <row r="39" spans="1:14" x14ac:dyDescent="0.25"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</row>
  </sheetData>
  <conditionalFormatting sqref="D11">
    <cfRule type="iconSet" priority="14">
      <iconSet iconSet="3Symbols" showValue="0">
        <cfvo type="percent" val="0"/>
        <cfvo type="num" val="0"/>
        <cfvo type="num" val="1.7500000000000002E-2"/>
      </iconSet>
    </cfRule>
  </conditionalFormatting>
  <conditionalFormatting sqref="D19">
    <cfRule type="iconSet" priority="13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12">
      <iconSet iconSet="3Symbols" showValue="0">
        <cfvo type="percent" val="0"/>
        <cfvo type="num" val="0"/>
        <cfvo type="num" val="1.7500000000000002E-2"/>
      </iconSet>
    </cfRule>
  </conditionalFormatting>
  <conditionalFormatting sqref="D21">
    <cfRule type="iconSet" priority="11">
      <iconSet iconSet="3Symbols" showValue="0">
        <cfvo type="percent" val="0"/>
        <cfvo type="num" val="0"/>
        <cfvo type="num" val="1.7500000000000002E-2"/>
      </iconSet>
    </cfRule>
  </conditionalFormatting>
  <conditionalFormatting sqref="D25">
    <cfRule type="iconSet" priority="10">
      <iconSet iconSet="3Symbols" showValue="0">
        <cfvo type="percent" val="0"/>
        <cfvo type="num" val="0"/>
        <cfvo type="num" val="1.7500000000000002E-2"/>
      </iconSet>
    </cfRule>
  </conditionalFormatting>
  <conditionalFormatting sqref="D31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E31:N31">
    <cfRule type="iconSet" priority="8">
      <iconSet iconSet="3Symbols" showValue="0">
        <cfvo type="percent" val="0"/>
        <cfvo type="num" val="0"/>
        <cfvo type="num" val="1.7500000000000002E-2"/>
      </iconSet>
    </cfRule>
  </conditionalFormatting>
  <conditionalFormatting sqref="E29:F29">
    <cfRule type="iconSet" priority="7">
      <iconSet iconSet="3Symbols" showValue="0">
        <cfvo type="percent" val="0"/>
        <cfvo type="num" val="0"/>
        <cfvo type="num" val="1.7500000000000002E-2"/>
      </iconSet>
    </cfRule>
  </conditionalFormatting>
  <conditionalFormatting sqref="D17">
    <cfRule type="iconSet" priority="6">
      <iconSet iconSet="3Symbols" showValue="0">
        <cfvo type="percent" val="0"/>
        <cfvo type="num" val="0"/>
        <cfvo type="num" val="1.7500000000000002E-2"/>
      </iconSet>
    </cfRule>
  </conditionalFormatting>
  <conditionalFormatting sqref="E17:J17">
    <cfRule type="iconSet" priority="5">
      <iconSet iconSet="3Symbols" showValue="0">
        <cfvo type="percent" val="0"/>
        <cfvo type="num" val="0"/>
        <cfvo type="num" val="1.7500000000000002E-2"/>
      </iconSet>
    </cfRule>
  </conditionalFormatting>
  <conditionalFormatting sqref="K17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L17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conditionalFormatting sqref="M17">
    <cfRule type="iconSet" priority="2">
      <iconSet iconSet="3Symbols" showValue="0">
        <cfvo type="percent" val="0"/>
        <cfvo type="num" val="0"/>
        <cfvo type="num" val="1.7500000000000002E-2"/>
      </iconSet>
    </cfRule>
  </conditionalFormatting>
  <conditionalFormatting sqref="N17">
    <cfRule type="iconSet" priority="1">
      <iconSet iconSet="3Symbols" showValue="0">
        <cfvo type="percent" val="0"/>
        <cfvo type="num" val="0"/>
        <cfvo type="num" val="1.7500000000000002E-2"/>
      </iconSet>
    </cfRule>
  </conditionalFormatting>
  <pageMargins left="0.70866141732283472" right="0.70866141732283472" top="0.35433070866141736" bottom="0.35433070866141736" header="0.31496062992125984" footer="0.31496062992125984"/>
  <pageSetup paperSize="8" firstPageNumber="21" fitToHeight="2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43"/>
  <sheetViews>
    <sheetView showGridLines="0" zoomScale="110" zoomScaleNormal="110" zoomScaleSheetLayoutView="130" workbookViewId="0">
      <pane xSplit="1" ySplit="7" topLeftCell="B8" activePane="bottomRight" state="frozen"/>
      <selection activeCell="F22" sqref="F22"/>
      <selection pane="topRight" activeCell="F22" sqref="F22"/>
      <selection pane="bottomLeft" activeCell="F22" sqref="F22"/>
      <selection pane="bottomRight" activeCell="B8" sqref="B8"/>
    </sheetView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14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 x14ac:dyDescent="0.25">
      <c r="A2" s="14" t="str">
        <f>'Assumptions - Baseline'!A1</f>
        <v>Baseline - Rate Peg Only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'Assumptions - Baseline'!B5</f>
        <v>2021</v>
      </c>
      <c r="C6" s="16">
        <f>'Assumptions - Baseline'!C5</f>
        <v>2022</v>
      </c>
      <c r="D6" s="16">
        <f>'Assumptions - Baseline'!D5</f>
        <v>2023</v>
      </c>
      <c r="E6" s="16">
        <f>'Assumptions - Baseline'!E5</f>
        <v>2024</v>
      </c>
      <c r="F6" s="16">
        <f>'Assumptions - Baseline'!F5</f>
        <v>2025</v>
      </c>
      <c r="G6" s="16">
        <f>'Assumptions - Baseline'!G5</f>
        <v>2026</v>
      </c>
      <c r="H6" s="15">
        <f>'Assumptions - Baseline'!H5</f>
        <v>2027</v>
      </c>
      <c r="I6" s="15">
        <f>'Assumptions - Baseline'!I5</f>
        <v>2028</v>
      </c>
      <c r="J6" s="15">
        <f>'Assumptions - Baseline'!J5</f>
        <v>2029</v>
      </c>
      <c r="K6" s="15">
        <f>'Assumptions - Baseline'!K5</f>
        <v>2030</v>
      </c>
      <c r="L6" s="15">
        <f>'Assumptions - Baseline'!L5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26</v>
      </c>
    </row>
    <row r="9" spans="1:12" hidden="1" x14ac:dyDescent="0.25">
      <c r="A9" s="18" t="s">
        <v>27</v>
      </c>
    </row>
    <row r="10" spans="1:12" x14ac:dyDescent="0.25">
      <c r="A10" s="3" t="s">
        <v>28</v>
      </c>
      <c r="B10" s="22">
        <v>177092707</v>
      </c>
      <c r="C10" s="22">
        <v>183136129.12</v>
      </c>
      <c r="D10" s="22">
        <v>187639936.26000005</v>
      </c>
      <c r="E10" s="22">
        <v>192255965.62</v>
      </c>
      <c r="F10" s="22">
        <v>196987020.85999998</v>
      </c>
      <c r="G10" s="22">
        <v>201835975.74000001</v>
      </c>
      <c r="H10" s="22">
        <v>206805775.92000002</v>
      </c>
      <c r="I10" s="22">
        <v>211899440.59000003</v>
      </c>
      <c r="J10" s="22">
        <v>217120064.47</v>
      </c>
      <c r="K10" s="22">
        <v>222470819.64999995</v>
      </c>
      <c r="L10" s="22">
        <v>227954957.48999998</v>
      </c>
    </row>
    <row r="11" spans="1:12" x14ac:dyDescent="0.25">
      <c r="A11" s="3" t="s">
        <v>16</v>
      </c>
      <c r="B11" s="22">
        <v>61618068.550000004</v>
      </c>
      <c r="C11" s="22">
        <v>61926158.890000001</v>
      </c>
      <c r="D11" s="22">
        <v>62235789.689999998</v>
      </c>
      <c r="E11" s="22">
        <v>62546968.640000001</v>
      </c>
      <c r="F11" s="22">
        <v>62859703.480000004</v>
      </c>
      <c r="G11" s="22">
        <v>63174002</v>
      </c>
      <c r="H11" s="22">
        <v>63489872.009999998</v>
      </c>
      <c r="I11" s="22">
        <v>63807321.369999997</v>
      </c>
      <c r="J11" s="22">
        <v>64126357.979999997</v>
      </c>
      <c r="K11" s="22">
        <v>64446989.770000003</v>
      </c>
      <c r="L11" s="22">
        <v>64769224.719999999</v>
      </c>
    </row>
    <row r="12" spans="1:12" x14ac:dyDescent="0.25">
      <c r="A12" s="3" t="s">
        <v>29</v>
      </c>
      <c r="B12" s="22">
        <v>821245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30</v>
      </c>
      <c r="B13" s="22">
        <v>14908658.93</v>
      </c>
      <c r="C13" s="22">
        <v>14983202.220000001</v>
      </c>
      <c r="D13" s="22">
        <v>15058118.23</v>
      </c>
      <c r="E13" s="22">
        <v>15133408.82</v>
      </c>
      <c r="F13" s="22">
        <v>15209075.859999999</v>
      </c>
      <c r="G13" s="22">
        <v>15285121.24</v>
      </c>
      <c r="H13" s="22">
        <v>15361546.85</v>
      </c>
      <c r="I13" s="22">
        <v>15438354.58</v>
      </c>
      <c r="J13" s="22">
        <v>15515546.35</v>
      </c>
      <c r="K13" s="22">
        <v>15593124.08</v>
      </c>
      <c r="L13" s="22">
        <v>15671089.699999999</v>
      </c>
    </row>
    <row r="14" spans="1:12" x14ac:dyDescent="0.25">
      <c r="A14" s="3" t="s">
        <v>31</v>
      </c>
      <c r="B14" s="22">
        <v>49133845.979999997</v>
      </c>
      <c r="C14" s="22">
        <v>49133845.979999997</v>
      </c>
      <c r="D14" s="22">
        <v>49133845.979999997</v>
      </c>
      <c r="E14" s="22">
        <v>49133845.979999997</v>
      </c>
      <c r="F14" s="22">
        <v>49133845.979999997</v>
      </c>
      <c r="G14" s="22">
        <v>49133845.979999997</v>
      </c>
      <c r="H14" s="22">
        <v>49133845.979999997</v>
      </c>
      <c r="I14" s="22">
        <v>49133845.979999997</v>
      </c>
      <c r="J14" s="22">
        <v>49133845.979999997</v>
      </c>
      <c r="K14" s="22">
        <v>49133845.979999997</v>
      </c>
      <c r="L14" s="22">
        <v>49133845.979999997</v>
      </c>
    </row>
    <row r="15" spans="1:12" x14ac:dyDescent="0.25">
      <c r="A15" s="3" t="s">
        <v>32</v>
      </c>
      <c r="B15" s="22">
        <v>26969492</v>
      </c>
      <c r="C15" s="22">
        <v>26969492</v>
      </c>
      <c r="D15" s="22">
        <v>26969492</v>
      </c>
      <c r="E15" s="22">
        <v>26969492</v>
      </c>
      <c r="F15" s="22">
        <v>26969492</v>
      </c>
      <c r="G15" s="22">
        <v>26969492</v>
      </c>
      <c r="H15" s="22">
        <v>26969492</v>
      </c>
      <c r="I15" s="22">
        <v>26969492</v>
      </c>
      <c r="J15" s="22">
        <v>26969492</v>
      </c>
      <c r="K15" s="22">
        <v>26969492</v>
      </c>
      <c r="L15" s="22">
        <v>26969492</v>
      </c>
    </row>
    <row r="16" spans="1:12" x14ac:dyDescent="0.25">
      <c r="A16" s="3" t="s">
        <v>137</v>
      </c>
      <c r="B16" s="22">
        <v>84428089.079999998</v>
      </c>
      <c r="C16" s="22">
        <v>94527588.989999995</v>
      </c>
      <c r="D16" s="22">
        <v>95518153.820000008</v>
      </c>
      <c r="E16" s="22">
        <v>96501974.879999995</v>
      </c>
      <c r="F16" s="22">
        <v>97493092.060000002</v>
      </c>
      <c r="G16" s="22">
        <v>97980557.520000011</v>
      </c>
      <c r="H16" s="22">
        <v>98470460.300000012</v>
      </c>
      <c r="I16" s="22">
        <v>98962812.609999999</v>
      </c>
      <c r="J16" s="22">
        <v>99457626.680000007</v>
      </c>
      <c r="K16" s="22">
        <v>99954914.810000002</v>
      </c>
      <c r="L16" s="22">
        <v>100454689.38</v>
      </c>
    </row>
    <row r="17" spans="1:12" x14ac:dyDescent="0.25">
      <c r="A17" s="19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6.25" hidden="1" outlineLevel="1" x14ac:dyDescent="0.25">
      <c r="A19" s="20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collapsed="1" x14ac:dyDescent="0.25">
      <c r="A20" s="21" t="s">
        <v>36</v>
      </c>
      <c r="B20" s="24">
        <f>SUM(B10:B19)</f>
        <v>414972106.54000002</v>
      </c>
      <c r="C20" s="24">
        <f t="shared" ref="C20:L20" si="0">SUM(C10:C19)</f>
        <v>431501768.36000001</v>
      </c>
      <c r="D20" s="24">
        <f t="shared" si="0"/>
        <v>437384813.90000004</v>
      </c>
      <c r="E20" s="24">
        <f t="shared" si="0"/>
        <v>443375281.25</v>
      </c>
      <c r="F20" s="24">
        <f t="shared" si="0"/>
        <v>449490023.68000001</v>
      </c>
      <c r="G20" s="24">
        <f t="shared" si="0"/>
        <v>455220976.88999999</v>
      </c>
      <c r="H20" s="24">
        <f t="shared" si="0"/>
        <v>461077185.38000005</v>
      </c>
      <c r="I20" s="24">
        <f t="shared" si="0"/>
        <v>467061690.41000003</v>
      </c>
      <c r="J20" s="24">
        <f t="shared" si="0"/>
        <v>473177608.86000001</v>
      </c>
      <c r="K20" s="24">
        <f t="shared" si="0"/>
        <v>479428135.06999993</v>
      </c>
      <c r="L20" s="24">
        <f t="shared" si="0"/>
        <v>485816542.78999996</v>
      </c>
    </row>
    <row r="21" spans="1:12" x14ac:dyDescent="0.25">
      <c r="B21" s="50"/>
      <c r="C21" s="50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B22" s="50"/>
      <c r="C22" s="50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17" t="s">
        <v>37</v>
      </c>
    </row>
    <row r="24" spans="1:12" x14ac:dyDescent="0.25">
      <c r="A24" s="3" t="s">
        <v>38</v>
      </c>
      <c r="B24" s="22">
        <v>217869498.59</v>
      </c>
      <c r="C24" s="22">
        <v>146939074</v>
      </c>
      <c r="D24" s="22">
        <v>150612550.84999999</v>
      </c>
      <c r="E24" s="22">
        <v>154377864.62</v>
      </c>
      <c r="F24" s="22">
        <v>158237311.24000001</v>
      </c>
      <c r="G24" s="22">
        <v>162193244.02000001</v>
      </c>
      <c r="H24" s="22">
        <v>165437108.90000001</v>
      </c>
      <c r="I24" s="22">
        <v>168745851.08000001</v>
      </c>
      <c r="J24" s="22">
        <v>172120768.09999999</v>
      </c>
      <c r="K24" s="22">
        <v>175563183.46000001</v>
      </c>
      <c r="L24" s="22">
        <v>179074447.13</v>
      </c>
    </row>
    <row r="25" spans="1:12" x14ac:dyDescent="0.25">
      <c r="A25" s="3" t="s">
        <v>39</v>
      </c>
      <c r="B25" s="22">
        <v>3480788.84</v>
      </c>
      <c r="C25" s="22">
        <v>3341700</v>
      </c>
      <c r="D25" s="22">
        <v>3130138</v>
      </c>
      <c r="E25" s="22">
        <v>2965715.5658576684</v>
      </c>
      <c r="F25" s="22">
        <v>2856807.2249230538</v>
      </c>
      <c r="G25" s="22">
        <v>2724240.16835697</v>
      </c>
      <c r="H25" s="22">
        <v>2591937.7112057814</v>
      </c>
      <c r="I25" s="22">
        <v>2460869.6627119342</v>
      </c>
      <c r="J25" s="22">
        <v>2323061.3524784334</v>
      </c>
      <c r="K25" s="22">
        <v>2187436.4582804907</v>
      </c>
      <c r="L25" s="22">
        <v>2049867.3619872516</v>
      </c>
    </row>
    <row r="26" spans="1:12" x14ac:dyDescent="0.25">
      <c r="A26" s="3" t="s">
        <v>19</v>
      </c>
      <c r="B26" s="22">
        <v>91498631.569999993</v>
      </c>
      <c r="C26" s="22">
        <v>83858367.030000001</v>
      </c>
      <c r="D26" s="22">
        <v>85288005.870000005</v>
      </c>
      <c r="E26" s="22">
        <v>86381435.900000006</v>
      </c>
      <c r="F26" s="22">
        <v>87429950.079999998</v>
      </c>
      <c r="G26" s="22">
        <v>87867099.829999998</v>
      </c>
      <c r="H26" s="22">
        <v>88306435.329999998</v>
      </c>
      <c r="I26" s="22">
        <v>88747967.510000005</v>
      </c>
      <c r="J26" s="22">
        <v>89191707.349999994</v>
      </c>
      <c r="K26" s="22">
        <v>89637665.890000001</v>
      </c>
      <c r="L26" s="22">
        <v>90085854.219999999</v>
      </c>
    </row>
    <row r="27" spans="1:12" x14ac:dyDescent="0.25">
      <c r="A27" s="3" t="s">
        <v>40</v>
      </c>
      <c r="B27" s="22">
        <v>89058017.780000001</v>
      </c>
      <c r="C27" s="22">
        <v>91643373.019999996</v>
      </c>
      <c r="D27" s="22">
        <v>94228728.260000005</v>
      </c>
      <c r="E27" s="22">
        <v>96814083.5</v>
      </c>
      <c r="F27" s="22">
        <v>99399438.739999995</v>
      </c>
      <c r="G27" s="22">
        <v>101984793.98</v>
      </c>
      <c r="H27" s="22">
        <v>104570149.22</v>
      </c>
      <c r="I27" s="22">
        <v>107155504.45999999</v>
      </c>
      <c r="J27" s="22">
        <v>109740859.7</v>
      </c>
      <c r="K27" s="22">
        <v>112326214.94</v>
      </c>
      <c r="L27" s="22">
        <v>114911570.18000001</v>
      </c>
    </row>
    <row r="28" spans="1:12" hidden="1" outlineLevel="1" x14ac:dyDescent="0.25">
      <c r="A28" s="3" t="s">
        <v>41</v>
      </c>
      <c r="B28" s="22"/>
    </row>
    <row r="29" spans="1:12" collapsed="1" x14ac:dyDescent="0.25">
      <c r="A29" s="3" t="s">
        <v>42</v>
      </c>
      <c r="B29" s="22">
        <v>85286478.099999994</v>
      </c>
      <c r="C29" s="22">
        <v>85712910.489999995</v>
      </c>
      <c r="D29" s="22">
        <v>86141475.040000007</v>
      </c>
      <c r="E29" s="22">
        <v>86572182.420000002</v>
      </c>
      <c r="F29" s="22">
        <v>87005043.329999998</v>
      </c>
      <c r="G29" s="22">
        <v>87440068.549999997</v>
      </c>
      <c r="H29" s="22">
        <v>87877268.890000001</v>
      </c>
      <c r="I29" s="22">
        <v>88316655.230000004</v>
      </c>
      <c r="J29" s="22">
        <v>88758238.510000005</v>
      </c>
      <c r="K29" s="22">
        <v>89202029.700000003</v>
      </c>
      <c r="L29" s="22">
        <v>89648039.849999994</v>
      </c>
    </row>
    <row r="30" spans="1:12" x14ac:dyDescent="0.25">
      <c r="A30" s="3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A31" s="21" t="s">
        <v>44</v>
      </c>
      <c r="B31" s="24">
        <f>SUM(B24:B30)</f>
        <v>487193414.88</v>
      </c>
      <c r="C31" s="24">
        <f>SUM(C24:C30)</f>
        <v>411495424.54000002</v>
      </c>
      <c r="D31" s="24">
        <f t="shared" ref="D31:L31" si="1">SUM(D24:D30)</f>
        <v>419400898.02000004</v>
      </c>
      <c r="E31" s="24">
        <f t="shared" si="1"/>
        <v>427111282.00585771</v>
      </c>
      <c r="F31" s="24">
        <f t="shared" si="1"/>
        <v>434928550.61492306</v>
      </c>
      <c r="G31" s="24">
        <f t="shared" si="1"/>
        <v>442209446.54835701</v>
      </c>
      <c r="H31" s="24">
        <f t="shared" si="1"/>
        <v>448782900.05120575</v>
      </c>
      <c r="I31" s="24">
        <f t="shared" si="1"/>
        <v>455426847.94271195</v>
      </c>
      <c r="J31" s="24">
        <f t="shared" si="1"/>
        <v>462134635.01247841</v>
      </c>
      <c r="K31" s="24">
        <f t="shared" si="1"/>
        <v>468916530.44828051</v>
      </c>
      <c r="L31" s="24">
        <f t="shared" si="1"/>
        <v>475769778.74198723</v>
      </c>
    </row>
    <row r="32" spans="1:12" x14ac:dyDescent="0.25">
      <c r="A32" s="3"/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15.75" thickBot="1" x14ac:dyDescent="0.3">
      <c r="A33" s="17" t="s">
        <v>45</v>
      </c>
      <c r="B33" s="26">
        <f>B20-B31</f>
        <v>-72221308.339999974</v>
      </c>
      <c r="C33" s="26">
        <f>C20-C31</f>
        <v>20006343.819999993</v>
      </c>
      <c r="D33" s="26">
        <f t="shared" ref="D33:L33" si="2">D20-D31</f>
        <v>17983915.879999995</v>
      </c>
      <c r="E33" s="26">
        <f t="shared" si="2"/>
        <v>16263999.244142294</v>
      </c>
      <c r="F33" s="26">
        <f t="shared" si="2"/>
        <v>14561473.065076947</v>
      </c>
      <c r="G33" s="26">
        <f t="shared" si="2"/>
        <v>13011530.341642976</v>
      </c>
      <c r="H33" s="26">
        <f t="shared" si="2"/>
        <v>12294285.328794301</v>
      </c>
      <c r="I33" s="26">
        <f t="shared" si="2"/>
        <v>11634842.467288077</v>
      </c>
      <c r="J33" s="26">
        <f t="shared" si="2"/>
        <v>11042973.847521603</v>
      </c>
      <c r="K33" s="26">
        <f t="shared" si="2"/>
        <v>10511604.62171942</v>
      </c>
      <c r="L33" s="26">
        <f t="shared" si="2"/>
        <v>10046764.048012733</v>
      </c>
    </row>
    <row r="34" spans="1:12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hidden="1" outlineLevel="1" x14ac:dyDescent="0.25">
      <c r="A35" s="17" t="s">
        <v>46</v>
      </c>
      <c r="B35" s="3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idden="1" outlineLevel="1" x14ac:dyDescent="0.25">
      <c r="A36" s="3" t="s">
        <v>47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</row>
    <row r="37" spans="1:12" hidden="1" outlineLevel="1" x14ac:dyDescent="0.25"/>
    <row r="38" spans="1:12" ht="15.75" collapsed="1" thickBot="1" x14ac:dyDescent="0.3">
      <c r="A38" s="17" t="s">
        <v>48</v>
      </c>
      <c r="B38" s="28">
        <f>B33+B36</f>
        <v>-72221308.339999974</v>
      </c>
      <c r="C38" s="28">
        <f>C33+C36</f>
        <v>20006343.819999993</v>
      </c>
      <c r="D38" s="28">
        <f t="shared" ref="D38:L38" si="3">D33+D36</f>
        <v>17983915.879999995</v>
      </c>
      <c r="E38" s="28">
        <f t="shared" si="3"/>
        <v>16263999.244142294</v>
      </c>
      <c r="F38" s="28">
        <f t="shared" si="3"/>
        <v>14561473.065076947</v>
      </c>
      <c r="G38" s="28">
        <f t="shared" si="3"/>
        <v>13011530.341642976</v>
      </c>
      <c r="H38" s="28">
        <f t="shared" si="3"/>
        <v>12294285.328794301</v>
      </c>
      <c r="I38" s="28">
        <f t="shared" si="3"/>
        <v>11634842.467288077</v>
      </c>
      <c r="J38" s="28">
        <f t="shared" si="3"/>
        <v>11042973.847521603</v>
      </c>
      <c r="K38" s="28">
        <f t="shared" si="3"/>
        <v>10511604.62171942</v>
      </c>
      <c r="L38" s="28">
        <f t="shared" si="3"/>
        <v>10046764.048012733</v>
      </c>
    </row>
    <row r="39" spans="1:12" ht="15.75" thickTop="1" x14ac:dyDescent="0.25"/>
    <row r="40" spans="1:12" hidden="1" outlineLevel="1" x14ac:dyDescent="0.25">
      <c r="A40" s="3" t="s">
        <v>49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idden="1" outlineLevel="1" x14ac:dyDescent="0.25">
      <c r="A41" s="3" t="s">
        <v>50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idden="1" outlineLevel="1" x14ac:dyDescent="0.25"/>
    <row r="43" spans="1:12" ht="26.25" collapsed="1" x14ac:dyDescent="0.25">
      <c r="A43" s="20" t="s">
        <v>51</v>
      </c>
      <c r="B43" s="24">
        <f>B38-B15</f>
        <v>-99190800.339999974</v>
      </c>
      <c r="C43" s="24">
        <f>C38-C15</f>
        <v>-6963148.1800000072</v>
      </c>
      <c r="D43" s="24">
        <f t="shared" ref="D43:L43" si="4">D38-D15</f>
        <v>-8985576.1200000048</v>
      </c>
      <c r="E43" s="24">
        <f t="shared" si="4"/>
        <v>-10705492.755857706</v>
      </c>
      <c r="F43" s="24">
        <f t="shared" si="4"/>
        <v>-12408018.934923053</v>
      </c>
      <c r="G43" s="24">
        <f t="shared" si="4"/>
        <v>-13957961.658357024</v>
      </c>
      <c r="H43" s="24">
        <f t="shared" si="4"/>
        <v>-14675206.671205699</v>
      </c>
      <c r="I43" s="24">
        <f t="shared" si="4"/>
        <v>-15334649.532711923</v>
      </c>
      <c r="J43" s="24">
        <f t="shared" si="4"/>
        <v>-15926518.152478397</v>
      </c>
      <c r="K43" s="24">
        <f t="shared" si="4"/>
        <v>-16457887.37828058</v>
      </c>
      <c r="L43" s="24">
        <f t="shared" si="4"/>
        <v>-16922727.951987267</v>
      </c>
    </row>
  </sheetData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L61"/>
  <sheetViews>
    <sheetView showGridLines="0" view="pageBreakPreview" zoomScale="120" zoomScaleNormal="110" zoomScaleSheetLayoutView="120" workbookViewId="0">
      <pane xSplit="1" ySplit="7" topLeftCell="B8" activePane="bottomRight" state="frozen"/>
      <selection activeCell="H29" sqref="H29"/>
      <selection pane="topRight" activeCell="H29" sqref="H29"/>
      <selection pane="bottomLeft" activeCell="H29" sqref="H29"/>
      <selection pane="bottomRight" activeCell="B8" sqref="B8"/>
    </sheetView>
  </sheetViews>
  <sheetFormatPr defaultRowHeight="15" outlineLevelRow="1" x14ac:dyDescent="0.25"/>
  <cols>
    <col min="1" max="1" width="45.85546875" customWidth="1"/>
    <col min="2" max="2" width="12" customWidth="1"/>
    <col min="3" max="12" width="12.7109375" customWidth="1"/>
  </cols>
  <sheetData>
    <row r="1" spans="1:12" ht="21" customHeight="1" x14ac:dyDescent="0.25">
      <c r="A1" s="14" t="str">
        <f>'Income Statement - Baseline'!A1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14" t="str">
        <f>'Income Statement - Baseline'!A2</f>
        <v>Baseline - Rate Peg Only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'Income Statement - Baseline'!B6</f>
        <v>2021</v>
      </c>
      <c r="C6" s="16">
        <f>'Income Statement - Baseline'!C6</f>
        <v>2022</v>
      </c>
      <c r="D6" s="16">
        <f>'Income Statement - Baseline'!D6</f>
        <v>2023</v>
      </c>
      <c r="E6" s="16">
        <f>'Income Statement - Baseline'!E6</f>
        <v>2024</v>
      </c>
      <c r="F6" s="16">
        <f>'Income Statement - Baseline'!F6</f>
        <v>2025</v>
      </c>
      <c r="G6" s="16">
        <f>'Income Statement - Baseline'!G6</f>
        <v>2026</v>
      </c>
      <c r="H6" s="15">
        <f>'Income Statement - Baseline'!H6</f>
        <v>2027</v>
      </c>
      <c r="I6" s="15">
        <f>'Income Statement - Baseline'!I6</f>
        <v>2028</v>
      </c>
      <c r="J6" s="15">
        <f>'Income Statement - Baseline'!J6</f>
        <v>2029</v>
      </c>
      <c r="K6" s="15">
        <f>'Income Statement - Baseline'!K6</f>
        <v>2030</v>
      </c>
      <c r="L6" s="15">
        <f>'Income Statement - Baseline'!L6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55</v>
      </c>
    </row>
    <row r="9" spans="1:12" x14ac:dyDescent="0.25">
      <c r="A9" s="30" t="s">
        <v>56</v>
      </c>
    </row>
    <row r="10" spans="1:12" x14ac:dyDescent="0.25">
      <c r="A10" s="3" t="s">
        <v>57</v>
      </c>
      <c r="B10" s="22">
        <v>21011279.53184104</v>
      </c>
      <c r="C10" s="22">
        <v>20436205.552249748</v>
      </c>
      <c r="D10" s="22">
        <v>20192414.848369438</v>
      </c>
      <c r="E10" s="22">
        <v>20663280.481075175</v>
      </c>
      <c r="F10" s="22">
        <v>20587041.870236754</v>
      </c>
      <c r="G10" s="22">
        <v>19887059.996330604</v>
      </c>
      <c r="H10" s="22">
        <v>20299909.113112759</v>
      </c>
      <c r="I10" s="22">
        <v>21010487.749922477</v>
      </c>
      <c r="J10" s="22">
        <v>20145957.871567447</v>
      </c>
      <c r="K10" s="22">
        <v>19576072.926714938</v>
      </c>
      <c r="L10" s="22">
        <v>19986495.150583744</v>
      </c>
    </row>
    <row r="11" spans="1:12" x14ac:dyDescent="0.25">
      <c r="A11" s="3" t="s">
        <v>58</v>
      </c>
      <c r="B11" s="22">
        <v>38536000</v>
      </c>
      <c r="C11" s="22">
        <v>36536000</v>
      </c>
      <c r="D11" s="22">
        <v>39536000</v>
      </c>
      <c r="E11" s="22">
        <v>41536000</v>
      </c>
      <c r="F11" s="22">
        <v>42536000</v>
      </c>
      <c r="G11" s="22">
        <v>42536000</v>
      </c>
      <c r="H11" s="22">
        <v>45536000</v>
      </c>
      <c r="I11" s="22">
        <v>42536000</v>
      </c>
      <c r="J11" s="22">
        <v>40536000</v>
      </c>
      <c r="K11" s="22">
        <v>37536000</v>
      </c>
      <c r="L11" s="22">
        <v>33536000</v>
      </c>
    </row>
    <row r="12" spans="1:12" x14ac:dyDescent="0.25">
      <c r="A12" s="3" t="s">
        <v>59</v>
      </c>
      <c r="B12" s="22">
        <v>49827686.609999999</v>
      </c>
      <c r="C12" s="22">
        <v>50659722.870000005</v>
      </c>
      <c r="D12" s="22">
        <v>51227288.460000001</v>
      </c>
      <c r="E12" s="22">
        <v>51983638.109999999</v>
      </c>
      <c r="F12" s="22">
        <v>52745775.590000004</v>
      </c>
      <c r="G12" s="22">
        <v>53513841.649999999</v>
      </c>
      <c r="H12" s="22">
        <v>54287981.039999999</v>
      </c>
      <c r="I12" s="22">
        <v>55068343.530000001</v>
      </c>
      <c r="J12" s="22">
        <v>55855079.879999995</v>
      </c>
      <c r="K12" s="22">
        <v>56648347.870000005</v>
      </c>
      <c r="L12" s="22">
        <v>57448307.260000005</v>
      </c>
    </row>
    <row r="13" spans="1:12" x14ac:dyDescent="0.25">
      <c r="A13" s="3" t="s">
        <v>53</v>
      </c>
      <c r="B13" s="22">
        <v>1646409</v>
      </c>
      <c r="C13" s="22">
        <v>1646409</v>
      </c>
      <c r="D13" s="22">
        <v>1646409</v>
      </c>
      <c r="E13" s="22">
        <v>1646409</v>
      </c>
      <c r="F13" s="22">
        <v>1646409</v>
      </c>
      <c r="G13" s="22">
        <v>1646409</v>
      </c>
      <c r="H13" s="22">
        <v>1646409</v>
      </c>
      <c r="I13" s="22">
        <v>1646409</v>
      </c>
      <c r="J13" s="22">
        <v>1646409</v>
      </c>
      <c r="K13" s="22">
        <v>1646409</v>
      </c>
      <c r="L13" s="22">
        <v>1646409</v>
      </c>
    </row>
    <row r="14" spans="1:12" x14ac:dyDescent="0.25">
      <c r="A14" s="3" t="s">
        <v>52</v>
      </c>
      <c r="B14" s="22">
        <v>6296988</v>
      </c>
      <c r="C14" s="22">
        <v>6296988</v>
      </c>
      <c r="D14" s="22">
        <v>6296988</v>
      </c>
      <c r="E14" s="22">
        <v>6296988</v>
      </c>
      <c r="F14" s="22">
        <v>6296988</v>
      </c>
      <c r="G14" s="22">
        <v>6296988</v>
      </c>
      <c r="H14" s="22">
        <v>6296988</v>
      </c>
      <c r="I14" s="22">
        <v>6296988</v>
      </c>
      <c r="J14" s="22">
        <v>6296988</v>
      </c>
      <c r="K14" s="22">
        <v>6296988</v>
      </c>
      <c r="L14" s="22">
        <v>6296988</v>
      </c>
    </row>
    <row r="15" spans="1:12" hidden="1" outlineLevel="1" x14ac:dyDescent="0.25">
      <c r="A15" s="3" t="s">
        <v>60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1:12" collapsed="1" x14ac:dyDescent="0.25">
      <c r="A16" s="21" t="s">
        <v>61</v>
      </c>
      <c r="B16" s="24">
        <f>SUM(B10:B15)</f>
        <v>117318363.14184104</v>
      </c>
      <c r="C16" s="24">
        <f t="shared" ref="C16:L16" si="0">SUM(C10:C15)</f>
        <v>115575325.42224975</v>
      </c>
      <c r="D16" s="24">
        <f t="shared" si="0"/>
        <v>118899100.30836943</v>
      </c>
      <c r="E16" s="24">
        <f t="shared" si="0"/>
        <v>122126315.59107518</v>
      </c>
      <c r="F16" s="24">
        <f t="shared" si="0"/>
        <v>123812214.46023676</v>
      </c>
      <c r="G16" s="24">
        <f t="shared" si="0"/>
        <v>123880298.6463306</v>
      </c>
      <c r="H16" s="24">
        <f t="shared" si="0"/>
        <v>128067287.15311277</v>
      </c>
      <c r="I16" s="24">
        <f t="shared" si="0"/>
        <v>126558228.27992249</v>
      </c>
      <c r="J16" s="24">
        <f t="shared" si="0"/>
        <v>124480434.75156744</v>
      </c>
      <c r="K16" s="24">
        <f t="shared" si="0"/>
        <v>121703817.79671495</v>
      </c>
      <c r="L16" s="24">
        <f t="shared" si="0"/>
        <v>118914199.41058375</v>
      </c>
    </row>
    <row r="18" spans="1:12" x14ac:dyDescent="0.25">
      <c r="A18" s="30" t="s">
        <v>62</v>
      </c>
    </row>
    <row r="19" spans="1:12" x14ac:dyDescent="0.25">
      <c r="A19" s="3" t="s">
        <v>58</v>
      </c>
      <c r="B19" s="22">
        <v>100467000</v>
      </c>
      <c r="C19" s="22">
        <v>100467000</v>
      </c>
      <c r="D19" s="22">
        <v>95467000</v>
      </c>
      <c r="E19" s="22">
        <v>90467000</v>
      </c>
      <c r="F19" s="22">
        <v>85467000</v>
      </c>
      <c r="G19" s="22">
        <v>80467000</v>
      </c>
      <c r="H19" s="22">
        <v>70467000</v>
      </c>
      <c r="I19" s="22">
        <v>65467000</v>
      </c>
      <c r="J19" s="22">
        <v>60467000</v>
      </c>
      <c r="K19" s="22">
        <v>55467000</v>
      </c>
      <c r="L19" s="22">
        <v>50467000</v>
      </c>
    </row>
    <row r="20" spans="1:12" x14ac:dyDescent="0.25">
      <c r="A20" s="98" t="s">
        <v>156</v>
      </c>
      <c r="B20" s="22">
        <v>21930670.969999999</v>
      </c>
      <c r="C20" s="22">
        <v>20738330.935809217</v>
      </c>
      <c r="D20" s="22">
        <v>19476312.125525791</v>
      </c>
      <c r="E20" s="22">
        <v>18140542.603545327</v>
      </c>
      <c r="F20" s="22">
        <v>16726712.475727184</v>
      </c>
      <c r="G20" s="22">
        <v>15230259.983412044</v>
      </c>
      <c r="H20" s="22">
        <v>13646356.784792248</v>
      </c>
      <c r="I20" s="22">
        <v>11969892.376144852</v>
      </c>
      <c r="J20" s="22">
        <v>10195457.602662139</v>
      </c>
      <c r="K20" s="22">
        <v>8317327.2056768462</v>
      </c>
      <c r="L20" s="22">
        <v>6329441.3499703016</v>
      </c>
    </row>
    <row r="21" spans="1:12" hidden="1" outlineLevel="1" x14ac:dyDescent="0.25">
      <c r="A21" s="3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collapsed="1" x14ac:dyDescent="0.25">
      <c r="A22" s="3" t="s">
        <v>63</v>
      </c>
      <c r="B22" s="22">
        <v>3511122379.0700002</v>
      </c>
      <c r="C22" s="22">
        <v>3516385713.1200004</v>
      </c>
      <c r="D22" s="22">
        <v>3522939951.7600002</v>
      </c>
      <c r="E22" s="22">
        <v>3527960526.0099998</v>
      </c>
      <c r="F22" s="22">
        <v>3533039856.4399996</v>
      </c>
      <c r="G22" s="22">
        <v>3544840694.298799</v>
      </c>
      <c r="H22" s="22">
        <v>3550112275.879499</v>
      </c>
      <c r="I22" s="22">
        <v>3556676697.1989617</v>
      </c>
      <c r="J22" s="22">
        <v>3561703091.3816619</v>
      </c>
      <c r="K22" s="22">
        <v>3566814459.284162</v>
      </c>
      <c r="L22" s="22">
        <v>3578650731.7519417</v>
      </c>
    </row>
    <row r="23" spans="1:12" hidden="1" outlineLevel="1" x14ac:dyDescent="0.25">
      <c r="A23" s="3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1:12" hidden="1" outlineLevel="1" x14ac:dyDescent="0.25">
      <c r="A24" s="3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</row>
    <row r="25" spans="1:12" collapsed="1" x14ac:dyDescent="0.25">
      <c r="A25" s="3" t="s">
        <v>66</v>
      </c>
      <c r="B25" s="22">
        <v>26451902</v>
      </c>
      <c r="C25" s="22">
        <v>26259314.000000004</v>
      </c>
      <c r="D25" s="22">
        <v>26066726.000000004</v>
      </c>
      <c r="E25" s="22">
        <v>25874138.000000004</v>
      </c>
      <c r="F25" s="22">
        <v>25681550.000000004</v>
      </c>
      <c r="G25" s="22">
        <v>25488962.000000004</v>
      </c>
      <c r="H25" s="22">
        <v>25296374.000000004</v>
      </c>
      <c r="I25" s="22">
        <v>25103786.000000004</v>
      </c>
      <c r="J25" s="22">
        <v>24911198.000000004</v>
      </c>
      <c r="K25" s="22">
        <v>24718610.000000004</v>
      </c>
      <c r="L25" s="22">
        <v>24526022.000000004</v>
      </c>
    </row>
    <row r="26" spans="1:12" x14ac:dyDescent="0.25">
      <c r="A26" s="3" t="s">
        <v>144</v>
      </c>
      <c r="B26" s="22">
        <v>1804000</v>
      </c>
      <c r="C26" s="22">
        <f>+B26</f>
        <v>1804000</v>
      </c>
      <c r="D26" s="22">
        <f t="shared" ref="D26:L26" si="1">+C26</f>
        <v>1804000</v>
      </c>
      <c r="E26" s="22">
        <f t="shared" si="1"/>
        <v>1804000</v>
      </c>
      <c r="F26" s="22">
        <f t="shared" si="1"/>
        <v>1804000</v>
      </c>
      <c r="G26" s="22">
        <f t="shared" si="1"/>
        <v>1804000</v>
      </c>
      <c r="H26" s="22">
        <f t="shared" si="1"/>
        <v>1804000</v>
      </c>
      <c r="I26" s="22">
        <f t="shared" si="1"/>
        <v>1804000</v>
      </c>
      <c r="J26" s="22">
        <f t="shared" si="1"/>
        <v>1804000</v>
      </c>
      <c r="K26" s="22">
        <f t="shared" si="1"/>
        <v>1804000</v>
      </c>
      <c r="L26" s="22">
        <f t="shared" si="1"/>
        <v>1804000</v>
      </c>
    </row>
    <row r="27" spans="1:12" x14ac:dyDescent="0.25">
      <c r="A27" s="3" t="s">
        <v>52</v>
      </c>
      <c r="B27" s="22">
        <v>253527</v>
      </c>
      <c r="C27" s="22">
        <f>+B27</f>
        <v>253527</v>
      </c>
      <c r="D27" s="22">
        <f t="shared" ref="D27:L27" si="2">+C27</f>
        <v>253527</v>
      </c>
      <c r="E27" s="22">
        <f t="shared" si="2"/>
        <v>253527</v>
      </c>
      <c r="F27" s="22">
        <f t="shared" si="2"/>
        <v>253527</v>
      </c>
      <c r="G27" s="22">
        <f t="shared" si="2"/>
        <v>253527</v>
      </c>
      <c r="H27" s="22">
        <f t="shared" si="2"/>
        <v>253527</v>
      </c>
      <c r="I27" s="22">
        <f t="shared" si="2"/>
        <v>253527</v>
      </c>
      <c r="J27" s="22">
        <f t="shared" si="2"/>
        <v>253527</v>
      </c>
      <c r="K27" s="22">
        <f t="shared" si="2"/>
        <v>253527</v>
      </c>
      <c r="L27" s="22">
        <f t="shared" si="2"/>
        <v>253527</v>
      </c>
    </row>
    <row r="28" spans="1:12" x14ac:dyDescent="0.25">
      <c r="A28" s="21" t="s">
        <v>67</v>
      </c>
      <c r="B28" s="24">
        <f>SUM(B19:B27)</f>
        <v>3662029479.04</v>
      </c>
      <c r="C28" s="24">
        <f t="shared" ref="C28:L28" si="3">SUM(C19:C27)</f>
        <v>3665907885.0558095</v>
      </c>
      <c r="D28" s="24">
        <f t="shared" si="3"/>
        <v>3666007516.8855262</v>
      </c>
      <c r="E28" s="24">
        <f t="shared" si="3"/>
        <v>3664499733.6135449</v>
      </c>
      <c r="F28" s="24">
        <f t="shared" si="3"/>
        <v>3662972645.9157267</v>
      </c>
      <c r="G28" s="24">
        <f t="shared" si="3"/>
        <v>3668084443.2822113</v>
      </c>
      <c r="H28" s="24">
        <f t="shared" si="3"/>
        <v>3661579533.6642914</v>
      </c>
      <c r="I28" s="24">
        <f t="shared" si="3"/>
        <v>3661274902.5751066</v>
      </c>
      <c r="J28" s="24">
        <f t="shared" si="3"/>
        <v>3659334273.984324</v>
      </c>
      <c r="K28" s="24">
        <f t="shared" si="3"/>
        <v>3657374923.4898391</v>
      </c>
      <c r="L28" s="24">
        <f t="shared" si="3"/>
        <v>3662030722.101912</v>
      </c>
    </row>
    <row r="30" spans="1:12" ht="15.75" thickBot="1" x14ac:dyDescent="0.3">
      <c r="A30" s="17" t="s">
        <v>68</v>
      </c>
      <c r="B30" s="26">
        <f>+B16+B28</f>
        <v>3779347842.1818409</v>
      </c>
      <c r="C30" s="26">
        <f t="shared" ref="C30:L30" si="4">+C16+C28</f>
        <v>3781483210.4780593</v>
      </c>
      <c r="D30" s="26">
        <f t="shared" si="4"/>
        <v>3784906617.1938958</v>
      </c>
      <c r="E30" s="26">
        <f t="shared" si="4"/>
        <v>3786626049.2046204</v>
      </c>
      <c r="F30" s="26">
        <f t="shared" si="4"/>
        <v>3786784860.3759632</v>
      </c>
      <c r="G30" s="26">
        <f t="shared" si="4"/>
        <v>3791964741.9285421</v>
      </c>
      <c r="H30" s="26">
        <f t="shared" si="4"/>
        <v>3789646820.8174043</v>
      </c>
      <c r="I30" s="26">
        <f t="shared" si="4"/>
        <v>3787833130.8550291</v>
      </c>
      <c r="J30" s="26">
        <f t="shared" si="4"/>
        <v>3783814708.7358913</v>
      </c>
      <c r="K30" s="26">
        <f t="shared" si="4"/>
        <v>3779078741.2865539</v>
      </c>
      <c r="L30" s="26">
        <f t="shared" si="4"/>
        <v>3780944921.512496</v>
      </c>
    </row>
    <row r="32" spans="1:12" x14ac:dyDescent="0.25">
      <c r="A32" s="17" t="s">
        <v>69</v>
      </c>
    </row>
    <row r="33" spans="1:12" x14ac:dyDescent="0.25">
      <c r="A33" s="30" t="s">
        <v>70</v>
      </c>
    </row>
    <row r="34" spans="1:12" x14ac:dyDescent="0.25">
      <c r="A34" s="3" t="s">
        <v>71</v>
      </c>
      <c r="B34" s="22">
        <v>61663914.409999996</v>
      </c>
      <c r="C34" s="22">
        <v>56445757.240000002</v>
      </c>
      <c r="D34" s="22">
        <v>53154309.549999997</v>
      </c>
      <c r="E34" s="22">
        <v>49300491.870000005</v>
      </c>
      <c r="F34" s="22">
        <v>48325873.18</v>
      </c>
      <c r="G34" s="22">
        <v>48191562.5</v>
      </c>
      <c r="H34" s="22">
        <v>48029029.810000002</v>
      </c>
      <c r="I34" s="22">
        <v>47869356.129999995</v>
      </c>
      <c r="J34" s="22">
        <v>47712593.439999998</v>
      </c>
      <c r="K34" s="22">
        <v>47558796.759999998</v>
      </c>
      <c r="L34" s="22">
        <v>47408020.07</v>
      </c>
    </row>
    <row r="35" spans="1:12" x14ac:dyDescent="0.25">
      <c r="A35" s="3" t="s">
        <v>145</v>
      </c>
      <c r="B35" s="22">
        <v>2720000</v>
      </c>
      <c r="C35" s="22">
        <f>+B35</f>
        <v>2720000</v>
      </c>
      <c r="D35" s="22">
        <f t="shared" ref="D35:L35" si="5">+C35</f>
        <v>2720000</v>
      </c>
      <c r="E35" s="22">
        <f t="shared" si="5"/>
        <v>2720000</v>
      </c>
      <c r="F35" s="22">
        <f t="shared" si="5"/>
        <v>2720000</v>
      </c>
      <c r="G35" s="22">
        <f t="shared" si="5"/>
        <v>2720000</v>
      </c>
      <c r="H35" s="22">
        <f t="shared" si="5"/>
        <v>2720000</v>
      </c>
      <c r="I35" s="22">
        <f t="shared" si="5"/>
        <v>2720000</v>
      </c>
      <c r="J35" s="22">
        <f t="shared" si="5"/>
        <v>2720000</v>
      </c>
      <c r="K35" s="22">
        <f t="shared" si="5"/>
        <v>2720000</v>
      </c>
      <c r="L35" s="22">
        <f t="shared" si="5"/>
        <v>2720000</v>
      </c>
    </row>
    <row r="36" spans="1:12" x14ac:dyDescent="0.25">
      <c r="A36" s="3" t="s">
        <v>146</v>
      </c>
      <c r="B36" s="22">
        <v>9274000</v>
      </c>
      <c r="C36" s="22">
        <f>+B36</f>
        <v>9274000</v>
      </c>
      <c r="D36" s="22">
        <f t="shared" ref="D36:L36" si="6">+C36</f>
        <v>9274000</v>
      </c>
      <c r="E36" s="22">
        <f t="shared" si="6"/>
        <v>9274000</v>
      </c>
      <c r="F36" s="22">
        <f t="shared" si="6"/>
        <v>9274000</v>
      </c>
      <c r="G36" s="22">
        <f t="shared" si="6"/>
        <v>9274000</v>
      </c>
      <c r="H36" s="22">
        <f t="shared" si="6"/>
        <v>9274000</v>
      </c>
      <c r="I36" s="22">
        <f t="shared" si="6"/>
        <v>9274000</v>
      </c>
      <c r="J36" s="22">
        <f t="shared" si="6"/>
        <v>9274000</v>
      </c>
      <c r="K36" s="22">
        <f t="shared" si="6"/>
        <v>9274000</v>
      </c>
      <c r="L36" s="22">
        <f t="shared" si="6"/>
        <v>9274000</v>
      </c>
    </row>
    <row r="37" spans="1:12" x14ac:dyDescent="0.25">
      <c r="A37" s="3" t="s">
        <v>72</v>
      </c>
      <c r="B37" s="22">
        <v>15015109.708482865</v>
      </c>
      <c r="C37" s="22">
        <v>14650488.071816199</v>
      </c>
      <c r="D37" s="22">
        <v>12897227.953186061</v>
      </c>
      <c r="E37" s="22">
        <v>12639115.638482867</v>
      </c>
      <c r="F37" s="22">
        <v>12578448.986047555</v>
      </c>
      <c r="G37" s="22">
        <v>12517782.351663992</v>
      </c>
      <c r="H37" s="22">
        <v>12458403.821663991</v>
      </c>
      <c r="I37" s="22">
        <v>12396449.00166399</v>
      </c>
      <c r="J37" s="22">
        <v>12335782.331663992</v>
      </c>
      <c r="K37" s="22">
        <v>12238237.891663993</v>
      </c>
      <c r="L37" s="22">
        <v>11530579.561663991</v>
      </c>
    </row>
    <row r="38" spans="1:12" x14ac:dyDescent="0.25">
      <c r="A38" s="3" t="s">
        <v>147</v>
      </c>
      <c r="B38" s="22">
        <v>966000</v>
      </c>
      <c r="C38" s="22">
        <f>+B38</f>
        <v>966000</v>
      </c>
      <c r="D38" s="22">
        <f t="shared" ref="D38:L38" si="7">+C38</f>
        <v>966000</v>
      </c>
      <c r="E38" s="22">
        <f t="shared" si="7"/>
        <v>966000</v>
      </c>
      <c r="F38" s="22">
        <f t="shared" si="7"/>
        <v>966000</v>
      </c>
      <c r="G38" s="22">
        <f t="shared" si="7"/>
        <v>966000</v>
      </c>
      <c r="H38" s="22">
        <f t="shared" si="7"/>
        <v>966000</v>
      </c>
      <c r="I38" s="22">
        <f t="shared" si="7"/>
        <v>966000</v>
      </c>
      <c r="J38" s="22">
        <f t="shared" si="7"/>
        <v>966000</v>
      </c>
      <c r="K38" s="22">
        <f t="shared" si="7"/>
        <v>966000</v>
      </c>
      <c r="L38" s="22">
        <f t="shared" si="7"/>
        <v>966000</v>
      </c>
    </row>
    <row r="39" spans="1:12" x14ac:dyDescent="0.25">
      <c r="A39" s="3" t="s">
        <v>73</v>
      </c>
      <c r="B39" s="22">
        <v>53919354.000000007</v>
      </c>
      <c r="C39" s="22">
        <v>54109664.000000007</v>
      </c>
      <c r="D39" s="22">
        <v>54306814</v>
      </c>
      <c r="E39" s="22">
        <v>54510984</v>
      </c>
      <c r="F39" s="22">
        <v>54722334</v>
      </c>
      <c r="G39" s="22">
        <v>54941034</v>
      </c>
      <c r="H39" s="22">
        <v>55081484</v>
      </c>
      <c r="I39" s="22">
        <v>55225154</v>
      </c>
      <c r="J39" s="22">
        <v>55374114</v>
      </c>
      <c r="K39" s="22">
        <v>55526443.999999993</v>
      </c>
      <c r="L39" s="22">
        <v>55684214</v>
      </c>
    </row>
    <row r="40" spans="1:12" x14ac:dyDescent="0.25">
      <c r="A40" s="21" t="s">
        <v>74</v>
      </c>
      <c r="B40" s="24">
        <f>SUM(B34:B39)</f>
        <v>143558378.11848286</v>
      </c>
      <c r="C40" s="24">
        <f t="shared" ref="C40:L40" si="8">SUM(C34:C39)</f>
        <v>138165909.31181622</v>
      </c>
      <c r="D40" s="24">
        <f t="shared" si="8"/>
        <v>133318351.50318606</v>
      </c>
      <c r="E40" s="24">
        <f t="shared" si="8"/>
        <v>129410591.50848287</v>
      </c>
      <c r="F40" s="24">
        <f t="shared" si="8"/>
        <v>128586656.16604756</v>
      </c>
      <c r="G40" s="24">
        <f t="shared" si="8"/>
        <v>128610378.85166399</v>
      </c>
      <c r="H40" s="24">
        <f t="shared" si="8"/>
        <v>128528917.63166399</v>
      </c>
      <c r="I40" s="24">
        <f t="shared" si="8"/>
        <v>128450959.13166398</v>
      </c>
      <c r="J40" s="24">
        <f t="shared" si="8"/>
        <v>128382489.77166399</v>
      </c>
      <c r="K40" s="24">
        <f t="shared" si="8"/>
        <v>128283478.65166399</v>
      </c>
      <c r="L40" s="24">
        <f t="shared" si="8"/>
        <v>127582813.63166399</v>
      </c>
    </row>
    <row r="42" spans="1:12" x14ac:dyDescent="0.25">
      <c r="A42" s="30" t="s">
        <v>75</v>
      </c>
    </row>
    <row r="43" spans="1:12" hidden="1" outlineLevel="1" x14ac:dyDescent="0.25">
      <c r="A43" s="3" t="s">
        <v>71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2" collapsed="1" x14ac:dyDescent="0.25">
      <c r="A44" s="3" t="s">
        <v>145</v>
      </c>
      <c r="B44" s="22">
        <v>4914000</v>
      </c>
      <c r="C44" s="22">
        <v>4914000</v>
      </c>
      <c r="D44" s="22">
        <v>4914000</v>
      </c>
      <c r="E44" s="22">
        <v>4914000</v>
      </c>
      <c r="F44" s="22">
        <v>4914000</v>
      </c>
      <c r="G44" s="22">
        <v>4914000</v>
      </c>
      <c r="H44" s="22">
        <v>4914000</v>
      </c>
      <c r="I44" s="22">
        <v>4914000</v>
      </c>
      <c r="J44" s="22">
        <v>4914000</v>
      </c>
      <c r="K44" s="22">
        <v>4914000</v>
      </c>
      <c r="L44" s="22">
        <v>4914000</v>
      </c>
    </row>
    <row r="45" spans="1:12" x14ac:dyDescent="0.25">
      <c r="A45" s="3" t="s">
        <v>147</v>
      </c>
      <c r="B45" s="22">
        <v>1552000</v>
      </c>
      <c r="C45" s="22">
        <f>+B45</f>
        <v>1552000</v>
      </c>
      <c r="D45" s="22">
        <f t="shared" ref="D45:L45" si="9">+C45</f>
        <v>1552000</v>
      </c>
      <c r="E45" s="22">
        <f t="shared" si="9"/>
        <v>1552000</v>
      </c>
      <c r="F45" s="22">
        <f t="shared" si="9"/>
        <v>1552000</v>
      </c>
      <c r="G45" s="22">
        <f t="shared" si="9"/>
        <v>1552000</v>
      </c>
      <c r="H45" s="22">
        <f t="shared" si="9"/>
        <v>1552000</v>
      </c>
      <c r="I45" s="22">
        <f t="shared" si="9"/>
        <v>1552000</v>
      </c>
      <c r="J45" s="22">
        <f t="shared" si="9"/>
        <v>1552000</v>
      </c>
      <c r="K45" s="22">
        <f t="shared" si="9"/>
        <v>1552000</v>
      </c>
      <c r="L45" s="22">
        <f t="shared" si="9"/>
        <v>1552000</v>
      </c>
    </row>
    <row r="46" spans="1:12" x14ac:dyDescent="0.25">
      <c r="A46" s="3" t="s">
        <v>72</v>
      </c>
      <c r="B46" s="22">
        <v>150690667.16774744</v>
      </c>
      <c r="C46" s="22">
        <v>138575893.920632</v>
      </c>
      <c r="D46" s="22">
        <v>127903576.5650984</v>
      </c>
      <c r="E46" s="22">
        <v>117311773.59638456</v>
      </c>
      <c r="F46" s="22">
        <v>106616338.33508638</v>
      </c>
      <c r="G46" s="22">
        <v>95815962.391605645</v>
      </c>
      <c r="H46" s="22">
        <v>84906013.180973724</v>
      </c>
      <c r="I46" s="22">
        <v>73887640.361847952</v>
      </c>
      <c r="J46" s="22">
        <v>62748627.82248868</v>
      </c>
      <c r="K46" s="22">
        <v>51524797.378931463</v>
      </c>
      <c r="L46" s="22">
        <v>40786739.959081024</v>
      </c>
    </row>
    <row r="47" spans="1:12" x14ac:dyDescent="0.25">
      <c r="A47" s="3" t="s">
        <v>73</v>
      </c>
      <c r="B47" s="22">
        <v>75794760.000000015</v>
      </c>
      <c r="C47" s="22">
        <v>74606340.000000015</v>
      </c>
      <c r="D47" s="22">
        <v>73450530</v>
      </c>
      <c r="E47" s="22">
        <v>72823370.000000015</v>
      </c>
      <c r="F47" s="22">
        <v>69298910</v>
      </c>
      <c r="G47" s="22">
        <v>64882189.999999993</v>
      </c>
      <c r="H47" s="22">
        <v>60428640</v>
      </c>
      <c r="I47" s="22">
        <v>55950259.999999993</v>
      </c>
      <c r="J47" s="22">
        <v>51508070</v>
      </c>
      <c r="K47" s="22">
        <v>46911100</v>
      </c>
      <c r="L47" s="22">
        <v>42771369.999999993</v>
      </c>
    </row>
    <row r="48" spans="1:12" x14ac:dyDescent="0.25">
      <c r="A48" s="21" t="s">
        <v>76</v>
      </c>
      <c r="B48" s="24">
        <f>SUM(B43:B47)</f>
        <v>232951427.16774744</v>
      </c>
      <c r="C48" s="24">
        <f t="shared" ref="C48:L48" si="10">SUM(C43:C47)</f>
        <v>219648233.920632</v>
      </c>
      <c r="D48" s="24">
        <f t="shared" si="10"/>
        <v>207820106.5650984</v>
      </c>
      <c r="E48" s="24">
        <f t="shared" si="10"/>
        <v>196601143.59638458</v>
      </c>
      <c r="F48" s="24">
        <f t="shared" si="10"/>
        <v>182381248.33508638</v>
      </c>
      <c r="G48" s="24">
        <f t="shared" si="10"/>
        <v>167164152.39160565</v>
      </c>
      <c r="H48" s="24">
        <f t="shared" si="10"/>
        <v>151800653.18097371</v>
      </c>
      <c r="I48" s="24">
        <f t="shared" si="10"/>
        <v>136303900.36184794</v>
      </c>
      <c r="J48" s="24">
        <f t="shared" si="10"/>
        <v>120722697.82248868</v>
      </c>
      <c r="K48" s="24">
        <f t="shared" si="10"/>
        <v>104901897.37893146</v>
      </c>
      <c r="L48" s="24">
        <f t="shared" si="10"/>
        <v>90024109.959081024</v>
      </c>
    </row>
    <row r="50" spans="1:12" ht="15.75" thickBot="1" x14ac:dyDescent="0.3">
      <c r="A50" s="17" t="s">
        <v>77</v>
      </c>
      <c r="B50" s="26">
        <f>+B40+B48</f>
        <v>376509805.28623033</v>
      </c>
      <c r="C50" s="26">
        <f t="shared" ref="C50:L50" si="11">+C40+C48</f>
        <v>357814143.23244822</v>
      </c>
      <c r="D50" s="26">
        <f t="shared" si="11"/>
        <v>341138458.06828445</v>
      </c>
      <c r="E50" s="26">
        <f t="shared" si="11"/>
        <v>326011735.10486746</v>
      </c>
      <c r="F50" s="26">
        <f t="shared" si="11"/>
        <v>310967904.50113392</v>
      </c>
      <c r="G50" s="26">
        <f t="shared" si="11"/>
        <v>295774531.24326962</v>
      </c>
      <c r="H50" s="26">
        <f t="shared" si="11"/>
        <v>280329570.81263769</v>
      </c>
      <c r="I50" s="26">
        <f t="shared" si="11"/>
        <v>264754859.49351192</v>
      </c>
      <c r="J50" s="26">
        <f t="shared" si="11"/>
        <v>249105187.59415269</v>
      </c>
      <c r="K50" s="26">
        <f t="shared" si="11"/>
        <v>233185376.03059545</v>
      </c>
      <c r="L50" s="26">
        <f t="shared" si="11"/>
        <v>217606923.59074503</v>
      </c>
    </row>
    <row r="52" spans="1:12" ht="16.5" thickBot="1" x14ac:dyDescent="0.3">
      <c r="A52" s="31" t="s">
        <v>78</v>
      </c>
      <c r="B52" s="28">
        <f>+B30-B50</f>
        <v>3402838036.8956108</v>
      </c>
      <c r="C52" s="28">
        <f t="shared" ref="C52:L52" si="12">+C30-C50</f>
        <v>3423669067.2456112</v>
      </c>
      <c r="D52" s="28">
        <f t="shared" si="12"/>
        <v>3443768159.1256113</v>
      </c>
      <c r="E52" s="28">
        <f t="shared" si="12"/>
        <v>3460614314.0997529</v>
      </c>
      <c r="F52" s="28">
        <f t="shared" si="12"/>
        <v>3475816955.8748293</v>
      </c>
      <c r="G52" s="28">
        <f t="shared" si="12"/>
        <v>3496190210.6852727</v>
      </c>
      <c r="H52" s="28">
        <f t="shared" si="12"/>
        <v>3509317250.0047665</v>
      </c>
      <c r="I52" s="28">
        <f t="shared" si="12"/>
        <v>3523078271.361517</v>
      </c>
      <c r="J52" s="28">
        <f t="shared" si="12"/>
        <v>3534709521.1417389</v>
      </c>
      <c r="K52" s="28">
        <f t="shared" si="12"/>
        <v>3545893365.2559586</v>
      </c>
      <c r="L52" s="28">
        <f t="shared" si="12"/>
        <v>3563337997.921751</v>
      </c>
    </row>
    <row r="53" spans="1:12" ht="15.75" thickTop="1" x14ac:dyDescent="0.25"/>
    <row r="54" spans="1:12" x14ac:dyDescent="0.25">
      <c r="A54" s="17" t="s">
        <v>79</v>
      </c>
    </row>
    <row r="55" spans="1:12" x14ac:dyDescent="0.25">
      <c r="A55" s="3" t="s">
        <v>80</v>
      </c>
      <c r="B55" s="22">
        <v>3331183691.5999999</v>
      </c>
      <c r="C55" s="22">
        <v>3351190035.4200001</v>
      </c>
      <c r="D55" s="22">
        <v>3369173951.3000002</v>
      </c>
      <c r="E55" s="22">
        <v>3385437950.5441427</v>
      </c>
      <c r="F55" s="22">
        <v>3399999423.6092196</v>
      </c>
      <c r="G55" s="22">
        <v>3413010953.9508624</v>
      </c>
      <c r="H55" s="22">
        <v>3425305239.2796569</v>
      </c>
      <c r="I55" s="22">
        <v>3436940081.7469449</v>
      </c>
      <c r="J55" s="22">
        <v>3447983055.5944662</v>
      </c>
      <c r="K55" s="22">
        <v>3458494660.2161856</v>
      </c>
      <c r="L55" s="22">
        <v>3468541424.2641988</v>
      </c>
    </row>
    <row r="56" spans="1:12" x14ac:dyDescent="0.25">
      <c r="A56" s="3" t="s">
        <v>81</v>
      </c>
      <c r="B56" s="22">
        <v>71653992</v>
      </c>
      <c r="C56" s="22">
        <v>72478745.070000008</v>
      </c>
      <c r="D56" s="22">
        <v>74594402.730000004</v>
      </c>
      <c r="E56" s="22">
        <v>75176396.000000015</v>
      </c>
      <c r="F56" s="22">
        <v>75817145.450000018</v>
      </c>
      <c r="G56" s="22">
        <v>83179402.328799322</v>
      </c>
      <c r="H56" s="22">
        <v>84012402.929499328</v>
      </c>
      <c r="I56" s="22">
        <v>86138243.268961892</v>
      </c>
      <c r="J56" s="22">
        <v>86726056.471661881</v>
      </c>
      <c r="K56" s="22">
        <v>87398843.39416188</v>
      </c>
      <c r="L56" s="22">
        <v>94796534.881941289</v>
      </c>
    </row>
    <row r="57" spans="1:12" ht="16.5" thickBot="1" x14ac:dyDescent="0.3">
      <c r="A57" s="31" t="s">
        <v>82</v>
      </c>
      <c r="B57" s="28">
        <f>SUM(B55:B56)</f>
        <v>3402837683.5999999</v>
      </c>
      <c r="C57" s="28">
        <f t="shared" ref="C57:L57" si="13">SUM(C55:C56)</f>
        <v>3423668780.4900002</v>
      </c>
      <c r="D57" s="28">
        <f t="shared" si="13"/>
        <v>3443768354.0300002</v>
      </c>
      <c r="E57" s="28">
        <f t="shared" si="13"/>
        <v>3460614346.5441427</v>
      </c>
      <c r="F57" s="28">
        <f t="shared" si="13"/>
        <v>3475816569.0592194</v>
      </c>
      <c r="G57" s="28">
        <f t="shared" si="13"/>
        <v>3496190356.2796617</v>
      </c>
      <c r="H57" s="28">
        <f t="shared" si="13"/>
        <v>3509317642.209156</v>
      </c>
      <c r="I57" s="28">
        <f t="shared" si="13"/>
        <v>3523078325.0159068</v>
      </c>
      <c r="J57" s="28">
        <f t="shared" si="13"/>
        <v>3534709112.0661283</v>
      </c>
      <c r="K57" s="28">
        <f t="shared" si="13"/>
        <v>3545893503.6103473</v>
      </c>
      <c r="L57" s="28">
        <f t="shared" si="13"/>
        <v>3563337959.1461401</v>
      </c>
    </row>
    <row r="58" spans="1:12" ht="15.75" thickTop="1" x14ac:dyDescent="0.25"/>
    <row r="59" spans="1:12" hidden="1" outlineLevel="1" x14ac:dyDescent="0.25">
      <c r="A59" t="s">
        <v>132</v>
      </c>
      <c r="B59" t="b">
        <f>B52=B57</f>
        <v>0</v>
      </c>
      <c r="C59" t="b">
        <f t="shared" ref="C59:L59" si="14">C52=C57</f>
        <v>0</v>
      </c>
      <c r="D59" t="b">
        <f t="shared" si="14"/>
        <v>0</v>
      </c>
      <c r="E59" t="b">
        <f t="shared" si="14"/>
        <v>0</v>
      </c>
      <c r="F59" t="b">
        <f t="shared" si="14"/>
        <v>0</v>
      </c>
      <c r="G59" t="b">
        <f t="shared" si="14"/>
        <v>0</v>
      </c>
      <c r="H59" t="b">
        <f t="shared" si="14"/>
        <v>0</v>
      </c>
      <c r="I59" t="b">
        <f t="shared" si="14"/>
        <v>0</v>
      </c>
      <c r="J59" t="b">
        <f t="shared" si="14"/>
        <v>0</v>
      </c>
      <c r="K59" t="b">
        <f t="shared" si="14"/>
        <v>0</v>
      </c>
      <c r="L59" t="b">
        <f t="shared" si="14"/>
        <v>0</v>
      </c>
    </row>
    <row r="60" spans="1:12" hidden="1" outlineLevel="1" x14ac:dyDescent="0.25">
      <c r="B60" s="50">
        <f>+B52-B57</f>
        <v>353.2956109046936</v>
      </c>
      <c r="C60" s="50">
        <f t="shared" ref="C60:L60" si="15">+C52-C57</f>
        <v>286.75561094284058</v>
      </c>
      <c r="D60" s="50">
        <f t="shared" si="15"/>
        <v>-194.90438890457153</v>
      </c>
      <c r="E60" s="50">
        <f t="shared" si="15"/>
        <v>-32.444389820098877</v>
      </c>
      <c r="F60" s="50">
        <f t="shared" si="15"/>
        <v>386.8156099319458</v>
      </c>
      <c r="G60" s="50">
        <f t="shared" si="15"/>
        <v>-145.59438896179199</v>
      </c>
      <c r="H60" s="50">
        <f t="shared" si="15"/>
        <v>-392.20438957214355</v>
      </c>
      <c r="I60" s="50">
        <f t="shared" si="15"/>
        <v>-53.65438985824585</v>
      </c>
      <c r="J60" s="50">
        <f t="shared" si="15"/>
        <v>409.07561063766479</v>
      </c>
      <c r="K60" s="50">
        <f t="shared" si="15"/>
        <v>-138.35438871383667</v>
      </c>
      <c r="L60" s="50">
        <f t="shared" si="15"/>
        <v>38.77561092376709</v>
      </c>
    </row>
    <row r="61" spans="1:12" collapsed="1" x14ac:dyDescent="0.25"/>
  </sheetData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M50"/>
  <sheetViews>
    <sheetView zoomScaleNormal="100" zoomScaleSheetLayoutView="115" workbookViewId="0">
      <pane xSplit="1" ySplit="7" topLeftCell="B8" activePane="bottomRight" state="frozen"/>
      <selection activeCell="H29" sqref="H29"/>
      <selection pane="topRight" activeCell="H29" sqref="H29"/>
      <selection pane="bottomLeft" activeCell="H29" sqref="H29"/>
      <selection pane="bottomRight" activeCell="B8" sqref="B8"/>
    </sheetView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14" t="str">
        <f>'Balance Sheet - Baseline'!A1</f>
        <v>Long Term Financial Plan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14" t="str">
        <f>'Balance Sheet - Baseline'!A2</f>
        <v>Baseline - Rate Peg Only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'Balance Sheet - Baseline'!B6</f>
        <v>2021</v>
      </c>
      <c r="C6" s="16">
        <f>'Balance Sheet - Baseline'!C6</f>
        <v>2022</v>
      </c>
      <c r="D6" s="16">
        <f>'Balance Sheet - Baseline'!D6</f>
        <v>2023</v>
      </c>
      <c r="E6" s="16">
        <f>'Balance Sheet - Baseline'!E6</f>
        <v>2024</v>
      </c>
      <c r="F6" s="16">
        <f>'Balance Sheet - Baseline'!F6</f>
        <v>2025</v>
      </c>
      <c r="G6" s="16">
        <f>'Balance Sheet - Baseline'!G6</f>
        <v>2026</v>
      </c>
      <c r="H6" s="15">
        <f>'Balance Sheet - Baseline'!H6</f>
        <v>2027</v>
      </c>
      <c r="I6" s="15">
        <f>'Balance Sheet - Baseline'!I6</f>
        <v>2028</v>
      </c>
      <c r="J6" s="15">
        <f>'Balance Sheet - Baseline'!J6</f>
        <v>2029</v>
      </c>
      <c r="K6" s="15">
        <f>'Balance Sheet - Baseline'!K6</f>
        <v>2030</v>
      </c>
      <c r="L6" s="15">
        <f>'Balance Sheet - Baseline'!L6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84</v>
      </c>
    </row>
    <row r="9" spans="1:12" x14ac:dyDescent="0.25">
      <c r="A9" s="32" t="s">
        <v>85</v>
      </c>
    </row>
    <row r="10" spans="1:12" x14ac:dyDescent="0.25">
      <c r="A10" s="3" t="s">
        <v>28</v>
      </c>
      <c r="B10" s="22">
        <v>178110512</v>
      </c>
      <c r="C10" s="22">
        <v>182833958.12</v>
      </c>
      <c r="D10" s="22">
        <v>187602385.26000005</v>
      </c>
      <c r="E10" s="22">
        <v>192029780.62</v>
      </c>
      <c r="F10" s="22">
        <v>196755198.85999998</v>
      </c>
      <c r="G10" s="22">
        <v>201598376.74000001</v>
      </c>
      <c r="H10" s="22">
        <v>206562255.92000002</v>
      </c>
      <c r="I10" s="22">
        <v>211649850.59000003</v>
      </c>
      <c r="J10" s="22">
        <v>216864254.47</v>
      </c>
      <c r="K10" s="22">
        <v>222208632.64999995</v>
      </c>
      <c r="L10" s="22">
        <v>227686234.48999998</v>
      </c>
    </row>
    <row r="11" spans="1:12" x14ac:dyDescent="0.25">
      <c r="A11" s="3" t="s">
        <v>16</v>
      </c>
      <c r="B11" s="22">
        <v>62476475.070000008</v>
      </c>
      <c r="C11" s="22">
        <v>61901511.660000004</v>
      </c>
      <c r="D11" s="22">
        <v>62211019.219999991</v>
      </c>
      <c r="E11" s="22">
        <v>62522074.329999991</v>
      </c>
      <c r="F11" s="22">
        <v>62834684.689999998</v>
      </c>
      <c r="G11" s="22">
        <v>63148858.120000005</v>
      </c>
      <c r="H11" s="22">
        <v>63464602.410000004</v>
      </c>
      <c r="I11" s="22">
        <v>63781925.419999994</v>
      </c>
      <c r="J11" s="22">
        <v>64100835.049999997</v>
      </c>
      <c r="K11" s="22">
        <v>64421339.229999997</v>
      </c>
      <c r="L11" s="22">
        <v>64743445.920000002</v>
      </c>
    </row>
    <row r="12" spans="1:12" x14ac:dyDescent="0.25">
      <c r="A12" s="3" t="s">
        <v>86</v>
      </c>
      <c r="B12" s="22">
        <v>821244.94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133</v>
      </c>
      <c r="B13" s="22">
        <v>49133845.979999997</v>
      </c>
      <c r="C13" s="22">
        <v>49133845.979999997</v>
      </c>
      <c r="D13" s="22">
        <v>49133845.979999997</v>
      </c>
      <c r="E13" s="22">
        <v>49133845.979999997</v>
      </c>
      <c r="F13" s="22">
        <v>49133845.979999997</v>
      </c>
      <c r="G13" s="22">
        <v>49133845.979999997</v>
      </c>
      <c r="H13" s="22">
        <v>49133845.979999997</v>
      </c>
      <c r="I13" s="22">
        <v>49133845.979999997</v>
      </c>
      <c r="J13" s="22">
        <v>49133845.979999997</v>
      </c>
      <c r="K13" s="22">
        <v>49133845.979999997</v>
      </c>
      <c r="L13" s="22">
        <v>49133845.979999997</v>
      </c>
    </row>
    <row r="14" spans="1:12" x14ac:dyDescent="0.25">
      <c r="A14" s="3" t="s">
        <v>134</v>
      </c>
      <c r="B14" s="22">
        <v>26969492</v>
      </c>
      <c r="C14" s="22">
        <v>26969492</v>
      </c>
      <c r="D14" s="22">
        <v>26969492</v>
      </c>
      <c r="E14" s="22">
        <v>26969492</v>
      </c>
      <c r="F14" s="22">
        <v>26969492</v>
      </c>
      <c r="G14" s="22">
        <v>26969492</v>
      </c>
      <c r="H14" s="22">
        <v>26969492</v>
      </c>
      <c r="I14" s="22">
        <v>26969492</v>
      </c>
      <c r="J14" s="22">
        <v>26969492</v>
      </c>
      <c r="K14" s="22">
        <v>26969492</v>
      </c>
      <c r="L14" s="22">
        <v>26969492</v>
      </c>
    </row>
    <row r="15" spans="1:12" x14ac:dyDescent="0.25">
      <c r="A15" s="3" t="s">
        <v>135</v>
      </c>
      <c r="B15" s="22">
        <v>84428089.079999998</v>
      </c>
      <c r="C15" s="22">
        <v>94527588.989999995</v>
      </c>
      <c r="D15" s="22">
        <v>95518153.820000008</v>
      </c>
      <c r="E15" s="22">
        <v>96501974.879999995</v>
      </c>
      <c r="F15" s="22">
        <v>97493092.060000002</v>
      </c>
      <c r="G15" s="22">
        <v>97980557.520000011</v>
      </c>
      <c r="H15" s="22">
        <v>98470460.300000012</v>
      </c>
      <c r="I15" s="22">
        <v>98962812.609999999</v>
      </c>
      <c r="J15" s="22">
        <v>99457626.680000007</v>
      </c>
      <c r="K15" s="22">
        <v>99954914.810000002</v>
      </c>
      <c r="L15" s="22">
        <v>100454689.38</v>
      </c>
    </row>
    <row r="16" spans="1:12" hidden="1" outlineLevel="1" x14ac:dyDescent="0.25">
      <c r="A16" s="3" t="s">
        <v>87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3" collapsed="1" x14ac:dyDescent="0.25">
      <c r="A17" s="3" t="s">
        <v>52</v>
      </c>
      <c r="B17" s="22">
        <v>21572457.800000001</v>
      </c>
      <c r="C17" s="22">
        <v>14977984.190000001</v>
      </c>
      <c r="D17" s="22">
        <v>15052874.110000001</v>
      </c>
      <c r="E17" s="22">
        <v>15128138.48</v>
      </c>
      <c r="F17" s="22">
        <v>15203779.17</v>
      </c>
      <c r="G17" s="22">
        <v>15279798.060000001</v>
      </c>
      <c r="H17" s="22">
        <v>15356197.060000001</v>
      </c>
      <c r="I17" s="22">
        <v>15432978.039999999</v>
      </c>
      <c r="J17" s="22">
        <v>15510142.93</v>
      </c>
      <c r="K17" s="22">
        <v>15587693.630000001</v>
      </c>
      <c r="L17" s="22">
        <v>15665632.109999999</v>
      </c>
    </row>
    <row r="18" spans="1:13" x14ac:dyDescent="0.25">
      <c r="A18" s="32" t="s">
        <v>88</v>
      </c>
    </row>
    <row r="19" spans="1:13" x14ac:dyDescent="0.25">
      <c r="A19" s="3" t="s">
        <v>38</v>
      </c>
      <c r="B19" s="33">
        <v>-218180255.59</v>
      </c>
      <c r="C19" s="33">
        <v>-147721401.03999999</v>
      </c>
      <c r="D19" s="33">
        <v>-151239488.84999999</v>
      </c>
      <c r="E19" s="33">
        <v>-153955241.62</v>
      </c>
      <c r="F19" s="33">
        <v>-157802044.24000001</v>
      </c>
      <c r="G19" s="33">
        <v>-161745026.02000001</v>
      </c>
      <c r="H19" s="33">
        <v>-165108454.90000001</v>
      </c>
      <c r="I19" s="33">
        <v>-168410211.08000001</v>
      </c>
      <c r="J19" s="33">
        <v>-171776001.09999999</v>
      </c>
      <c r="K19" s="33">
        <v>-175211127.46000001</v>
      </c>
      <c r="L19" s="33">
        <v>-178712956.13</v>
      </c>
    </row>
    <row r="20" spans="1:13" x14ac:dyDescent="0.25">
      <c r="A20" s="3" t="s">
        <v>19</v>
      </c>
      <c r="B20" s="33">
        <v>-92962205.389999986</v>
      </c>
      <c r="C20" s="33">
        <v>-84316783.030000001</v>
      </c>
      <c r="D20" s="33">
        <v>-84665010.870000005</v>
      </c>
      <c r="E20" s="33">
        <v>-86315829.900000006</v>
      </c>
      <c r="F20" s="33">
        <v>-87367039.079999998</v>
      </c>
      <c r="G20" s="33">
        <v>-87840870.829999998</v>
      </c>
      <c r="H20" s="33">
        <v>-88280075.329999998</v>
      </c>
      <c r="I20" s="33">
        <v>-88721475.510000005</v>
      </c>
      <c r="J20" s="33">
        <v>-89165083.349999994</v>
      </c>
      <c r="K20" s="33">
        <v>-89610907.890000001</v>
      </c>
      <c r="L20" s="33">
        <v>-90058963.219999999</v>
      </c>
    </row>
    <row r="21" spans="1:13" x14ac:dyDescent="0.25">
      <c r="A21" s="3" t="s">
        <v>39</v>
      </c>
      <c r="B21" s="33">
        <v>-3480788.84</v>
      </c>
      <c r="C21" s="33">
        <v>-3341700</v>
      </c>
      <c r="D21" s="33">
        <v>-3130138</v>
      </c>
      <c r="E21" s="33">
        <v>-2965715.5658576684</v>
      </c>
      <c r="F21" s="33">
        <v>-2856807.2249230538</v>
      </c>
      <c r="G21" s="33">
        <v>-2724240.16835697</v>
      </c>
      <c r="H21" s="33">
        <v>-2591937.7112057814</v>
      </c>
      <c r="I21" s="33">
        <v>-2460869.6627119342</v>
      </c>
      <c r="J21" s="33">
        <v>-2323061.3524784334</v>
      </c>
      <c r="K21" s="33">
        <v>-2187436.4582804907</v>
      </c>
      <c r="L21" s="33">
        <v>-2049867.3619872516</v>
      </c>
    </row>
    <row r="22" spans="1:13" x14ac:dyDescent="0.25">
      <c r="A22" s="3" t="s">
        <v>52</v>
      </c>
      <c r="B22" s="33">
        <v>-85169289.099999994</v>
      </c>
      <c r="C22" s="33">
        <v>-85687324.489999995</v>
      </c>
      <c r="D22" s="33">
        <v>-85615761.040000007</v>
      </c>
      <c r="E22" s="33">
        <v>-86546340.420000002</v>
      </c>
      <c r="F22" s="33">
        <v>-86979071.329999998</v>
      </c>
      <c r="G22" s="33">
        <v>-87413967.549999997</v>
      </c>
      <c r="H22" s="33">
        <v>-87851036.890000001</v>
      </c>
      <c r="I22" s="33">
        <v>-88290292.230000004</v>
      </c>
      <c r="J22" s="33">
        <v>-88731743.510000005</v>
      </c>
      <c r="K22" s="33">
        <v>-89175401.700000003</v>
      </c>
      <c r="L22" s="33">
        <v>-89621279.849999994</v>
      </c>
    </row>
    <row r="23" spans="1:13" x14ac:dyDescent="0.25">
      <c r="A23" s="21" t="s">
        <v>89</v>
      </c>
      <c r="B23" s="24">
        <f>SUM(B10:B22)</f>
        <v>23719577.950000018</v>
      </c>
      <c r="C23" s="24">
        <f t="shared" ref="C23:L23" si="0">SUM(C10:C22)</f>
        <v>110102523.54000007</v>
      </c>
      <c r="D23" s="24">
        <f t="shared" si="0"/>
        <v>112666849.55000003</v>
      </c>
      <c r="E23" s="24">
        <f t="shared" si="0"/>
        <v>113335804.09414233</v>
      </c>
      <c r="F23" s="24">
        <f t="shared" si="0"/>
        <v>114222924.32507695</v>
      </c>
      <c r="G23" s="24">
        <f t="shared" si="0"/>
        <v>115228806.26164301</v>
      </c>
      <c r="H23" s="24">
        <f t="shared" si="0"/>
        <v>116971541.15879427</v>
      </c>
      <c r="I23" s="24">
        <f t="shared" si="0"/>
        <v>118898479.43728809</v>
      </c>
      <c r="J23" s="24">
        <f t="shared" si="0"/>
        <v>120894983.19752152</v>
      </c>
      <c r="K23" s="24">
        <f t="shared" si="0"/>
        <v>122949993.57171939</v>
      </c>
      <c r="L23" s="24">
        <f t="shared" si="0"/>
        <v>125073516.83801273</v>
      </c>
    </row>
    <row r="25" spans="1:13" x14ac:dyDescent="0.25">
      <c r="A25" s="17" t="s">
        <v>90</v>
      </c>
    </row>
    <row r="26" spans="1:13" x14ac:dyDescent="0.25">
      <c r="A26" s="32" t="s">
        <v>85</v>
      </c>
    </row>
    <row r="27" spans="1:13" x14ac:dyDescent="0.25">
      <c r="A27" s="3" t="s">
        <v>93</v>
      </c>
      <c r="B27" s="22">
        <v>50000000</v>
      </c>
      <c r="C27" s="22">
        <v>50000000</v>
      </c>
      <c r="D27" s="22">
        <v>50000000</v>
      </c>
      <c r="E27" s="22">
        <v>50000000</v>
      </c>
      <c r="F27" s="22">
        <v>55000000</v>
      </c>
      <c r="G27" s="22">
        <v>55000000</v>
      </c>
      <c r="H27" s="22">
        <v>55000000</v>
      </c>
      <c r="I27" s="22">
        <v>55000000</v>
      </c>
      <c r="J27" s="22">
        <v>55000000</v>
      </c>
      <c r="K27" s="22">
        <v>55000000</v>
      </c>
      <c r="L27" s="22">
        <v>55000000</v>
      </c>
      <c r="M27" s="9"/>
    </row>
    <row r="28" spans="1:13" x14ac:dyDescent="0.25">
      <c r="A28" s="3" t="s">
        <v>91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x14ac:dyDescent="0.25">
      <c r="A29" s="3" t="s">
        <v>136</v>
      </c>
      <c r="B29" s="22">
        <v>1192340.03</v>
      </c>
      <c r="C29" s="22">
        <v>1192340.0341907833</v>
      </c>
      <c r="D29" s="22">
        <v>1262018.8102834253</v>
      </c>
      <c r="E29" s="22">
        <v>1335769.5219804638</v>
      </c>
      <c r="F29" s="22">
        <v>1413830.1278181435</v>
      </c>
      <c r="G29" s="22">
        <v>1496452.4923151396</v>
      </c>
      <c r="H29" s="22">
        <v>1583903.1986197967</v>
      </c>
      <c r="I29" s="22">
        <v>1676464.4086473961</v>
      </c>
      <c r="J29" s="22">
        <v>1774434.7734827129</v>
      </c>
      <c r="K29" s="22">
        <v>1878130.396985292</v>
      </c>
      <c r="L29" s="22">
        <v>1987885.8557065446</v>
      </c>
    </row>
    <row r="30" spans="1:13" x14ac:dyDescent="0.25">
      <c r="A30" s="32" t="s">
        <v>88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3" x14ac:dyDescent="0.25">
      <c r="A31" s="3" t="s">
        <v>94</v>
      </c>
      <c r="B31" s="33">
        <v>-115000000</v>
      </c>
      <c r="C31" s="33">
        <v>-48000000</v>
      </c>
      <c r="D31" s="33">
        <v>-48000000</v>
      </c>
      <c r="E31" s="33">
        <v>-47000000</v>
      </c>
      <c r="F31" s="33">
        <v>-51000000</v>
      </c>
      <c r="G31" s="33">
        <v>-50000000</v>
      </c>
      <c r="H31" s="33">
        <v>-48000000</v>
      </c>
      <c r="I31" s="33">
        <v>-47000000</v>
      </c>
      <c r="J31" s="33">
        <v>-48000000</v>
      </c>
      <c r="K31" s="33">
        <v>-47000000</v>
      </c>
      <c r="L31" s="33">
        <v>-46000000</v>
      </c>
      <c r="M31" s="9"/>
    </row>
    <row r="32" spans="1:13" x14ac:dyDescent="0.25">
      <c r="A32" s="3" t="s">
        <v>92</v>
      </c>
      <c r="B32" s="33">
        <v>-107114796.62</v>
      </c>
      <c r="C32" s="33">
        <v>-101173064.17</v>
      </c>
      <c r="D32" s="33">
        <v>-103512187.93000001</v>
      </c>
      <c r="E32" s="33">
        <v>-106097543.16</v>
      </c>
      <c r="F32" s="33">
        <v>-108682898.41</v>
      </c>
      <c r="G32" s="33">
        <v>-111268253.64000002</v>
      </c>
      <c r="H32" s="33">
        <v>-113853608.89</v>
      </c>
      <c r="I32" s="33">
        <v>-116438964.12</v>
      </c>
      <c r="J32" s="33">
        <v>-119024319.37</v>
      </c>
      <c r="K32" s="33">
        <v>-121609674.59999999</v>
      </c>
      <c r="L32" s="33">
        <v>-124195029.85000002</v>
      </c>
    </row>
    <row r="33" spans="1:12" x14ac:dyDescent="0.25">
      <c r="A33" s="21" t="s">
        <v>95</v>
      </c>
      <c r="B33" s="34">
        <f>SUM(B27:B32)</f>
        <v>-170922456.59</v>
      </c>
      <c r="C33" s="34">
        <f t="shared" ref="C33:L33" si="1">SUM(C27:C32)</f>
        <v>-97980724.135809213</v>
      </c>
      <c r="D33" s="34">
        <f t="shared" si="1"/>
        <v>-100250169.11971658</v>
      </c>
      <c r="E33" s="34">
        <f t="shared" si="1"/>
        <v>-101761773.63801953</v>
      </c>
      <c r="F33" s="34">
        <f t="shared" si="1"/>
        <v>-103269068.28218186</v>
      </c>
      <c r="G33" s="34">
        <f t="shared" si="1"/>
        <v>-104771801.14768487</v>
      </c>
      <c r="H33" s="34">
        <f t="shared" si="1"/>
        <v>-105269705.6913802</v>
      </c>
      <c r="I33" s="34">
        <f t="shared" si="1"/>
        <v>-106762499.71135262</v>
      </c>
      <c r="J33" s="34">
        <f t="shared" si="1"/>
        <v>-110249884.59651729</v>
      </c>
      <c r="K33" s="34">
        <f t="shared" si="1"/>
        <v>-111731544.2030147</v>
      </c>
      <c r="L33" s="34">
        <f t="shared" si="1"/>
        <v>-113207143.99429348</v>
      </c>
    </row>
    <row r="35" spans="1:12" x14ac:dyDescent="0.25">
      <c r="A35" s="17" t="s">
        <v>96</v>
      </c>
    </row>
    <row r="36" spans="1:12" x14ac:dyDescent="0.25">
      <c r="A36" s="32" t="s">
        <v>85</v>
      </c>
    </row>
    <row r="37" spans="1:12" x14ac:dyDescent="0.25">
      <c r="A37" s="3" t="s">
        <v>97</v>
      </c>
      <c r="B37" s="22">
        <v>150000000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32" t="s">
        <v>88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3" t="s">
        <v>97</v>
      </c>
      <c r="B39" s="33">
        <v>-2892841.8281589686</v>
      </c>
      <c r="C39" s="33">
        <v>-12696873.383782145</v>
      </c>
      <c r="D39" s="33">
        <v>-12660471.134163752</v>
      </c>
      <c r="E39" s="33">
        <v>-11103164.823417064</v>
      </c>
      <c r="F39" s="33">
        <v>-11030094.653733512</v>
      </c>
      <c r="G39" s="33">
        <v>-11156986.987864286</v>
      </c>
      <c r="H39" s="33">
        <v>-11288986.350631911</v>
      </c>
      <c r="I39" s="33">
        <v>-11425401.089125756</v>
      </c>
      <c r="J39" s="33">
        <v>-11509628.479359258</v>
      </c>
      <c r="K39" s="33">
        <v>-11788334.3135572</v>
      </c>
      <c r="L39" s="33">
        <v>-11455950.61985044</v>
      </c>
    </row>
    <row r="40" spans="1:12" x14ac:dyDescent="0.25">
      <c r="A40" s="21" t="s">
        <v>98</v>
      </c>
      <c r="B40" s="34">
        <f>SUM(B37:B39)</f>
        <v>147107158.17184103</v>
      </c>
      <c r="C40" s="34">
        <f t="shared" ref="C40:L40" si="2">SUM(C37:C39)</f>
        <v>-12696873.383782145</v>
      </c>
      <c r="D40" s="34">
        <f t="shared" si="2"/>
        <v>-12660471.134163752</v>
      </c>
      <c r="E40" s="34">
        <f t="shared" si="2"/>
        <v>-11103164.823417064</v>
      </c>
      <c r="F40" s="34">
        <f t="shared" si="2"/>
        <v>-11030094.653733512</v>
      </c>
      <c r="G40" s="34">
        <f t="shared" si="2"/>
        <v>-11156986.987864286</v>
      </c>
      <c r="H40" s="34">
        <f t="shared" si="2"/>
        <v>-11288986.350631911</v>
      </c>
      <c r="I40" s="34">
        <f t="shared" si="2"/>
        <v>-11425401.089125756</v>
      </c>
      <c r="J40" s="34">
        <f t="shared" si="2"/>
        <v>-11509628.479359258</v>
      </c>
      <c r="K40" s="34">
        <f t="shared" si="2"/>
        <v>-11788334.3135572</v>
      </c>
      <c r="L40" s="34">
        <f t="shared" si="2"/>
        <v>-11455950.61985044</v>
      </c>
    </row>
    <row r="43" spans="1:12" x14ac:dyDescent="0.25">
      <c r="A43" s="17" t="s">
        <v>99</v>
      </c>
      <c r="B43" s="35">
        <f>+B23+B33+B40</f>
        <v>-95720.468158960342</v>
      </c>
      <c r="C43" s="35">
        <f t="shared" ref="C43:L43" si="3">+C23+C33+C40</f>
        <v>-575073.9795912914</v>
      </c>
      <c r="D43" s="35">
        <f t="shared" si="3"/>
        <v>-243790.70388031006</v>
      </c>
      <c r="E43" s="35">
        <f t="shared" si="3"/>
        <v>470865.63270573691</v>
      </c>
      <c r="F43" s="35">
        <f t="shared" si="3"/>
        <v>-76238.610838418826</v>
      </c>
      <c r="G43" s="35">
        <f t="shared" si="3"/>
        <v>-699981.87390615046</v>
      </c>
      <c r="H43" s="35">
        <f t="shared" si="3"/>
        <v>412849.11678215489</v>
      </c>
      <c r="I43" s="35">
        <f t="shared" si="3"/>
        <v>710578.63680971786</v>
      </c>
      <c r="J43" s="35">
        <f t="shared" si="3"/>
        <v>-864529.87835502997</v>
      </c>
      <c r="K43" s="35">
        <f t="shared" si="3"/>
        <v>-569884.9448525086</v>
      </c>
      <c r="L43" s="35">
        <f t="shared" si="3"/>
        <v>410422.22386880405</v>
      </c>
    </row>
    <row r="45" spans="1:12" x14ac:dyDescent="0.25">
      <c r="A45" s="2" t="s">
        <v>100</v>
      </c>
      <c r="B45" s="22">
        <v>21107000</v>
      </c>
      <c r="C45" s="22">
        <f>B47</f>
        <v>21011279.53184104</v>
      </c>
      <c r="D45" s="22">
        <f t="shared" ref="D45:L45" si="4">C47</f>
        <v>20436205.552249748</v>
      </c>
      <c r="E45" s="22">
        <f t="shared" si="4"/>
        <v>20192414.848369438</v>
      </c>
      <c r="F45" s="22">
        <f t="shared" si="4"/>
        <v>20663280.481075175</v>
      </c>
      <c r="G45" s="22">
        <f t="shared" si="4"/>
        <v>20587041.870236754</v>
      </c>
      <c r="H45" s="22">
        <f t="shared" si="4"/>
        <v>19887059.996330604</v>
      </c>
      <c r="I45" s="22">
        <f t="shared" si="4"/>
        <v>20299909.113112759</v>
      </c>
      <c r="J45" s="22">
        <f t="shared" si="4"/>
        <v>21010487.749922477</v>
      </c>
      <c r="K45" s="22">
        <f t="shared" si="4"/>
        <v>20145957.871567447</v>
      </c>
      <c r="L45" s="22">
        <f t="shared" si="4"/>
        <v>19576072.926714938</v>
      </c>
    </row>
    <row r="47" spans="1:12" ht="15.75" thickBot="1" x14ac:dyDescent="0.3">
      <c r="A47" s="17" t="s">
        <v>101</v>
      </c>
      <c r="B47" s="28">
        <f>B43+B45</f>
        <v>21011279.53184104</v>
      </c>
      <c r="C47" s="28">
        <f t="shared" ref="C47:L47" si="5">C43+C45</f>
        <v>20436205.552249748</v>
      </c>
      <c r="D47" s="28">
        <f t="shared" si="5"/>
        <v>20192414.848369438</v>
      </c>
      <c r="E47" s="28">
        <f t="shared" si="5"/>
        <v>20663280.481075175</v>
      </c>
      <c r="F47" s="28">
        <f t="shared" si="5"/>
        <v>20587041.870236754</v>
      </c>
      <c r="G47" s="28">
        <f t="shared" si="5"/>
        <v>19887059.996330604</v>
      </c>
      <c r="H47" s="28">
        <f t="shared" si="5"/>
        <v>20299909.113112759</v>
      </c>
      <c r="I47" s="28">
        <f t="shared" si="5"/>
        <v>21010487.749922477</v>
      </c>
      <c r="J47" s="28">
        <f t="shared" si="5"/>
        <v>20145957.871567447</v>
      </c>
      <c r="K47" s="28">
        <f t="shared" si="5"/>
        <v>19576072.926714938</v>
      </c>
      <c r="L47" s="28">
        <f t="shared" si="5"/>
        <v>19986495.150583744</v>
      </c>
    </row>
    <row r="48" spans="1:12" ht="15.75" thickTop="1" x14ac:dyDescent="0.25">
      <c r="B48" s="50">
        <f>+B47-'Balance Sheet - Baseline'!B10</f>
        <v>0</v>
      </c>
      <c r="C48" s="50">
        <f>+C47-'Balance Sheet - Baseline'!C10</f>
        <v>0</v>
      </c>
      <c r="D48" s="50">
        <f>+D47-'Balance Sheet - Baseline'!D10</f>
        <v>0</v>
      </c>
      <c r="E48" s="50">
        <f>+E47-'Balance Sheet - Baseline'!E10</f>
        <v>0</v>
      </c>
      <c r="F48" s="50">
        <f>+F47-'Balance Sheet - Baseline'!F10</f>
        <v>0</v>
      </c>
      <c r="G48" s="50">
        <f>+G47-'Balance Sheet - Baseline'!G10</f>
        <v>0</v>
      </c>
      <c r="H48" s="50">
        <f>+H47-'Balance Sheet - Baseline'!H10</f>
        <v>0</v>
      </c>
      <c r="I48" s="50">
        <f>+I47-'Balance Sheet - Baseline'!I10</f>
        <v>0</v>
      </c>
      <c r="J48" s="50">
        <f>+J47-'Balance Sheet - Baseline'!J10</f>
        <v>0</v>
      </c>
      <c r="K48" s="50">
        <f>+K47-'Balance Sheet - Baseline'!K10</f>
        <v>0</v>
      </c>
      <c r="L48" s="50">
        <f>+L47-'Balance Sheet - Baseline'!L10</f>
        <v>0</v>
      </c>
    </row>
    <row r="50" spans="2:12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</sheetData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N35"/>
  <sheetViews>
    <sheetView showGridLines="0" zoomScale="115" zoomScaleNormal="115" zoomScaleSheetLayoutView="115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C8" sqref="C8"/>
    </sheetView>
  </sheetViews>
  <sheetFormatPr defaultColWidth="9.140625" defaultRowHeight="15" x14ac:dyDescent="0.25"/>
  <cols>
    <col min="1" max="1" width="3.7109375" customWidth="1"/>
    <col min="2" max="2" width="37.7109375" customWidth="1"/>
    <col min="3" max="3" width="13.42578125" customWidth="1"/>
    <col min="4" max="14" width="12" customWidth="1"/>
  </cols>
  <sheetData>
    <row r="1" spans="1:14" ht="21" customHeight="1" x14ac:dyDescent="0.25">
      <c r="A1" s="14" t="str">
        <f>'Cashflow Statement - Baseline'!A1</f>
        <v>Long Term Financial Plan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1" customHeight="1" x14ac:dyDescent="0.25">
      <c r="A2" s="14" t="str">
        <f>'Cashflow Statement - Baseline'!A2</f>
        <v>Baseline - Rate Peg Only</v>
      </c>
      <c r="D2" s="3"/>
      <c r="E2" s="3"/>
      <c r="F2" s="3"/>
      <c r="G2" s="3"/>
      <c r="H2" s="3"/>
      <c r="I2" s="3"/>
      <c r="J2" s="48"/>
      <c r="K2" s="48"/>
      <c r="L2" s="48"/>
      <c r="M2" s="48"/>
      <c r="N2" s="48"/>
    </row>
    <row r="3" spans="1:14" ht="18" customHeight="1" x14ac:dyDescent="0.25">
      <c r="A3" s="1" t="s">
        <v>102</v>
      </c>
      <c r="D3" s="3"/>
      <c r="E3" s="3"/>
      <c r="F3" s="3"/>
      <c r="G3" s="3"/>
      <c r="H3" s="3"/>
      <c r="I3" s="3"/>
      <c r="J3" s="45"/>
      <c r="K3" s="45"/>
      <c r="L3" s="45"/>
      <c r="M3" s="45"/>
      <c r="N3" s="45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4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</row>
    <row r="6" spans="1:14" x14ac:dyDescent="0.25">
      <c r="B6" s="3"/>
      <c r="C6" s="3"/>
      <c r="D6" s="4">
        <f>+'Cashflow Statement - Baseline'!B6</f>
        <v>2021</v>
      </c>
      <c r="E6" s="16">
        <f>+'Cashflow Statement - Baseline'!C6</f>
        <v>2022</v>
      </c>
      <c r="F6" s="16">
        <f>+'Cashflow Statement - Baseline'!D6</f>
        <v>2023</v>
      </c>
      <c r="G6" s="16">
        <f>+'Cashflow Statement - Baseline'!E6</f>
        <v>2024</v>
      </c>
      <c r="H6" s="16">
        <f>+'Cashflow Statement - Baseline'!F6</f>
        <v>2025</v>
      </c>
      <c r="I6" s="16">
        <f>+'Cashflow Statement - Baseline'!G6</f>
        <v>2026</v>
      </c>
      <c r="J6" s="15">
        <f>+'Cashflow Statement - Baseline'!H6</f>
        <v>2027</v>
      </c>
      <c r="K6" s="15">
        <f>+'Cashflow Statement - Baseline'!I6</f>
        <v>2028</v>
      </c>
      <c r="L6" s="15">
        <f>+'Cashflow Statement - Baseline'!J6</f>
        <v>2029</v>
      </c>
      <c r="M6" s="15">
        <f>+'Cashflow Statement - Baseline'!K6</f>
        <v>2030</v>
      </c>
      <c r="N6" s="15">
        <f>+'Cashflow Statement - Baseline'!L6</f>
        <v>2031</v>
      </c>
    </row>
    <row r="7" spans="1:14" x14ac:dyDescent="0.25">
      <c r="B7" s="3"/>
      <c r="C7" s="29" t="s">
        <v>103</v>
      </c>
      <c r="D7" s="4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  <c r="M7" s="15" t="s">
        <v>25</v>
      </c>
      <c r="N7" s="15" t="s">
        <v>25</v>
      </c>
    </row>
    <row r="9" spans="1:14" ht="16.5" customHeight="1" x14ac:dyDescent="0.25">
      <c r="A9" s="36"/>
      <c r="B9" s="37" t="s">
        <v>104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21" customHeight="1" x14ac:dyDescent="0.25">
      <c r="A10" s="65">
        <v>1</v>
      </c>
      <c r="B10" s="66" t="s">
        <v>105</v>
      </c>
      <c r="C10" s="72" t="s">
        <v>106</v>
      </c>
      <c r="D10" s="75">
        <f>('Income Statement - Baseline'!B20-'Income Statement - Baseline'!B15-'Income Statement - Baseline'!B18-'Income Statement - Baseline'!B19-'Income Statement - Baseline'!B31)/('Income Statement - Baseline'!B20-'Income Statement - Baseline'!B15-'Income Statement - Baseline'!B18-'Income Statement - Baseline'!B19)</f>
        <v>-0.2556446699659396</v>
      </c>
      <c r="E10" s="75">
        <f>('Income Statement - Baseline'!C20-'Income Statement - Baseline'!C15-'Income Statement - Baseline'!C18-'Income Statement - Baseline'!C19-'Income Statement - Baseline'!C31)/('Income Statement - Baseline'!C20-'Income Statement - Baseline'!C15-'Income Statement - Baseline'!C18-'Income Statement - Baseline'!C19)</f>
        <v>-1.7212837113158765E-2</v>
      </c>
      <c r="F10" s="75">
        <f>('Income Statement - Baseline'!D20-'Income Statement - Baseline'!D15-'Income Statement - Baseline'!D18-'Income Statement - Baseline'!D19-'Income Statement - Baseline'!D31)/('Income Statement - Baseline'!D20-'Income Statement - Baseline'!D15-'Income Statement - Baseline'!D18-'Income Statement - Baseline'!D19)</f>
        <v>-2.1893861268145808E-2</v>
      </c>
      <c r="G10" s="75">
        <f>('Income Statement - Baseline'!E20-'Income Statement - Baseline'!E15-'Income Statement - Baseline'!E18-'Income Statement - Baseline'!E19-'Income Statement - Baseline'!E31)/('Income Statement - Baseline'!E20-'Income Statement - Baseline'!E15-'Income Statement - Baseline'!E18-'Income Statement - Baseline'!E19)</f>
        <v>-2.5709279342968946E-2</v>
      </c>
      <c r="H10" s="75">
        <f>('Income Statement - Baseline'!F20-'Income Statement - Baseline'!F15-'Income Statement - Baseline'!F18-'Income Statement - Baseline'!F19-'Income Statement - Baseline'!F31)/('Income Statement - Baseline'!F20-'Income Statement - Baseline'!F15-'Income Statement - Baseline'!F18-'Income Statement - Baseline'!F19)</f>
        <v>-2.936666506024466E-2</v>
      </c>
      <c r="I10" s="75">
        <f>('Income Statement - Baseline'!G20-'Income Statement - Baseline'!G15-'Income Statement - Baseline'!G18-'Income Statement - Baseline'!G19-'Income Statement - Baseline'!G31)/('Income Statement - Baseline'!G20-'Income Statement - Baseline'!G15-'Income Statement - Baseline'!G18-'Income Statement - Baseline'!G19)</f>
        <v>-3.2592908958487897E-2</v>
      </c>
      <c r="J10" s="75">
        <f>('Income Statement - Baseline'!H20-'Income Statement - Baseline'!H15-'Income Statement - Baseline'!H18-'Income Statement - Baseline'!H19-'Income Statement - Baseline'!H31)/('Income Statement - Baseline'!H20-'Income Statement - Baseline'!H15-'Income Statement - Baseline'!H18-'Income Statement - Baseline'!H19)</f>
        <v>-3.3805451723150241E-2</v>
      </c>
      <c r="K10" s="75">
        <f>('Income Statement - Baseline'!I20-'Income Statement - Baseline'!I15-'Income Statement - Baseline'!I18-'Income Statement - Baseline'!I19-'Income Statement - Baseline'!I31)/('Income Statement - Baseline'!I20-'Income Statement - Baseline'!I15-'Income Statement - Baseline'!I18-'Income Statement - Baseline'!I19)</f>
        <v>-3.4844174898155798E-2</v>
      </c>
      <c r="L10" s="75">
        <f>('Income Statement - Baseline'!J20-'Income Statement - Baseline'!J15-'Income Statement - Baseline'!J18-'Income Statement - Baseline'!J19-'Income Statement - Baseline'!J31)/('Income Statement - Baseline'!J20-'Income Statement - Baseline'!J15-'Income Statement - Baseline'!J18-'Income Statement - Baseline'!J19)</f>
        <v>-3.5693026528863928E-2</v>
      </c>
      <c r="M10" s="75">
        <f>('Income Statement - Baseline'!K20-'Income Statement - Baseline'!K15-'Income Statement - Baseline'!K18-'Income Statement - Baseline'!K19-'Income Statement - Baseline'!K31)/('Income Statement - Baseline'!K20-'Income Statement - Baseline'!K15-'Income Statement - Baseline'!K18-'Income Statement - Baseline'!K19)</f>
        <v>-3.6374346319503016E-2</v>
      </c>
      <c r="N10" s="76">
        <f>('Income Statement - Baseline'!L20-'Income Statement - Baseline'!L15-'Income Statement - Baseline'!L18-'Income Statement - Baseline'!L19-'Income Statement - Baseline'!L31)/('Income Statement - Baseline'!L20-'Income Statement - Baseline'!L15-'Income Statement - Baseline'!L18-'Income Statement - Baseline'!L19)</f>
        <v>-3.6880977926852306E-2</v>
      </c>
    </row>
    <row r="11" spans="1:14" ht="48" customHeight="1" x14ac:dyDescent="0.25">
      <c r="A11" s="68"/>
      <c r="B11" s="41" t="s">
        <v>107</v>
      </c>
      <c r="C11" s="42"/>
      <c r="D11" s="49" t="s">
        <v>138</v>
      </c>
      <c r="E11" s="49" t="s">
        <v>138</v>
      </c>
      <c r="F11" s="49" t="s">
        <v>138</v>
      </c>
      <c r="G11" s="49" t="s">
        <v>138</v>
      </c>
      <c r="H11" s="49" t="s">
        <v>138</v>
      </c>
      <c r="I11" s="49" t="s">
        <v>138</v>
      </c>
      <c r="J11" s="49" t="s">
        <v>138</v>
      </c>
      <c r="K11" s="49" t="s">
        <v>138</v>
      </c>
      <c r="L11" s="49" t="s">
        <v>138</v>
      </c>
      <c r="M11" s="49" t="s">
        <v>138</v>
      </c>
      <c r="N11" s="86" t="s">
        <v>138</v>
      </c>
    </row>
    <row r="12" spans="1:14" ht="21" customHeight="1" x14ac:dyDescent="0.25">
      <c r="A12" s="65">
        <f>+A10+1</f>
        <v>2</v>
      </c>
      <c r="B12" s="66" t="s">
        <v>108</v>
      </c>
      <c r="C12" s="72" t="s">
        <v>109</v>
      </c>
      <c r="D12" s="75">
        <f>('Income Statement - Baseline'!B20-'Income Statement - Baseline'!B14-'Income Statement - Baseline'!B15)/'Income Statement - Baseline'!B20</f>
        <v>0.81660613621830447</v>
      </c>
      <c r="E12" s="75">
        <f>('Income Statement - Baseline'!C20-'Income Statement - Baseline'!C14-'Income Statement - Baseline'!C15)/'Income Statement - Baseline'!C20</f>
        <v>0.82363145748105637</v>
      </c>
      <c r="F12" s="75">
        <f>('Income Statement - Baseline'!D20-'Income Statement - Baseline'!D14-'Income Statement - Baseline'!D15)/'Income Statement - Baseline'!D20</f>
        <v>0.82600370300602244</v>
      </c>
      <c r="G12" s="75">
        <f>('Income Statement - Baseline'!E20-'Income Statement - Baseline'!E14-'Income Statement - Baseline'!E15)/'Income Statement - Baseline'!E20</f>
        <v>0.82835457636374488</v>
      </c>
      <c r="H12" s="75">
        <f>('Income Statement - Baseline'!F20-'Income Statement - Baseline'!F14-'Income Statement - Baseline'!F15)/'Income Statement - Baseline'!F20</f>
        <v>0.83068959493930983</v>
      </c>
      <c r="I12" s="75">
        <f>('Income Statement - Baseline'!G20-'Income Statement - Baseline'!G14-'Income Statement - Baseline'!G15)/'Income Statement - Baseline'!G20</f>
        <v>0.83282110921178021</v>
      </c>
      <c r="J12" s="75">
        <f>('Income Statement - Baseline'!H20-'Income Statement - Baseline'!H14-'Income Statement - Baseline'!H15)/'Income Statement - Baseline'!H20</f>
        <v>0.83494447265422833</v>
      </c>
      <c r="K12" s="75">
        <f>('Income Statement - Baseline'!I20-'Income Statement - Baseline'!I14-'Income Statement - Baseline'!I15)/'Income Statement - Baseline'!I20</f>
        <v>0.83705934453070996</v>
      </c>
      <c r="L12" s="75">
        <f>('Income Statement - Baseline'!J20-'Income Statement - Baseline'!J14-'Income Statement - Baseline'!J15)/'Income Statement - Baseline'!J20</f>
        <v>0.83916538619958903</v>
      </c>
      <c r="M12" s="75">
        <f>('Income Statement - Baseline'!K20-'Income Statement - Baseline'!K14-'Income Statement - Baseline'!K15)/'Income Statement - Baseline'!K20</f>
        <v>0.84126226140464533</v>
      </c>
      <c r="N12" s="76">
        <f>('Income Statement - Baseline'!L20-'Income Statement - Baseline'!L14-'Income Statement - Baseline'!L15)/'Income Statement - Baseline'!L20</f>
        <v>0.84334963658720741</v>
      </c>
    </row>
    <row r="13" spans="1:14" ht="63" customHeight="1" x14ac:dyDescent="0.25">
      <c r="A13" s="68"/>
      <c r="B13" s="41" t="s">
        <v>149</v>
      </c>
      <c r="C13" s="42"/>
      <c r="D13" s="77" t="s">
        <v>139</v>
      </c>
      <c r="E13" s="77" t="s">
        <v>139</v>
      </c>
      <c r="F13" s="77" t="s">
        <v>139</v>
      </c>
      <c r="G13" s="77" t="s">
        <v>139</v>
      </c>
      <c r="H13" s="77" t="s">
        <v>139</v>
      </c>
      <c r="I13" s="77" t="s">
        <v>139</v>
      </c>
      <c r="J13" s="77" t="s">
        <v>139</v>
      </c>
      <c r="K13" s="77" t="s">
        <v>139</v>
      </c>
      <c r="L13" s="77" t="s">
        <v>139</v>
      </c>
      <c r="M13" s="77" t="s">
        <v>139</v>
      </c>
      <c r="N13" s="78" t="s">
        <v>139</v>
      </c>
    </row>
    <row r="15" spans="1:14" ht="16.5" customHeight="1" x14ac:dyDescent="0.25">
      <c r="A15" s="87"/>
      <c r="B15" s="88" t="s">
        <v>110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 ht="21" customHeight="1" x14ac:dyDescent="0.25">
      <c r="A16" s="65">
        <f>+A12+1</f>
        <v>3</v>
      </c>
      <c r="B16" s="66" t="s">
        <v>111</v>
      </c>
      <c r="C16" s="85" t="s">
        <v>112</v>
      </c>
      <c r="D16" s="73">
        <v>-0.9505349629903771</v>
      </c>
      <c r="E16" s="73">
        <v>-0.83461463602141461</v>
      </c>
      <c r="F16" s="73">
        <v>-0.86998062398171905</v>
      </c>
      <c r="G16" s="73">
        <v>-0.90010294884659714</v>
      </c>
      <c r="H16" s="73">
        <v>-0.91743644989358064</v>
      </c>
      <c r="I16" s="73">
        <v>-0.94934056302876468</v>
      </c>
      <c r="J16" s="73">
        <v>-0.9357762680996079</v>
      </c>
      <c r="K16" s="73">
        <v>-0.98569732846700253</v>
      </c>
      <c r="L16" s="73">
        <v>-1.0415247651737427</v>
      </c>
      <c r="M16" s="73">
        <v>-1.1050874858939665</v>
      </c>
      <c r="N16" s="74">
        <v>-1.1762292630817286</v>
      </c>
    </row>
    <row r="17" spans="1:14" ht="63" customHeight="1" x14ac:dyDescent="0.25">
      <c r="A17" s="68"/>
      <c r="B17" s="41" t="s">
        <v>150</v>
      </c>
      <c r="C17" s="40"/>
      <c r="D17" s="51" t="s">
        <v>138</v>
      </c>
      <c r="E17" s="51" t="s">
        <v>138</v>
      </c>
      <c r="F17" s="51" t="s">
        <v>138</v>
      </c>
      <c r="G17" s="51" t="s">
        <v>138</v>
      </c>
      <c r="H17" s="51" t="s">
        <v>138</v>
      </c>
      <c r="I17" s="51" t="s">
        <v>138</v>
      </c>
      <c r="J17" s="51" t="s">
        <v>138</v>
      </c>
      <c r="K17" s="51" t="s">
        <v>138</v>
      </c>
      <c r="L17" s="51" t="s">
        <v>138</v>
      </c>
      <c r="M17" s="51" t="s">
        <v>138</v>
      </c>
      <c r="N17" s="82" t="s">
        <v>138</v>
      </c>
    </row>
    <row r="18" spans="1:14" ht="30.95" customHeight="1" x14ac:dyDescent="0.25">
      <c r="A18" s="91">
        <f>+A16+1</f>
        <v>4</v>
      </c>
      <c r="B18" s="43" t="s">
        <v>113</v>
      </c>
      <c r="C18" s="38" t="s">
        <v>140</v>
      </c>
      <c r="D18" s="80">
        <v>0.05</v>
      </c>
      <c r="E18" s="80">
        <v>0.05</v>
      </c>
      <c r="F18" s="80">
        <v>4.9000000000000002E-2</v>
      </c>
      <c r="G18" s="80">
        <v>4.9000000000000002E-2</v>
      </c>
      <c r="H18" s="80">
        <v>4.9000000000000002E-2</v>
      </c>
      <c r="I18" s="80">
        <v>4.9000000000000002E-2</v>
      </c>
      <c r="J18" s="80">
        <v>4.9000000000000002E-2</v>
      </c>
      <c r="K18" s="80">
        <v>4.9000000000000002E-2</v>
      </c>
      <c r="L18" s="80">
        <v>4.9000000000000002E-2</v>
      </c>
      <c r="M18" s="80">
        <v>4.9000000000000002E-2</v>
      </c>
      <c r="N18" s="81">
        <v>4.9000000000000002E-2</v>
      </c>
    </row>
    <row r="19" spans="1:14" ht="90" x14ac:dyDescent="0.25">
      <c r="A19" s="92"/>
      <c r="B19" s="71" t="s">
        <v>152</v>
      </c>
      <c r="C19" s="39"/>
      <c r="D19" s="51" t="s">
        <v>138</v>
      </c>
      <c r="E19" s="51" t="s">
        <v>138</v>
      </c>
      <c r="F19" s="69" t="s">
        <v>139</v>
      </c>
      <c r="G19" s="69" t="s">
        <v>139</v>
      </c>
      <c r="H19" s="69" t="s">
        <v>139</v>
      </c>
      <c r="I19" s="69" t="s">
        <v>139</v>
      </c>
      <c r="J19" s="69" t="s">
        <v>139</v>
      </c>
      <c r="K19" s="69" t="s">
        <v>139</v>
      </c>
      <c r="L19" s="69" t="s">
        <v>139</v>
      </c>
      <c r="M19" s="69" t="s">
        <v>139</v>
      </c>
      <c r="N19" s="70" t="s">
        <v>139</v>
      </c>
    </row>
    <row r="20" spans="1:14" ht="21" customHeight="1" x14ac:dyDescent="0.25">
      <c r="A20" s="65">
        <f>+A18+1</f>
        <v>5</v>
      </c>
      <c r="B20" s="66" t="s">
        <v>114</v>
      </c>
      <c r="C20" s="72" t="s">
        <v>141</v>
      </c>
      <c r="D20" s="73">
        <f>-('Balance Sheet - Baseline'!B10+'Balance Sheet - Baseline'!B11)/((SUM('Cashflow Statement - Baseline'!B19:B22)+'Cashflow Statement - Baseline'!B39)/12)</f>
        <v>1.7745053298296563</v>
      </c>
      <c r="E20" s="73">
        <f>-('Balance Sheet - Baseline'!C10+'Balance Sheet - Baseline'!C11)/((SUM('Cashflow Statement - Baseline'!C19:C22)+'Cashflow Statement - Baseline'!C39)/12)</f>
        <v>2.048352424998658</v>
      </c>
      <c r="F20" s="73">
        <f>-('Balance Sheet - Baseline'!D10+'Balance Sheet - Baseline'!D11)/((SUM('Cashflow Statement - Baseline'!D19:D22)+'Cashflow Statement - Baseline'!D39)/12)</f>
        <v>2.1248677174421369</v>
      </c>
      <c r="G20" s="73">
        <f>-('Balance Sheet - Baseline'!E10+'Balance Sheet - Baseline'!E11)/((SUM('Cashflow Statement - Baseline'!E19:E22)+'Cashflow Statement - Baseline'!E39)/12)</f>
        <v>2.1895611016588923</v>
      </c>
      <c r="H20" s="73">
        <f>-('Balance Sheet - Baseline'!F10+'Balance Sheet - Baseline'!F11)/((SUM('Cashflow Statement - Baseline'!F19:F22)+'Cashflow Statement - Baseline'!F39)/12)</f>
        <v>2.1890166564095259</v>
      </c>
      <c r="I20" s="73">
        <f>-('Balance Sheet - Baseline'!G10+'Balance Sheet - Baseline'!G11)/((SUM('Cashflow Statement - Baseline'!G19:G22)+'Cashflow Statement - Baseline'!G39)/12)</f>
        <v>2.134844931750743</v>
      </c>
      <c r="J20" s="73">
        <f>-('Balance Sheet - Baseline'!H10+'Balance Sheet - Baseline'!H11)/((SUM('Cashflow Statement - Baseline'!H19:H22)+'Cashflow Statement - Baseline'!H39)/12)</f>
        <v>2.2246840972993072</v>
      </c>
      <c r="K20" s="73">
        <f>-('Balance Sheet - Baseline'!I10+'Balance Sheet - Baseline'!I11)/((SUM('Cashflow Statement - Baseline'!I19:I22)+'Cashflow Statement - Baseline'!I39)/12)</f>
        <v>2.1222943083209365</v>
      </c>
      <c r="L20" s="73">
        <f>-('Balance Sheet - Baseline'!J10+'Balance Sheet - Baseline'!J11)/((SUM('Cashflow Statement - Baseline'!J19:J22)+'Cashflow Statement - Baseline'!J39)/12)</f>
        <v>2.0032254224977275</v>
      </c>
      <c r="M20" s="73">
        <f>-('Balance Sheet - Baseline'!K10+'Balance Sheet - Baseline'!K11)/((SUM('Cashflow Statement - Baseline'!K19:K22)+'Cashflow Statement - Baseline'!K39)/12)</f>
        <v>1.8624858020978636</v>
      </c>
      <c r="N20" s="74">
        <f>-('Balance Sheet - Baseline'!L10+'Balance Sheet - Baseline'!L11)/((SUM('Cashflow Statement - Baseline'!L19:L22)+'Cashflow Statement - Baseline'!L39)/12)</f>
        <v>1.7270009118980032</v>
      </c>
    </row>
    <row r="21" spans="1:14" ht="60" x14ac:dyDescent="0.25">
      <c r="A21" s="68"/>
      <c r="B21" s="41" t="s">
        <v>153</v>
      </c>
      <c r="C21" s="40"/>
      <c r="D21" s="51" t="s">
        <v>138</v>
      </c>
      <c r="E21" s="69" t="s">
        <v>139</v>
      </c>
      <c r="F21" s="69" t="s">
        <v>139</v>
      </c>
      <c r="G21" s="69" t="s">
        <v>139</v>
      </c>
      <c r="H21" s="69" t="s">
        <v>139</v>
      </c>
      <c r="I21" s="69" t="s">
        <v>139</v>
      </c>
      <c r="J21" s="69" t="s">
        <v>139</v>
      </c>
      <c r="K21" s="69" t="s">
        <v>139</v>
      </c>
      <c r="L21" s="69" t="s">
        <v>139</v>
      </c>
      <c r="M21" s="69" t="s">
        <v>139</v>
      </c>
      <c r="N21" s="70" t="s">
        <v>139</v>
      </c>
    </row>
    <row r="23" spans="1:14" ht="16.5" customHeight="1" x14ac:dyDescent="0.25">
      <c r="A23" s="37"/>
      <c r="B23" s="37" t="s">
        <v>115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1" customHeight="1" x14ac:dyDescent="0.25">
      <c r="A24" s="65">
        <f>+A20+1</f>
        <v>6</v>
      </c>
      <c r="B24" s="66" t="s">
        <v>116</v>
      </c>
      <c r="C24" s="67" t="s">
        <v>117</v>
      </c>
      <c r="D24" s="83">
        <v>-1.0436741829475054</v>
      </c>
      <c r="E24" s="83">
        <v>5.4881392960427418</v>
      </c>
      <c r="F24" s="83">
        <v>5.5965725824217945</v>
      </c>
      <c r="G24" s="83">
        <v>6.331300277305993</v>
      </c>
      <c r="H24" s="83">
        <v>6.469997974716879</v>
      </c>
      <c r="I24" s="83">
        <v>6.5376836981827982</v>
      </c>
      <c r="J24" s="83">
        <v>6.6628763220649567</v>
      </c>
      <c r="K24" s="83">
        <v>6.7895640431411648</v>
      </c>
      <c r="L24" s="83">
        <v>6.9500150779588505</v>
      </c>
      <c r="M24" s="83">
        <v>7.016125666399037</v>
      </c>
      <c r="N24" s="84">
        <v>7.4070826161384451</v>
      </c>
    </row>
    <row r="25" spans="1:14" ht="45" x14ac:dyDescent="0.25">
      <c r="A25" s="68"/>
      <c r="B25" s="44" t="s">
        <v>151</v>
      </c>
      <c r="C25" s="42"/>
      <c r="D25" s="51" t="s">
        <v>138</v>
      </c>
      <c r="E25" s="69" t="s">
        <v>139</v>
      </c>
      <c r="F25" s="69" t="s">
        <v>139</v>
      </c>
      <c r="G25" s="69" t="s">
        <v>139</v>
      </c>
      <c r="H25" s="69" t="s">
        <v>139</v>
      </c>
      <c r="I25" s="69" t="s">
        <v>139</v>
      </c>
      <c r="J25" s="69" t="s">
        <v>139</v>
      </c>
      <c r="K25" s="69" t="s">
        <v>139</v>
      </c>
      <c r="L25" s="69" t="s">
        <v>139</v>
      </c>
      <c r="M25" s="69" t="s">
        <v>139</v>
      </c>
      <c r="N25" s="70" t="s">
        <v>139</v>
      </c>
    </row>
    <row r="27" spans="1:14" ht="16.5" customHeight="1" x14ac:dyDescent="0.25">
      <c r="A27" s="87"/>
      <c r="B27" s="88" t="s">
        <v>118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</row>
    <row r="28" spans="1:14" ht="21" customHeight="1" x14ac:dyDescent="0.25">
      <c r="A28" s="65">
        <f>+A24+1</f>
        <v>7</v>
      </c>
      <c r="B28" s="66" t="s">
        <v>119</v>
      </c>
      <c r="C28" s="79" t="s">
        <v>120</v>
      </c>
      <c r="D28" s="80">
        <v>1.0877551005546513</v>
      </c>
      <c r="E28" s="80">
        <v>0.73345906468130939</v>
      </c>
      <c r="F28" s="80">
        <v>0.93117853924867411</v>
      </c>
      <c r="G28" s="80">
        <v>1.0350064927718057</v>
      </c>
      <c r="H28" s="80">
        <v>1.0327954945332467</v>
      </c>
      <c r="I28" s="80">
        <v>1.030696595666204</v>
      </c>
      <c r="J28" s="80">
        <v>1.0287014816640958</v>
      </c>
      <c r="K28" s="80">
        <v>1.0268026405605886</v>
      </c>
      <c r="L28" s="80">
        <v>1.0249932678929581</v>
      </c>
      <c r="M28" s="80">
        <v>1.0232671860455718</v>
      </c>
      <c r="N28" s="81">
        <v>1.021618773222009</v>
      </c>
    </row>
    <row r="29" spans="1:14" ht="45" x14ac:dyDescent="0.25">
      <c r="A29" s="68"/>
      <c r="B29" s="44" t="s">
        <v>121</v>
      </c>
      <c r="C29" s="53"/>
      <c r="D29" s="69" t="s">
        <v>139</v>
      </c>
      <c r="E29" s="51" t="s">
        <v>138</v>
      </c>
      <c r="F29" s="51" t="s">
        <v>138</v>
      </c>
      <c r="G29" s="69" t="s">
        <v>139</v>
      </c>
      <c r="H29" s="69" t="s">
        <v>139</v>
      </c>
      <c r="I29" s="69" t="s">
        <v>139</v>
      </c>
      <c r="J29" s="69" t="s">
        <v>139</v>
      </c>
      <c r="K29" s="69" t="s">
        <v>139</v>
      </c>
      <c r="L29" s="69" t="s">
        <v>139</v>
      </c>
      <c r="M29" s="69" t="s">
        <v>139</v>
      </c>
      <c r="N29" s="69" t="s">
        <v>139</v>
      </c>
    </row>
    <row r="30" spans="1:14" ht="21" customHeight="1" x14ac:dyDescent="0.25">
      <c r="A30" s="93">
        <f>+A28+1</f>
        <v>8</v>
      </c>
      <c r="B30" s="39" t="s">
        <v>122</v>
      </c>
      <c r="C30" s="52" t="s">
        <v>123</v>
      </c>
      <c r="D30" s="94">
        <v>3.2023256775467385E-2</v>
      </c>
      <c r="E30" s="94">
        <v>3.2290168171039857E-2</v>
      </c>
      <c r="F30" s="94">
        <v>3.2379958049515524E-2</v>
      </c>
      <c r="G30" s="94">
        <v>3.2388586719153858E-2</v>
      </c>
      <c r="H30" s="94">
        <v>3.2425641295441669E-2</v>
      </c>
      <c r="I30" s="94">
        <v>3.2491317258012256E-2</v>
      </c>
      <c r="J30" s="94">
        <v>3.2553378512360003E-2</v>
      </c>
      <c r="K30" s="94">
        <v>3.2677113147749251E-2</v>
      </c>
      <c r="L30" s="94">
        <v>3.2831217556415125E-2</v>
      </c>
      <c r="M30" s="94">
        <v>3.3016282670781154E-2</v>
      </c>
      <c r="N30" s="95">
        <v>3.3233330264672081E-2</v>
      </c>
    </row>
    <row r="31" spans="1:14" ht="47.65" customHeight="1" x14ac:dyDescent="0.25">
      <c r="A31" s="68"/>
      <c r="B31" s="44" t="s">
        <v>124</v>
      </c>
      <c r="C31" s="53"/>
      <c r="D31" s="51" t="s">
        <v>138</v>
      </c>
      <c r="E31" s="51" t="s">
        <v>138</v>
      </c>
      <c r="F31" s="51" t="s">
        <v>138</v>
      </c>
      <c r="G31" s="51" t="s">
        <v>138</v>
      </c>
      <c r="H31" s="51" t="s">
        <v>138</v>
      </c>
      <c r="I31" s="51" t="s">
        <v>138</v>
      </c>
      <c r="J31" s="51" t="s">
        <v>138</v>
      </c>
      <c r="K31" s="51" t="s">
        <v>138</v>
      </c>
      <c r="L31" s="51" t="s">
        <v>138</v>
      </c>
      <c r="M31" s="51" t="s">
        <v>138</v>
      </c>
      <c r="N31" s="82" t="s">
        <v>138</v>
      </c>
    </row>
    <row r="32" spans="1:14" ht="21" customHeight="1" x14ac:dyDescent="0.25">
      <c r="A32" s="93">
        <f>+A30+1</f>
        <v>9</v>
      </c>
      <c r="B32" s="39" t="s">
        <v>125</v>
      </c>
      <c r="C32" s="52" t="s">
        <v>126</v>
      </c>
      <c r="D32" s="96">
        <v>1.1286933717241172</v>
      </c>
      <c r="E32" s="96">
        <v>1.1286030712512451</v>
      </c>
      <c r="F32" s="96">
        <v>1.1286021561177122</v>
      </c>
      <c r="G32" s="96">
        <v>1.1286021561177122</v>
      </c>
      <c r="H32" s="96">
        <v>1.1286021561177122</v>
      </c>
      <c r="I32" s="96">
        <v>1.1286021561177122</v>
      </c>
      <c r="J32" s="96">
        <v>1.1297319497480856</v>
      </c>
      <c r="K32" s="96">
        <v>1.1297408138213869</v>
      </c>
      <c r="L32" s="96">
        <v>1.1297408138213869</v>
      </c>
      <c r="M32" s="96">
        <v>1.1297408138213869</v>
      </c>
      <c r="N32" s="97">
        <v>1.1297408138213869</v>
      </c>
    </row>
    <row r="33" spans="1:14" ht="75" x14ac:dyDescent="0.25">
      <c r="A33" s="68"/>
      <c r="B33" s="44" t="s">
        <v>154</v>
      </c>
      <c r="C33" s="53"/>
      <c r="D33" s="69" t="s">
        <v>139</v>
      </c>
      <c r="E33" s="69" t="s">
        <v>139</v>
      </c>
      <c r="F33" s="69" t="s">
        <v>139</v>
      </c>
      <c r="G33" s="69" t="s">
        <v>139</v>
      </c>
      <c r="H33" s="69" t="s">
        <v>139</v>
      </c>
      <c r="I33" s="69" t="s">
        <v>139</v>
      </c>
      <c r="J33" s="69" t="s">
        <v>139</v>
      </c>
      <c r="K33" s="69" t="s">
        <v>139</v>
      </c>
      <c r="L33" s="69" t="s">
        <v>139</v>
      </c>
      <c r="M33" s="69" t="s">
        <v>139</v>
      </c>
      <c r="N33" s="70" t="s">
        <v>139</v>
      </c>
    </row>
    <row r="34" spans="1:14" ht="21" customHeight="1" x14ac:dyDescent="0.25">
      <c r="A34" s="93">
        <f>+A32+1</f>
        <v>10</v>
      </c>
      <c r="B34" s="39" t="s">
        <v>127</v>
      </c>
      <c r="C34" s="52" t="s">
        <v>126</v>
      </c>
      <c r="D34" s="96">
        <v>1.1520631090560973</v>
      </c>
      <c r="E34" s="96">
        <v>1.1029925096486808</v>
      </c>
      <c r="F34" s="96">
        <v>1.1001667023877968</v>
      </c>
      <c r="G34" s="96">
        <v>1.0974918177064601</v>
      </c>
      <c r="H34" s="96">
        <v>1.0949560792258455</v>
      </c>
      <c r="I34" s="96">
        <v>1.0925489047107453</v>
      </c>
      <c r="J34" s="96">
        <v>1.0902607584516557</v>
      </c>
      <c r="K34" s="96">
        <v>1.0880830250164455</v>
      </c>
      <c r="L34" s="96">
        <v>1.0860079008475272</v>
      </c>
      <c r="M34" s="96">
        <v>1.0840283008293452</v>
      </c>
      <c r="N34" s="97">
        <v>1.0821377774684935</v>
      </c>
    </row>
    <row r="35" spans="1:14" ht="30" x14ac:dyDescent="0.25">
      <c r="A35" s="68"/>
      <c r="B35" s="44" t="s">
        <v>128</v>
      </c>
      <c r="C35" s="53"/>
      <c r="D35" s="69" t="s">
        <v>139</v>
      </c>
      <c r="E35" s="69" t="s">
        <v>139</v>
      </c>
      <c r="F35" s="69" t="s">
        <v>139</v>
      </c>
      <c r="G35" s="69" t="s">
        <v>139</v>
      </c>
      <c r="H35" s="69" t="s">
        <v>139</v>
      </c>
      <c r="I35" s="69" t="s">
        <v>139</v>
      </c>
      <c r="J35" s="69" t="s">
        <v>139</v>
      </c>
      <c r="K35" s="69" t="s">
        <v>139</v>
      </c>
      <c r="L35" s="69" t="s">
        <v>139</v>
      </c>
      <c r="M35" s="69" t="s">
        <v>139</v>
      </c>
      <c r="N35" s="69" t="s">
        <v>139</v>
      </c>
    </row>
  </sheetData>
  <conditionalFormatting sqref="D11">
    <cfRule type="iconSet" priority="31">
      <iconSet iconSet="3Symbols" showValue="0">
        <cfvo type="percent" val="0"/>
        <cfvo type="num" val="0"/>
        <cfvo type="num" val="1.7500000000000002E-2"/>
      </iconSet>
    </cfRule>
  </conditionalFormatting>
  <conditionalFormatting sqref="D21">
    <cfRule type="iconSet" priority="14">
      <iconSet iconSet="3Symbols" showValue="0">
        <cfvo type="percent" val="0"/>
        <cfvo type="num" val="0"/>
        <cfvo type="num" val="1.7500000000000002E-2"/>
      </iconSet>
    </cfRule>
  </conditionalFormatting>
  <conditionalFormatting sqref="D25">
    <cfRule type="iconSet" priority="12">
      <iconSet iconSet="3Symbols" showValue="0">
        <cfvo type="percent" val="0"/>
        <cfvo type="num" val="0"/>
        <cfvo type="num" val="1.7500000000000002E-2"/>
      </iconSet>
    </cfRule>
  </conditionalFormatting>
  <conditionalFormatting sqref="D31">
    <cfRule type="iconSet" priority="11">
      <iconSet iconSet="3Symbols" showValue="0">
        <cfvo type="percent" val="0"/>
        <cfvo type="num" val="0"/>
        <cfvo type="num" val="1.7500000000000002E-2"/>
      </iconSet>
    </cfRule>
  </conditionalFormatting>
  <conditionalFormatting sqref="E31:N31">
    <cfRule type="iconSet" priority="10">
      <iconSet iconSet="3Symbols" showValue="0">
        <cfvo type="percent" val="0"/>
        <cfvo type="num" val="0"/>
        <cfvo type="num" val="1.7500000000000002E-2"/>
      </iconSet>
    </cfRule>
  </conditionalFormatting>
  <conditionalFormatting sqref="E29:F29">
    <cfRule type="iconSet" priority="9">
      <iconSet iconSet="3Symbols" showValue="0">
        <cfvo type="percent" val="0"/>
        <cfvo type="num" val="0"/>
        <cfvo type="num" val="1.7500000000000002E-2"/>
      </iconSet>
    </cfRule>
  </conditionalFormatting>
  <conditionalFormatting sqref="D17">
    <cfRule type="iconSet" priority="8">
      <iconSet iconSet="3Symbols" showValue="0">
        <cfvo type="percent" val="0"/>
        <cfvo type="num" val="0"/>
        <cfvo type="num" val="1.7500000000000002E-2"/>
      </iconSet>
    </cfRule>
  </conditionalFormatting>
  <conditionalFormatting sqref="E17:J17">
    <cfRule type="iconSet" priority="7">
      <iconSet iconSet="3Symbols" showValue="0">
        <cfvo type="percent" val="0"/>
        <cfvo type="num" val="0"/>
        <cfvo type="num" val="1.7500000000000002E-2"/>
      </iconSet>
    </cfRule>
  </conditionalFormatting>
  <conditionalFormatting sqref="E11:M11">
    <cfRule type="iconSet" priority="6">
      <iconSet iconSet="3Symbols" showValue="0">
        <cfvo type="percent" val="0"/>
        <cfvo type="num" val="0"/>
        <cfvo type="num" val="1.7500000000000002E-2"/>
      </iconSet>
    </cfRule>
  </conditionalFormatting>
  <conditionalFormatting sqref="N11">
    <cfRule type="iconSet" priority="5">
      <iconSet iconSet="3Symbols" showValue="0">
        <cfvo type="percent" val="0"/>
        <cfvo type="num" val="0"/>
        <cfvo type="num" val="1.7500000000000002E-2"/>
      </iconSet>
    </cfRule>
  </conditionalFormatting>
  <conditionalFormatting sqref="K17:N17">
    <cfRule type="iconSet" priority="4">
      <iconSet iconSet="3Symbols" showValue="0">
        <cfvo type="percent" val="0"/>
        <cfvo type="num" val="0"/>
        <cfvo type="num" val="1.7500000000000002E-2"/>
      </iconSet>
    </cfRule>
  </conditionalFormatting>
  <conditionalFormatting sqref="D19">
    <cfRule type="iconSet" priority="3">
      <iconSet iconSet="3Symbols" showValue="0">
        <cfvo type="percent" val="0"/>
        <cfvo type="num" val="0"/>
        <cfvo type="num" val="1.7500000000000002E-2"/>
      </iconSet>
    </cfRule>
  </conditionalFormatting>
  <conditionalFormatting sqref="E19">
    <cfRule type="iconSet" priority="2">
      <iconSet iconSet="3Symbols" showValue="0">
        <cfvo type="percent" val="0"/>
        <cfvo type="num" val="0"/>
        <cfvo type="num" val="1.7500000000000002E-2"/>
      </iconSet>
    </cfRule>
  </conditionalFormatting>
  <pageMargins left="0.23622047244094491" right="0.23622047244094491" top="0.35433070866141736" bottom="0.35433070866141736" header="0.31496062992125984" footer="0.31496062992125984"/>
  <pageSetup paperSize="8" firstPageNumber="21" fitToHeight="2" orientation="landscape" r:id="rId1"/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3A33-6B02-436B-BDF8-BDAFF78E37B6}">
  <dimension ref="A1:M45"/>
  <sheetViews>
    <sheetView zoomScale="110" zoomScaleNormal="110" workbookViewId="0">
      <pane xSplit="1" ySplit="6" topLeftCell="B7" activePane="bottomRight" state="frozen"/>
      <selection activeCell="E31" sqref="E31"/>
      <selection pane="topRight" activeCell="E31" sqref="E31"/>
      <selection pane="bottomLeft" activeCell="E31" sqref="E31"/>
      <selection pane="bottomRight" activeCell="B7" sqref="B7"/>
    </sheetView>
  </sheetViews>
  <sheetFormatPr defaultRowHeight="15" outlineLevelRow="1" x14ac:dyDescent="0.25"/>
  <cols>
    <col min="1" max="1" width="38.85546875" bestFit="1" customWidth="1"/>
    <col min="2" max="12" width="12.7109375" customWidth="1"/>
  </cols>
  <sheetData>
    <row r="1" spans="1:13" ht="18" x14ac:dyDescent="0.25">
      <c r="A1" s="14" t="s">
        <v>157</v>
      </c>
    </row>
    <row r="2" spans="1:13" ht="18" x14ac:dyDescent="0.25">
      <c r="A2" s="14" t="s">
        <v>158</v>
      </c>
      <c r="B2" s="3"/>
      <c r="C2" s="10"/>
      <c r="D2" s="3"/>
      <c r="E2" s="3"/>
      <c r="F2" s="3"/>
      <c r="G2" s="3"/>
      <c r="H2" s="45"/>
      <c r="I2" s="45"/>
      <c r="J2" s="45"/>
      <c r="K2" s="45"/>
      <c r="L2" s="45"/>
    </row>
    <row r="3" spans="1:13" ht="15.75" x14ac:dyDescent="0.25">
      <c r="A3" s="1" t="s">
        <v>1</v>
      </c>
      <c r="B3" s="3"/>
      <c r="C3" s="10"/>
      <c r="D3" s="3"/>
      <c r="E3" s="3"/>
      <c r="F3" s="3"/>
      <c r="G3" s="3"/>
      <c r="H3" s="45"/>
      <c r="I3" s="45"/>
      <c r="J3" s="45"/>
      <c r="K3" s="45"/>
      <c r="L3" s="45"/>
    </row>
    <row r="4" spans="1:13" x14ac:dyDescent="0.25">
      <c r="A4" s="3"/>
      <c r="B4" s="3"/>
      <c r="C4" s="3"/>
      <c r="D4" s="3"/>
      <c r="E4" s="3"/>
      <c r="F4" s="3"/>
      <c r="G4" s="3"/>
      <c r="H4" s="45"/>
      <c r="I4" s="45"/>
      <c r="J4" s="45"/>
      <c r="K4" s="45"/>
      <c r="L4" s="45"/>
    </row>
    <row r="5" spans="1:13" x14ac:dyDescent="0.25">
      <c r="A5" s="100" t="s">
        <v>2</v>
      </c>
      <c r="B5" s="4" t="s">
        <v>3</v>
      </c>
      <c r="C5" s="99" t="s">
        <v>4</v>
      </c>
      <c r="D5" s="99" t="s">
        <v>5</v>
      </c>
      <c r="E5" s="99" t="s">
        <v>6</v>
      </c>
      <c r="F5" s="99" t="s">
        <v>7</v>
      </c>
      <c r="G5" s="99" t="s">
        <v>8</v>
      </c>
      <c r="H5" s="99" t="s">
        <v>9</v>
      </c>
      <c r="I5" s="99" t="s">
        <v>10</v>
      </c>
      <c r="J5" s="99" t="s">
        <v>11</v>
      </c>
      <c r="K5" s="99" t="s">
        <v>12</v>
      </c>
      <c r="L5" s="99" t="s">
        <v>13</v>
      </c>
    </row>
    <row r="6" spans="1:13" x14ac:dyDescent="0.25">
      <c r="A6" s="100"/>
      <c r="B6" s="4">
        <v>2021</v>
      </c>
      <c r="C6" s="99">
        <f>B6+1</f>
        <v>2022</v>
      </c>
      <c r="D6" s="99">
        <f t="shared" ref="D6:L6" si="0">C6+1</f>
        <v>2023</v>
      </c>
      <c r="E6" s="99">
        <f t="shared" si="0"/>
        <v>2024</v>
      </c>
      <c r="F6" s="99">
        <f t="shared" si="0"/>
        <v>2025</v>
      </c>
      <c r="G6" s="99">
        <f t="shared" si="0"/>
        <v>2026</v>
      </c>
      <c r="H6" s="99">
        <f t="shared" si="0"/>
        <v>2027</v>
      </c>
      <c r="I6" s="99">
        <f t="shared" si="0"/>
        <v>2028</v>
      </c>
      <c r="J6" s="99">
        <f t="shared" si="0"/>
        <v>2029</v>
      </c>
      <c r="K6" s="99">
        <f t="shared" si="0"/>
        <v>2030</v>
      </c>
      <c r="L6" s="99">
        <f t="shared" si="0"/>
        <v>2031</v>
      </c>
    </row>
    <row r="8" spans="1:13" ht="15.75" x14ac:dyDescent="0.25">
      <c r="A8" s="6" t="s">
        <v>14</v>
      </c>
    </row>
    <row r="10" spans="1:13" x14ac:dyDescent="0.25">
      <c r="A10" s="7" t="s">
        <v>15</v>
      </c>
      <c r="B10" s="54">
        <v>0.02</v>
      </c>
      <c r="C10" s="54">
        <v>0.02</v>
      </c>
      <c r="D10" s="54">
        <v>0.02</v>
      </c>
      <c r="E10" s="54">
        <v>0.02</v>
      </c>
      <c r="F10" s="54">
        <v>0.02</v>
      </c>
      <c r="G10" s="54">
        <v>0.02</v>
      </c>
      <c r="H10" s="54">
        <v>0.02</v>
      </c>
      <c r="I10" s="54">
        <v>0.02</v>
      </c>
      <c r="J10" s="54">
        <v>0.02</v>
      </c>
      <c r="K10" s="54">
        <v>0.02</v>
      </c>
      <c r="L10" s="54">
        <v>0.02</v>
      </c>
    </row>
    <row r="11" spans="1:13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3" x14ac:dyDescent="0.25">
      <c r="A12" s="8" t="s">
        <v>0</v>
      </c>
      <c r="B12" s="56">
        <v>2.5999999999999999E-2</v>
      </c>
      <c r="C12" s="57">
        <v>0.1</v>
      </c>
      <c r="D12" s="56">
        <v>2.5000000000000001E-2</v>
      </c>
      <c r="E12" s="56">
        <v>2.5000000000000001E-2</v>
      </c>
      <c r="F12" s="56">
        <v>2.5000000000000001E-2</v>
      </c>
      <c r="G12" s="56">
        <v>2.5000000000000001E-2</v>
      </c>
      <c r="H12" s="56">
        <v>2.5000000000000001E-2</v>
      </c>
      <c r="I12" s="56">
        <v>2.5000000000000001E-2</v>
      </c>
      <c r="J12" s="56">
        <v>2.5000000000000001E-2</v>
      </c>
      <c r="K12" s="56">
        <v>2.5000000000000001E-2</v>
      </c>
      <c r="L12" s="56">
        <v>2.5000000000000001E-2</v>
      </c>
    </row>
    <row r="13" spans="1:13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x14ac:dyDescent="0.25">
      <c r="A14" s="7" t="s">
        <v>129</v>
      </c>
      <c r="B14" s="54"/>
      <c r="C14" s="54">
        <v>5.0000000000000001E-3</v>
      </c>
      <c r="D14" s="54">
        <v>5.0000000000000001E-3</v>
      </c>
      <c r="E14" s="54">
        <v>5.0000000000000001E-3</v>
      </c>
      <c r="F14" s="54">
        <v>5.0000000000000001E-3</v>
      </c>
      <c r="G14" s="54">
        <v>5.0000000000000001E-3</v>
      </c>
      <c r="H14" s="54">
        <v>5.0000000000000001E-3</v>
      </c>
      <c r="I14" s="54">
        <v>5.0000000000000001E-3</v>
      </c>
      <c r="J14" s="54">
        <v>5.0000000000000001E-3</v>
      </c>
      <c r="K14" s="54">
        <v>5.0000000000000001E-3</v>
      </c>
      <c r="L14" s="54">
        <v>5.0000000000000001E-3</v>
      </c>
      <c r="M14" s="9"/>
    </row>
    <row r="15" spans="1:13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3" x14ac:dyDescent="0.25">
      <c r="A16" s="7" t="s">
        <v>16</v>
      </c>
      <c r="B16" s="58"/>
      <c r="C16" s="54">
        <v>5.0000000000000001E-3</v>
      </c>
      <c r="D16" s="54">
        <v>5.0000000000000001E-3</v>
      </c>
      <c r="E16" s="54">
        <v>5.0000000000000001E-3</v>
      </c>
      <c r="F16" s="54">
        <v>5.0000000000000001E-3</v>
      </c>
      <c r="G16" s="54">
        <v>5.0000000000000001E-3</v>
      </c>
      <c r="H16" s="54">
        <v>5.0000000000000001E-3</v>
      </c>
      <c r="I16" s="54">
        <v>5.0000000000000001E-3</v>
      </c>
      <c r="J16" s="54">
        <v>5.0000000000000001E-3</v>
      </c>
      <c r="K16" s="54">
        <v>5.0000000000000001E-3</v>
      </c>
      <c r="L16" s="54">
        <v>5.0000000000000001E-3</v>
      </c>
    </row>
    <row r="17" spans="1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3" x14ac:dyDescent="0.25">
      <c r="A18" s="7" t="s">
        <v>30</v>
      </c>
      <c r="B18" s="58"/>
      <c r="C18" s="54">
        <v>5.0000000000000001E-3</v>
      </c>
      <c r="D18" s="54">
        <v>5.0000000000000001E-3</v>
      </c>
      <c r="E18" s="54">
        <v>5.0000000000000001E-3</v>
      </c>
      <c r="F18" s="54">
        <v>5.0000000000000001E-3</v>
      </c>
      <c r="G18" s="54">
        <v>5.0000000000000001E-3</v>
      </c>
      <c r="H18" s="54">
        <v>5.0000000000000001E-3</v>
      </c>
      <c r="I18" s="54">
        <v>5.0000000000000001E-3</v>
      </c>
      <c r="J18" s="54">
        <v>5.0000000000000001E-3</v>
      </c>
      <c r="K18" s="54">
        <v>5.0000000000000001E-3</v>
      </c>
      <c r="L18" s="54">
        <v>5.0000000000000001E-3</v>
      </c>
    </row>
    <row r="19" spans="1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3" x14ac:dyDescent="0.25">
      <c r="A20" s="7" t="s">
        <v>148</v>
      </c>
      <c r="B20" s="58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</row>
    <row r="21" spans="1:13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3" x14ac:dyDescent="0.25">
      <c r="A22" s="11" t="s">
        <v>17</v>
      </c>
      <c r="B22" s="58"/>
      <c r="C22" s="54">
        <v>5.0000000000000001E-3</v>
      </c>
      <c r="D22" s="54">
        <v>5.0000000000000001E-3</v>
      </c>
      <c r="E22" s="54">
        <v>5.0000000000000001E-3</v>
      </c>
      <c r="F22" s="54">
        <v>5.0000000000000001E-3</v>
      </c>
      <c r="G22" s="54">
        <v>5.0000000000000001E-3</v>
      </c>
      <c r="H22" s="54">
        <v>5.0000000000000001E-3</v>
      </c>
      <c r="I22" s="54">
        <v>5.0000000000000001E-3</v>
      </c>
      <c r="J22" s="54">
        <v>5.0000000000000001E-3</v>
      </c>
      <c r="K22" s="54">
        <v>5.0000000000000001E-3</v>
      </c>
      <c r="L22" s="54">
        <v>5.0000000000000001E-3</v>
      </c>
      <c r="M22" s="3"/>
    </row>
    <row r="23" spans="1:13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3"/>
    </row>
    <row r="24" spans="1:13" x14ac:dyDescent="0.25">
      <c r="A24" s="63" t="s">
        <v>135</v>
      </c>
      <c r="B24" s="64"/>
      <c r="C24" s="54">
        <v>5.0000000000000001E-3</v>
      </c>
      <c r="D24" s="54">
        <v>5.0000000000000001E-3</v>
      </c>
      <c r="E24" s="54">
        <v>5.0000000000000001E-3</v>
      </c>
      <c r="F24" s="54">
        <v>5.0000000000000001E-3</v>
      </c>
      <c r="G24" s="54">
        <v>5.0000000000000001E-3</v>
      </c>
      <c r="H24" s="54">
        <v>5.0000000000000001E-3</v>
      </c>
      <c r="I24" s="54">
        <v>5.0000000000000001E-3</v>
      </c>
      <c r="J24" s="54">
        <v>5.0000000000000001E-3</v>
      </c>
      <c r="K24" s="54">
        <v>5.0000000000000001E-3</v>
      </c>
      <c r="L24" s="54">
        <v>5.0000000000000001E-3</v>
      </c>
      <c r="M24" s="3"/>
    </row>
    <row r="25" spans="1:13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3" ht="15.75" x14ac:dyDescent="0.25">
      <c r="A26" s="6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3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3" x14ac:dyDescent="0.25">
      <c r="A28" s="12" t="s">
        <v>130</v>
      </c>
      <c r="B28" s="59"/>
      <c r="C28" s="60">
        <v>2.5000000000000001E-2</v>
      </c>
      <c r="D28" s="60">
        <v>2.5000000000000001E-2</v>
      </c>
      <c r="E28" s="60">
        <v>2.5000000000000001E-2</v>
      </c>
      <c r="F28" s="60">
        <v>2.5000000000000001E-2</v>
      </c>
      <c r="G28" s="60">
        <v>2.5000000000000001E-2</v>
      </c>
      <c r="H28" s="60">
        <v>0.02</v>
      </c>
      <c r="I28" s="60">
        <v>0.02</v>
      </c>
      <c r="J28" s="60">
        <v>0.02</v>
      </c>
      <c r="K28" s="60">
        <v>0.02</v>
      </c>
      <c r="L28" s="60">
        <v>0.02</v>
      </c>
    </row>
    <row r="29" spans="1:13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3" x14ac:dyDescent="0.25">
      <c r="A30" s="12" t="s">
        <v>19</v>
      </c>
      <c r="B30" s="60"/>
      <c r="C30" s="60">
        <v>5.0000000000000001E-3</v>
      </c>
      <c r="D30" s="60">
        <v>5.0000000000000001E-3</v>
      </c>
      <c r="E30" s="60">
        <v>5.0000000000000001E-3</v>
      </c>
      <c r="F30" s="60">
        <v>5.0000000000000001E-3</v>
      </c>
      <c r="G30" s="60">
        <v>5.0000000000000001E-3</v>
      </c>
      <c r="H30" s="60">
        <v>5.0000000000000001E-3</v>
      </c>
      <c r="I30" s="60">
        <v>5.0000000000000001E-3</v>
      </c>
      <c r="J30" s="60">
        <v>5.0000000000000001E-3</v>
      </c>
      <c r="K30" s="60">
        <v>5.0000000000000001E-3</v>
      </c>
      <c r="L30" s="60">
        <v>5.0000000000000001E-3</v>
      </c>
    </row>
    <row r="31" spans="1:13" x14ac:dyDescent="0.25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3" x14ac:dyDescent="0.25">
      <c r="A32" s="12" t="s">
        <v>42</v>
      </c>
      <c r="B32" s="60"/>
      <c r="C32" s="60">
        <v>5.0000000000000001E-3</v>
      </c>
      <c r="D32" s="60">
        <v>5.0000000000000001E-3</v>
      </c>
      <c r="E32" s="60">
        <v>5.0000000000000001E-3</v>
      </c>
      <c r="F32" s="60">
        <v>5.0000000000000001E-3</v>
      </c>
      <c r="G32" s="60">
        <v>5.0000000000000001E-3</v>
      </c>
      <c r="H32" s="60">
        <v>5.0000000000000001E-3</v>
      </c>
      <c r="I32" s="60">
        <v>5.0000000000000001E-3</v>
      </c>
      <c r="J32" s="60">
        <v>5.0000000000000001E-3</v>
      </c>
      <c r="K32" s="60">
        <v>5.0000000000000001E-3</v>
      </c>
      <c r="L32" s="60">
        <v>5.0000000000000001E-3</v>
      </c>
    </row>
    <row r="33" spans="1:12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5.75" hidden="1" outlineLevel="1" x14ac:dyDescent="0.25">
      <c r="A34" s="6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idden="1" outlineLevel="1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hidden="1" outlineLevel="1" x14ac:dyDescent="0.25">
      <c r="A36" s="13" t="s">
        <v>22</v>
      </c>
      <c r="B36" s="61">
        <v>5.0000000000000001E-3</v>
      </c>
      <c r="C36" s="61">
        <v>0</v>
      </c>
      <c r="D36" s="61">
        <v>0</v>
      </c>
      <c r="E36" s="61">
        <v>0</v>
      </c>
      <c r="F36" s="61">
        <v>0</v>
      </c>
      <c r="G36" s="61">
        <v>5.0000000000000001E-3</v>
      </c>
      <c r="H36" s="61">
        <v>0</v>
      </c>
      <c r="I36" s="61">
        <v>0</v>
      </c>
      <c r="J36" s="61">
        <v>0</v>
      </c>
      <c r="K36" s="61">
        <v>0</v>
      </c>
      <c r="L36" s="61">
        <v>5.0000000000000001E-3</v>
      </c>
    </row>
    <row r="37" spans="1:12" hidden="1" outlineLevel="1" x14ac:dyDescent="0.25">
      <c r="A37" s="3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hidden="1" outlineLevel="1" x14ac:dyDescent="0.25">
      <c r="A38" s="13" t="s">
        <v>23</v>
      </c>
      <c r="B38" s="61">
        <f>B30</f>
        <v>0</v>
      </c>
      <c r="C38" s="61">
        <v>0.01</v>
      </c>
      <c r="D38" s="61">
        <v>0</v>
      </c>
      <c r="E38" s="61">
        <v>0</v>
      </c>
      <c r="F38" s="61">
        <v>0</v>
      </c>
      <c r="G38" s="61">
        <v>0</v>
      </c>
      <c r="H38" s="61">
        <v>0.01</v>
      </c>
      <c r="I38" s="61">
        <v>0</v>
      </c>
      <c r="J38" s="61">
        <v>0</v>
      </c>
      <c r="K38" s="61">
        <v>0</v>
      </c>
      <c r="L38" s="61">
        <v>0</v>
      </c>
    </row>
    <row r="39" spans="1:12" hidden="1" outlineLevel="1" x14ac:dyDescent="0.25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hidden="1" outlineLevel="1" x14ac:dyDescent="0.25">
      <c r="A40" s="13" t="s">
        <v>21</v>
      </c>
      <c r="B40" s="61">
        <f>B30</f>
        <v>0</v>
      </c>
      <c r="C40" s="61">
        <v>0</v>
      </c>
      <c r="D40" s="61">
        <v>5.0000000000000001E-3</v>
      </c>
      <c r="E40" s="61">
        <v>0</v>
      </c>
      <c r="F40" s="61">
        <v>0</v>
      </c>
      <c r="G40" s="61">
        <v>0</v>
      </c>
      <c r="H40" s="61">
        <v>0</v>
      </c>
      <c r="I40" s="61">
        <v>5.0000000000000001E-3</v>
      </c>
      <c r="J40" s="61">
        <v>0</v>
      </c>
      <c r="K40" s="61">
        <v>0</v>
      </c>
      <c r="L40" s="61">
        <v>0</v>
      </c>
    </row>
    <row r="41" spans="1:12" hidden="1" outlineLevel="1" x14ac:dyDescent="0.2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hidden="1" outlineLevel="1" x14ac:dyDescent="0.25">
      <c r="A42" s="13" t="s">
        <v>142</v>
      </c>
      <c r="B42" s="61">
        <f>B32</f>
        <v>0</v>
      </c>
      <c r="C42" s="61">
        <v>0</v>
      </c>
      <c r="D42" s="61">
        <v>0</v>
      </c>
      <c r="E42" s="61">
        <v>0.01</v>
      </c>
      <c r="F42" s="61">
        <v>0</v>
      </c>
      <c r="G42" s="61">
        <v>0</v>
      </c>
      <c r="H42" s="61">
        <v>0</v>
      </c>
      <c r="I42" s="61">
        <v>0</v>
      </c>
      <c r="J42" s="61">
        <v>0.01</v>
      </c>
      <c r="K42" s="61">
        <v>0</v>
      </c>
      <c r="L42" s="61">
        <v>0</v>
      </c>
    </row>
    <row r="43" spans="1:12" hidden="1" outlineLevel="1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1:12" hidden="1" outlineLevel="1" x14ac:dyDescent="0.25">
      <c r="A44" s="13" t="s">
        <v>143</v>
      </c>
      <c r="B44" s="61">
        <f>B34</f>
        <v>0</v>
      </c>
      <c r="C44" s="61">
        <f>C34</f>
        <v>0</v>
      </c>
      <c r="D44" s="61">
        <v>0</v>
      </c>
      <c r="E44" s="61">
        <v>0</v>
      </c>
      <c r="F44" s="61">
        <v>0.05</v>
      </c>
      <c r="G44" s="61">
        <v>0</v>
      </c>
      <c r="H44" s="61">
        <v>0</v>
      </c>
      <c r="I44" s="61">
        <v>0</v>
      </c>
      <c r="J44" s="61">
        <v>0</v>
      </c>
      <c r="K44" s="61">
        <v>0.05</v>
      </c>
      <c r="L44" s="61">
        <v>0</v>
      </c>
    </row>
    <row r="45" spans="1:12" collapsed="1" x14ac:dyDescent="0.25"/>
  </sheetData>
  <mergeCells count="1">
    <mergeCell ref="A5:A6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6631-F1F1-4BC1-806E-2D69E76A83EF}">
  <sheetPr>
    <tabColor theme="4" tint="-0.249977111117893"/>
  </sheetPr>
  <dimension ref="A1:L43"/>
  <sheetViews>
    <sheetView zoomScale="110" zoomScaleNormal="110" zoomScaleSheetLayoutView="130" workbookViewId="0">
      <pane xSplit="1" ySplit="7" topLeftCell="B8" activePane="bottomRight" state="frozen"/>
      <selection activeCell="B7" sqref="B7"/>
      <selection pane="topRight" activeCell="B7" sqref="B7"/>
      <selection pane="bottomLeft" activeCell="B7" sqref="B7"/>
      <selection pane="bottomRight" activeCell="B8" sqref="B8"/>
    </sheetView>
  </sheetViews>
  <sheetFormatPr defaultRowHeight="15" outlineLevelRow="1" x14ac:dyDescent="0.25"/>
  <cols>
    <col min="1" max="1" width="47.85546875" customWidth="1"/>
    <col min="2" max="12" width="12.7109375" customWidth="1"/>
  </cols>
  <sheetData>
    <row r="1" spans="1:12" ht="18" x14ac:dyDescent="0.25">
      <c r="A1" s="14" t="str">
        <f>'Assumptions - 10% SV'!A1</f>
        <v>Long Term Financial Plan - General Fund Only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 x14ac:dyDescent="0.25">
      <c r="A2" s="14" t="str">
        <f>'Assumptions - 10% SV'!A2</f>
        <v>Temporary Fix - SV of 10%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'Assumptions - 10% SV'!B6</f>
        <v>2021</v>
      </c>
      <c r="C6" s="16">
        <f>'Assumptions - 10% SV'!C6</f>
        <v>2022</v>
      </c>
      <c r="D6" s="16">
        <f>'Assumptions - 10% SV'!D6</f>
        <v>2023</v>
      </c>
      <c r="E6" s="16">
        <f>'Assumptions - 10% SV'!E6</f>
        <v>2024</v>
      </c>
      <c r="F6" s="16">
        <f>'Assumptions - 10% SV'!F6</f>
        <v>2025</v>
      </c>
      <c r="G6" s="16">
        <f>'Assumptions - 10% SV'!G6</f>
        <v>2026</v>
      </c>
      <c r="H6" s="15">
        <f>'Assumptions - 10% SV'!H6</f>
        <v>2027</v>
      </c>
      <c r="I6" s="15">
        <f>'Assumptions - 10% SV'!I6</f>
        <v>2028</v>
      </c>
      <c r="J6" s="15">
        <f>'Assumptions - 10% SV'!J6</f>
        <v>2029</v>
      </c>
      <c r="K6" s="15">
        <f>'Assumptions - 10% SV'!K6</f>
        <v>2030</v>
      </c>
      <c r="L6" s="15">
        <f>'Assumptions - 10% SV'!L6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26</v>
      </c>
    </row>
    <row r="9" spans="1:12" hidden="1" x14ac:dyDescent="0.25">
      <c r="A9" s="18" t="s">
        <v>27</v>
      </c>
    </row>
    <row r="10" spans="1:12" x14ac:dyDescent="0.25">
      <c r="A10" s="3" t="s">
        <v>28</v>
      </c>
      <c r="B10" s="22">
        <v>177092707</v>
      </c>
      <c r="C10" s="22">
        <v>197173068.47999999</v>
      </c>
      <c r="D10" s="22">
        <v>202027799.13</v>
      </c>
      <c r="E10" s="22">
        <v>207003525.05000004</v>
      </c>
      <c r="F10" s="22">
        <v>212103269.25</v>
      </c>
      <c r="G10" s="22">
        <v>217330130.33999997</v>
      </c>
      <c r="H10" s="22">
        <v>222687284.36000001</v>
      </c>
      <c r="I10" s="22">
        <v>228177986.75</v>
      </c>
      <c r="J10" s="22">
        <v>219408713.39999998</v>
      </c>
      <c r="K10" s="22">
        <v>224816684.94</v>
      </c>
      <c r="L10" s="22">
        <v>230359469.16999999</v>
      </c>
    </row>
    <row r="11" spans="1:12" x14ac:dyDescent="0.25">
      <c r="A11" s="3" t="s">
        <v>16</v>
      </c>
      <c r="B11" s="22">
        <v>61618068.550000004</v>
      </c>
      <c r="C11" s="22">
        <v>61926158.890000001</v>
      </c>
      <c r="D11" s="22">
        <v>62235789.689999998</v>
      </c>
      <c r="E11" s="22">
        <v>62546968.640000001</v>
      </c>
      <c r="F11" s="22">
        <v>62859703.480000004</v>
      </c>
      <c r="G11" s="22">
        <v>63174002</v>
      </c>
      <c r="H11" s="22">
        <v>63489872.009999998</v>
      </c>
      <c r="I11" s="22">
        <v>63807321.369999997</v>
      </c>
      <c r="J11" s="22">
        <v>64126357.979999997</v>
      </c>
      <c r="K11" s="22">
        <v>64446989.770000003</v>
      </c>
      <c r="L11" s="22">
        <v>64769224.719999999</v>
      </c>
    </row>
    <row r="12" spans="1:12" x14ac:dyDescent="0.25">
      <c r="A12" s="3" t="s">
        <v>29</v>
      </c>
      <c r="B12" s="22">
        <v>821245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30</v>
      </c>
      <c r="B13" s="22">
        <v>14908658.93</v>
      </c>
      <c r="C13" s="22">
        <v>14983202.220000001</v>
      </c>
      <c r="D13" s="22">
        <v>15058118.23</v>
      </c>
      <c r="E13" s="22">
        <v>15133408.82</v>
      </c>
      <c r="F13" s="22">
        <v>15209075.859999999</v>
      </c>
      <c r="G13" s="22">
        <v>15285121.24</v>
      </c>
      <c r="H13" s="22">
        <v>15361546.85</v>
      </c>
      <c r="I13" s="22">
        <v>15438354.58</v>
      </c>
      <c r="J13" s="22">
        <v>15515546.35</v>
      </c>
      <c r="K13" s="22">
        <v>15593124.08</v>
      </c>
      <c r="L13" s="22">
        <v>15671089.699999999</v>
      </c>
    </row>
    <row r="14" spans="1:12" x14ac:dyDescent="0.25">
      <c r="A14" s="3" t="s">
        <v>31</v>
      </c>
      <c r="B14" s="22">
        <v>49133845.979999997</v>
      </c>
      <c r="C14" s="22">
        <v>49133845.979999997</v>
      </c>
      <c r="D14" s="22">
        <v>49133845.979999997</v>
      </c>
      <c r="E14" s="22">
        <v>49133845.979999997</v>
      </c>
      <c r="F14" s="22">
        <v>49133845.979999997</v>
      </c>
      <c r="G14" s="22">
        <v>49133845.979999997</v>
      </c>
      <c r="H14" s="22">
        <v>49133845.979999997</v>
      </c>
      <c r="I14" s="22">
        <v>49133845.979999997</v>
      </c>
      <c r="J14" s="22">
        <v>49133845.979999997</v>
      </c>
      <c r="K14" s="22">
        <v>49133845.979999997</v>
      </c>
      <c r="L14" s="22">
        <v>49133845.979999997</v>
      </c>
    </row>
    <row r="15" spans="1:12" x14ac:dyDescent="0.25">
      <c r="A15" s="3" t="s">
        <v>32</v>
      </c>
      <c r="B15" s="22">
        <v>26969492</v>
      </c>
      <c r="C15" s="22">
        <v>26969492</v>
      </c>
      <c r="D15" s="22">
        <v>26969492</v>
      </c>
      <c r="E15" s="22">
        <v>26969492</v>
      </c>
      <c r="F15" s="22">
        <v>26969492</v>
      </c>
      <c r="G15" s="22">
        <v>26969492</v>
      </c>
      <c r="H15" s="22">
        <v>26969492</v>
      </c>
      <c r="I15" s="22">
        <v>26969492</v>
      </c>
      <c r="J15" s="22">
        <v>26969492</v>
      </c>
      <c r="K15" s="22">
        <v>26969492</v>
      </c>
      <c r="L15" s="22">
        <v>26969492</v>
      </c>
    </row>
    <row r="16" spans="1:12" x14ac:dyDescent="0.25">
      <c r="A16" s="3" t="s">
        <v>137</v>
      </c>
      <c r="B16" s="22">
        <v>84428089.079999998</v>
      </c>
      <c r="C16" s="22">
        <v>94527588.989999995</v>
      </c>
      <c r="D16" s="22">
        <v>95518153.820000008</v>
      </c>
      <c r="E16" s="22">
        <v>96501974.879999995</v>
      </c>
      <c r="F16" s="22">
        <v>97493092.060000002</v>
      </c>
      <c r="G16" s="22">
        <v>97980557.520000011</v>
      </c>
      <c r="H16" s="22">
        <v>98470460.300000012</v>
      </c>
      <c r="I16" s="22">
        <v>98962812.609999999</v>
      </c>
      <c r="J16" s="22">
        <v>99457626.680000007</v>
      </c>
      <c r="K16" s="22">
        <v>99954914.810000002</v>
      </c>
      <c r="L16" s="22">
        <v>100454689.38</v>
      </c>
    </row>
    <row r="17" spans="1:12" x14ac:dyDescent="0.25">
      <c r="A17" s="19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6.25" hidden="1" outlineLevel="1" x14ac:dyDescent="0.25">
      <c r="A19" s="20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collapsed="1" x14ac:dyDescent="0.25">
      <c r="A20" s="21" t="s">
        <v>36</v>
      </c>
      <c r="B20" s="24">
        <f>SUM(B10:B19)</f>
        <v>414972106.54000002</v>
      </c>
      <c r="C20" s="24">
        <f t="shared" ref="C20:L20" si="0">SUM(C10:C19)</f>
        <v>445538707.72000003</v>
      </c>
      <c r="D20" s="24">
        <f t="shared" si="0"/>
        <v>451772676.76999998</v>
      </c>
      <c r="E20" s="24">
        <f t="shared" si="0"/>
        <v>458122840.68000007</v>
      </c>
      <c r="F20" s="24">
        <f t="shared" si="0"/>
        <v>464606272.07000005</v>
      </c>
      <c r="G20" s="24">
        <f t="shared" si="0"/>
        <v>470715131.49000001</v>
      </c>
      <c r="H20" s="24">
        <f t="shared" si="0"/>
        <v>476958693.82000005</v>
      </c>
      <c r="I20" s="24">
        <f t="shared" si="0"/>
        <v>483340236.56999999</v>
      </c>
      <c r="J20" s="24">
        <f t="shared" si="0"/>
        <v>475466257.79000002</v>
      </c>
      <c r="K20" s="24">
        <f t="shared" si="0"/>
        <v>481774000.35999995</v>
      </c>
      <c r="L20" s="24">
        <f t="shared" si="0"/>
        <v>488221054.46999997</v>
      </c>
    </row>
    <row r="21" spans="1:12" x14ac:dyDescent="0.25">
      <c r="B21" s="50"/>
      <c r="C21" s="50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B22" s="50"/>
      <c r="C22" s="50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17" t="s">
        <v>37</v>
      </c>
    </row>
    <row r="24" spans="1:12" x14ac:dyDescent="0.25">
      <c r="A24" s="3" t="s">
        <v>38</v>
      </c>
      <c r="B24" s="22">
        <v>217869498.59</v>
      </c>
      <c r="C24" s="22">
        <v>146939074</v>
      </c>
      <c r="D24" s="22">
        <v>150612550.84999999</v>
      </c>
      <c r="E24" s="22">
        <v>154377864.62</v>
      </c>
      <c r="F24" s="22">
        <v>158237311.24000001</v>
      </c>
      <c r="G24" s="22">
        <v>162193244.02000001</v>
      </c>
      <c r="H24" s="22">
        <v>165437108.90000001</v>
      </c>
      <c r="I24" s="22">
        <v>168745851.08000001</v>
      </c>
      <c r="J24" s="22">
        <v>172120768.09999999</v>
      </c>
      <c r="K24" s="22">
        <v>175563183.46000001</v>
      </c>
      <c r="L24" s="22">
        <v>179074447.13</v>
      </c>
    </row>
    <row r="25" spans="1:12" x14ac:dyDescent="0.25">
      <c r="A25" s="3" t="s">
        <v>39</v>
      </c>
      <c r="B25" s="22">
        <v>3480788.84</v>
      </c>
      <c r="C25" s="22">
        <v>3341700</v>
      </c>
      <c r="D25" s="22">
        <v>3130138</v>
      </c>
      <c r="E25" s="22">
        <v>2965715.5658576684</v>
      </c>
      <c r="F25" s="22">
        <v>2856807.2249230538</v>
      </c>
      <c r="G25" s="22">
        <v>2724240.16835697</v>
      </c>
      <c r="H25" s="22">
        <v>2591937.7112057814</v>
      </c>
      <c r="I25" s="22">
        <v>2460869.6627119342</v>
      </c>
      <c r="J25" s="22">
        <v>2323061.3524784334</v>
      </c>
      <c r="K25" s="22">
        <v>2187436.4582804907</v>
      </c>
      <c r="L25" s="22">
        <v>2049867.3619872516</v>
      </c>
    </row>
    <row r="26" spans="1:12" x14ac:dyDescent="0.25">
      <c r="A26" s="3" t="s">
        <v>19</v>
      </c>
      <c r="B26" s="22">
        <v>91498631.569999993</v>
      </c>
      <c r="C26" s="22">
        <v>83858367.030000001</v>
      </c>
      <c r="D26" s="22">
        <v>85288005.870000005</v>
      </c>
      <c r="E26" s="22">
        <v>86381435.900000006</v>
      </c>
      <c r="F26" s="22">
        <v>87429950.079999998</v>
      </c>
      <c r="G26" s="22">
        <v>87867099.829999998</v>
      </c>
      <c r="H26" s="22">
        <v>88306435.329999998</v>
      </c>
      <c r="I26" s="22">
        <v>88747967.510000005</v>
      </c>
      <c r="J26" s="22">
        <v>89191707.349999994</v>
      </c>
      <c r="K26" s="22">
        <v>89637665.890000001</v>
      </c>
      <c r="L26" s="22">
        <v>90085854.219999999</v>
      </c>
    </row>
    <row r="27" spans="1:12" x14ac:dyDescent="0.25">
      <c r="A27" s="3" t="s">
        <v>40</v>
      </c>
      <c r="B27" s="22">
        <v>89058017.780000001</v>
      </c>
      <c r="C27" s="22">
        <v>91643373.019999996</v>
      </c>
      <c r="D27" s="22">
        <v>94228728.260000005</v>
      </c>
      <c r="E27" s="22">
        <v>96814083.5</v>
      </c>
      <c r="F27" s="22">
        <v>99399438.739999995</v>
      </c>
      <c r="G27" s="22">
        <v>101984793.98</v>
      </c>
      <c r="H27" s="22">
        <v>104570149.22</v>
      </c>
      <c r="I27" s="22">
        <v>107155504.45999999</v>
      </c>
      <c r="J27" s="22">
        <v>109740859.7</v>
      </c>
      <c r="K27" s="22">
        <v>112326214.94</v>
      </c>
      <c r="L27" s="22">
        <v>114911570.18000001</v>
      </c>
    </row>
    <row r="28" spans="1:12" hidden="1" outlineLevel="1" x14ac:dyDescent="0.25">
      <c r="A28" s="3" t="s">
        <v>41</v>
      </c>
      <c r="B28" s="22"/>
    </row>
    <row r="29" spans="1:12" collapsed="1" x14ac:dyDescent="0.25">
      <c r="A29" s="3" t="s">
        <v>42</v>
      </c>
      <c r="B29" s="22">
        <v>85286478.099999994</v>
      </c>
      <c r="C29" s="22">
        <v>85712910.489999995</v>
      </c>
      <c r="D29" s="22">
        <v>86141475.040000007</v>
      </c>
      <c r="E29" s="22">
        <v>86572182.420000002</v>
      </c>
      <c r="F29" s="22">
        <v>87005043.329999998</v>
      </c>
      <c r="G29" s="22">
        <v>87440068.549999997</v>
      </c>
      <c r="H29" s="22">
        <v>87877268.890000001</v>
      </c>
      <c r="I29" s="22">
        <v>88316655.230000004</v>
      </c>
      <c r="J29" s="22">
        <v>88758238.510000005</v>
      </c>
      <c r="K29" s="22">
        <v>89202029.700000003</v>
      </c>
      <c r="L29" s="22">
        <v>89648039.849999994</v>
      </c>
    </row>
    <row r="30" spans="1:12" x14ac:dyDescent="0.25">
      <c r="A30" s="3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x14ac:dyDescent="0.25">
      <c r="A31" s="21" t="s">
        <v>44</v>
      </c>
      <c r="B31" s="24">
        <f>SUM(B24:B30)</f>
        <v>487193414.88</v>
      </c>
      <c r="C31" s="24">
        <f>SUM(C24:C30)</f>
        <v>411495424.54000002</v>
      </c>
      <c r="D31" s="24">
        <f t="shared" ref="D31:L31" si="1">SUM(D24:D30)</f>
        <v>419400898.02000004</v>
      </c>
      <c r="E31" s="24">
        <f t="shared" si="1"/>
        <v>427111282.00585771</v>
      </c>
      <c r="F31" s="24">
        <f t="shared" si="1"/>
        <v>434928550.61492306</v>
      </c>
      <c r="G31" s="24">
        <f t="shared" si="1"/>
        <v>442209446.54835701</v>
      </c>
      <c r="H31" s="24">
        <f t="shared" si="1"/>
        <v>448782900.05120575</v>
      </c>
      <c r="I31" s="24">
        <f t="shared" si="1"/>
        <v>455426847.94271195</v>
      </c>
      <c r="J31" s="24">
        <f t="shared" si="1"/>
        <v>462134635.01247841</v>
      </c>
      <c r="K31" s="24">
        <f t="shared" si="1"/>
        <v>468916530.44828051</v>
      </c>
      <c r="L31" s="24">
        <f t="shared" si="1"/>
        <v>475769778.74198723</v>
      </c>
    </row>
    <row r="32" spans="1:12" x14ac:dyDescent="0.25">
      <c r="A32" s="3"/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ht="15.75" thickBot="1" x14ac:dyDescent="0.3">
      <c r="A33" s="17" t="s">
        <v>45</v>
      </c>
      <c r="B33" s="26">
        <f>B20-B31</f>
        <v>-72221308.339999974</v>
      </c>
      <c r="C33" s="26">
        <f>C20-C31</f>
        <v>34043283.180000007</v>
      </c>
      <c r="D33" s="26">
        <f t="shared" ref="D33:L33" si="2">D20-D31</f>
        <v>32371778.74999994</v>
      </c>
      <c r="E33" s="26">
        <f t="shared" si="2"/>
        <v>31011558.674142361</v>
      </c>
      <c r="F33" s="26">
        <f t="shared" si="2"/>
        <v>29677721.455076993</v>
      </c>
      <c r="G33" s="26">
        <f t="shared" si="2"/>
        <v>28505684.941643</v>
      </c>
      <c r="H33" s="26">
        <f t="shared" si="2"/>
        <v>28175793.768794298</v>
      </c>
      <c r="I33" s="26">
        <f t="shared" si="2"/>
        <v>27913388.627288043</v>
      </c>
      <c r="J33" s="26">
        <f t="shared" si="2"/>
        <v>13331622.77752161</v>
      </c>
      <c r="K33" s="26">
        <f t="shared" si="2"/>
        <v>12857469.911719441</v>
      </c>
      <c r="L33" s="26">
        <f t="shared" si="2"/>
        <v>12451275.728012741</v>
      </c>
    </row>
    <row r="34" spans="1:12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hidden="1" outlineLevel="1" x14ac:dyDescent="0.25">
      <c r="A35" s="17" t="s">
        <v>46</v>
      </c>
      <c r="B35" s="3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idden="1" outlineLevel="1" x14ac:dyDescent="0.25">
      <c r="A36" s="3" t="s">
        <v>47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</row>
    <row r="37" spans="1:12" hidden="1" outlineLevel="1" x14ac:dyDescent="0.25"/>
    <row r="38" spans="1:12" ht="15.75" collapsed="1" thickBot="1" x14ac:dyDescent="0.3">
      <c r="A38" s="17" t="s">
        <v>48</v>
      </c>
      <c r="B38" s="28">
        <f>B33+B36</f>
        <v>-72221308.339999974</v>
      </c>
      <c r="C38" s="28">
        <f>C33+C36</f>
        <v>34043283.180000007</v>
      </c>
      <c r="D38" s="28">
        <f t="shared" ref="D38:L38" si="3">D33+D36</f>
        <v>32371778.74999994</v>
      </c>
      <c r="E38" s="28">
        <f t="shared" si="3"/>
        <v>31011558.674142361</v>
      </c>
      <c r="F38" s="28">
        <f t="shared" si="3"/>
        <v>29677721.455076993</v>
      </c>
      <c r="G38" s="28">
        <f t="shared" si="3"/>
        <v>28505684.941643</v>
      </c>
      <c r="H38" s="28">
        <f t="shared" si="3"/>
        <v>28175793.768794298</v>
      </c>
      <c r="I38" s="28">
        <f t="shared" si="3"/>
        <v>27913388.627288043</v>
      </c>
      <c r="J38" s="28">
        <f t="shared" si="3"/>
        <v>13331622.77752161</v>
      </c>
      <c r="K38" s="28">
        <f t="shared" si="3"/>
        <v>12857469.911719441</v>
      </c>
      <c r="L38" s="28">
        <f t="shared" si="3"/>
        <v>12451275.728012741</v>
      </c>
    </row>
    <row r="39" spans="1:12" ht="15.75" thickTop="1" x14ac:dyDescent="0.25"/>
    <row r="40" spans="1:12" hidden="1" outlineLevel="1" x14ac:dyDescent="0.25">
      <c r="A40" s="3" t="s">
        <v>49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idden="1" outlineLevel="1" x14ac:dyDescent="0.25">
      <c r="A41" s="3" t="s">
        <v>50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idden="1" outlineLevel="1" x14ac:dyDescent="0.25"/>
    <row r="43" spans="1:12" ht="26.25" collapsed="1" x14ac:dyDescent="0.25">
      <c r="A43" s="20" t="s">
        <v>51</v>
      </c>
      <c r="B43" s="24">
        <f>B38-B15</f>
        <v>-99190800.339999974</v>
      </c>
      <c r="C43" s="24">
        <f>C38-C15</f>
        <v>7073791.1800000072</v>
      </c>
      <c r="D43" s="24">
        <f t="shared" ref="D43:L43" si="4">D38-D15</f>
        <v>5402286.7499999404</v>
      </c>
      <c r="E43" s="24">
        <f t="shared" si="4"/>
        <v>4042066.6741423607</v>
      </c>
      <c r="F43" s="24">
        <f t="shared" si="4"/>
        <v>2708229.4550769925</v>
      </c>
      <c r="G43" s="24">
        <f t="shared" si="4"/>
        <v>1536192.9416429996</v>
      </c>
      <c r="H43" s="24">
        <f t="shared" si="4"/>
        <v>1206301.7687942982</v>
      </c>
      <c r="I43" s="24">
        <f t="shared" si="4"/>
        <v>943896.6272880435</v>
      </c>
      <c r="J43" s="24">
        <f t="shared" si="4"/>
        <v>-13637869.22247839</v>
      </c>
      <c r="K43" s="24">
        <f t="shared" si="4"/>
        <v>-14112022.088280559</v>
      </c>
      <c r="L43" s="24">
        <f t="shared" si="4"/>
        <v>-14518216.271987259</v>
      </c>
    </row>
  </sheetData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6616-6694-41A2-8F3B-7D1DA0B85A8D}">
  <sheetPr>
    <tabColor theme="4" tint="-0.249977111117893"/>
    <pageSetUpPr fitToPage="1"/>
  </sheetPr>
  <dimension ref="A1:L61"/>
  <sheetViews>
    <sheetView zoomScale="110" zoomScaleNormal="110" zoomScaleSheetLayoutView="120" workbookViewId="0">
      <pane xSplit="1" ySplit="7" topLeftCell="B8" activePane="bottomRight" state="frozen"/>
      <selection activeCell="B7" sqref="B7"/>
      <selection pane="topRight" activeCell="B7" sqref="B7"/>
      <selection pane="bottomLeft" activeCell="B7" sqref="B7"/>
      <selection pane="bottomRight" activeCell="B8" sqref="B8"/>
    </sheetView>
  </sheetViews>
  <sheetFormatPr defaultRowHeight="15" outlineLevelRow="2" x14ac:dyDescent="0.25"/>
  <cols>
    <col min="1" max="1" width="45.85546875" customWidth="1"/>
    <col min="2" max="2" width="12" customWidth="1"/>
    <col min="3" max="12" width="12.7109375" customWidth="1"/>
  </cols>
  <sheetData>
    <row r="1" spans="1:12" ht="21" customHeight="1" x14ac:dyDescent="0.25">
      <c r="A1" s="14" t="str">
        <f>'Income Statement - 10% SV'!A1</f>
        <v>Long Term Financial Plan - General Fund Only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14" t="str">
        <f>'Income Statement - 10% SV'!A2</f>
        <v>Temporary Fix - SV of 10%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'Income Statement - 10% SV'!B6</f>
        <v>2021</v>
      </c>
      <c r="C6" s="16">
        <f>'Income Statement - 10% SV'!C6</f>
        <v>2022</v>
      </c>
      <c r="D6" s="16">
        <f>'Income Statement - 10% SV'!D6</f>
        <v>2023</v>
      </c>
      <c r="E6" s="16">
        <f>'Income Statement - 10% SV'!E6</f>
        <v>2024</v>
      </c>
      <c r="F6" s="16">
        <f>'Income Statement - 10% SV'!F6</f>
        <v>2025</v>
      </c>
      <c r="G6" s="16">
        <f>'Income Statement - 10% SV'!G6</f>
        <v>2026</v>
      </c>
      <c r="H6" s="15">
        <f>'Income Statement - 10% SV'!H6</f>
        <v>2027</v>
      </c>
      <c r="I6" s="15">
        <f>'Income Statement - 10% SV'!I6</f>
        <v>2028</v>
      </c>
      <c r="J6" s="15">
        <f>'Income Statement - 10% SV'!J6</f>
        <v>2029</v>
      </c>
      <c r="K6" s="15">
        <f>'Income Statement - 10% SV'!K6</f>
        <v>2030</v>
      </c>
      <c r="L6" s="15">
        <f>'Income Statement - 10% SV'!L6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55</v>
      </c>
    </row>
    <row r="9" spans="1:12" x14ac:dyDescent="0.25">
      <c r="A9" s="30" t="s">
        <v>56</v>
      </c>
    </row>
    <row r="10" spans="1:12" x14ac:dyDescent="0.25">
      <c r="A10" s="3" t="s">
        <v>57</v>
      </c>
      <c r="B10" s="22">
        <v>21011279.53184104</v>
      </c>
      <c r="C10" s="22">
        <v>21771297.912249643</v>
      </c>
      <c r="D10" s="22">
        <v>20912212.078369338</v>
      </c>
      <c r="E10" s="22">
        <v>21113011.141075142</v>
      </c>
      <c r="F10" s="22">
        <v>21134955.920236766</v>
      </c>
      <c r="G10" s="22">
        <v>20910611.64633064</v>
      </c>
      <c r="H10" s="22">
        <v>21185988.203112852</v>
      </c>
      <c r="I10" s="22">
        <v>21155658.999922551</v>
      </c>
      <c r="J10" s="22">
        <v>20265282.051567588</v>
      </c>
      <c r="K10" s="22">
        <v>20038458.39671516</v>
      </c>
      <c r="L10" s="22">
        <v>20850519.300583974</v>
      </c>
    </row>
    <row r="11" spans="1:12" x14ac:dyDescent="0.25">
      <c r="A11" s="3" t="s">
        <v>58</v>
      </c>
      <c r="B11" s="22">
        <v>38536000</v>
      </c>
      <c r="C11" s="22">
        <v>43536000</v>
      </c>
      <c r="D11" s="22">
        <v>48536000</v>
      </c>
      <c r="E11" s="22">
        <v>50536000</v>
      </c>
      <c r="F11" s="22">
        <v>51536000</v>
      </c>
      <c r="G11" s="22">
        <v>55536000</v>
      </c>
      <c r="H11" s="22">
        <v>54536000</v>
      </c>
      <c r="I11" s="22">
        <v>58536000</v>
      </c>
      <c r="J11" s="22">
        <v>54536000</v>
      </c>
      <c r="K11" s="22">
        <v>53536000</v>
      </c>
      <c r="L11" s="22">
        <v>52536000</v>
      </c>
    </row>
    <row r="12" spans="1:12" x14ac:dyDescent="0.25">
      <c r="A12" s="3" t="s">
        <v>59</v>
      </c>
      <c r="B12" s="22">
        <v>49827686.609999999</v>
      </c>
      <c r="C12" s="22">
        <v>51361569.870000005</v>
      </c>
      <c r="D12" s="22">
        <v>51932293.460000001</v>
      </c>
      <c r="E12" s="22">
        <v>52706269.109999999</v>
      </c>
      <c r="F12" s="22">
        <v>53486471.590000004</v>
      </c>
      <c r="G12" s="22">
        <v>54273054.649999999</v>
      </c>
      <c r="H12" s="22">
        <v>55066175.039999999</v>
      </c>
      <c r="I12" s="22">
        <v>55865991.530000001</v>
      </c>
      <c r="J12" s="22">
        <v>55967223.879999995</v>
      </c>
      <c r="K12" s="22">
        <v>56763295.870000005</v>
      </c>
      <c r="L12" s="22">
        <v>57566128.260000005</v>
      </c>
    </row>
    <row r="13" spans="1:12" x14ac:dyDescent="0.25">
      <c r="A13" s="3" t="s">
        <v>53</v>
      </c>
      <c r="B13" s="22">
        <v>1646409</v>
      </c>
      <c r="C13" s="22">
        <v>1646409</v>
      </c>
      <c r="D13" s="22">
        <v>1646409</v>
      </c>
      <c r="E13" s="22">
        <v>1646409</v>
      </c>
      <c r="F13" s="22">
        <v>1646409</v>
      </c>
      <c r="G13" s="22">
        <v>1646409</v>
      </c>
      <c r="H13" s="22">
        <v>1646409</v>
      </c>
      <c r="I13" s="22">
        <v>1646409</v>
      </c>
      <c r="J13" s="22">
        <v>1646409</v>
      </c>
      <c r="K13" s="22">
        <v>1646409</v>
      </c>
      <c r="L13" s="22">
        <v>1646409</v>
      </c>
    </row>
    <row r="14" spans="1:12" x14ac:dyDescent="0.25">
      <c r="A14" s="3" t="s">
        <v>52</v>
      </c>
      <c r="B14" s="22">
        <v>6296988</v>
      </c>
      <c r="C14" s="22">
        <v>6296988</v>
      </c>
      <c r="D14" s="22">
        <v>6296988</v>
      </c>
      <c r="E14" s="22">
        <v>6296988</v>
      </c>
      <c r="F14" s="22">
        <v>6296988</v>
      </c>
      <c r="G14" s="22">
        <v>6296988</v>
      </c>
      <c r="H14" s="22">
        <v>6296988</v>
      </c>
      <c r="I14" s="22">
        <v>6296988</v>
      </c>
      <c r="J14" s="22">
        <v>6296988</v>
      </c>
      <c r="K14" s="22">
        <v>6296988</v>
      </c>
      <c r="L14" s="22">
        <v>6296988</v>
      </c>
    </row>
    <row r="15" spans="1:12" hidden="1" outlineLevel="1" x14ac:dyDescent="0.25">
      <c r="A15" s="3" t="s">
        <v>60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1:12" collapsed="1" x14ac:dyDescent="0.25">
      <c r="A16" s="21" t="s">
        <v>61</v>
      </c>
      <c r="B16" s="24">
        <f>SUM(B10:B15)</f>
        <v>117318363.14184104</v>
      </c>
      <c r="C16" s="24">
        <f t="shared" ref="C16:L16" si="0">SUM(C10:C15)</f>
        <v>124612264.78224964</v>
      </c>
      <c r="D16" s="24">
        <f t="shared" si="0"/>
        <v>129323902.53836933</v>
      </c>
      <c r="E16" s="24">
        <f t="shared" si="0"/>
        <v>132298677.25107513</v>
      </c>
      <c r="F16" s="24">
        <f t="shared" si="0"/>
        <v>134100824.51023677</v>
      </c>
      <c r="G16" s="24">
        <f t="shared" si="0"/>
        <v>138663063.29633063</v>
      </c>
      <c r="H16" s="24">
        <f t="shared" si="0"/>
        <v>138731560.24311286</v>
      </c>
      <c r="I16" s="24">
        <f t="shared" si="0"/>
        <v>143501047.52992254</v>
      </c>
      <c r="J16" s="24">
        <f t="shared" si="0"/>
        <v>138711902.93156758</v>
      </c>
      <c r="K16" s="24">
        <f t="shared" si="0"/>
        <v>138281151.26671517</v>
      </c>
      <c r="L16" s="24">
        <f t="shared" si="0"/>
        <v>138896044.56058398</v>
      </c>
    </row>
    <row r="18" spans="1:12" x14ac:dyDescent="0.25">
      <c r="A18" s="30" t="s">
        <v>62</v>
      </c>
    </row>
    <row r="19" spans="1:12" x14ac:dyDescent="0.25">
      <c r="A19" s="3" t="s">
        <v>58</v>
      </c>
      <c r="B19" s="22">
        <v>100467000</v>
      </c>
      <c r="C19" s="22">
        <v>105467000</v>
      </c>
      <c r="D19" s="22">
        <v>113467000</v>
      </c>
      <c r="E19" s="22">
        <v>123467000</v>
      </c>
      <c r="F19" s="22">
        <v>133467000</v>
      </c>
      <c r="G19" s="22">
        <v>139467000</v>
      </c>
      <c r="H19" s="22">
        <v>149467000</v>
      </c>
      <c r="I19" s="22">
        <v>154467000</v>
      </c>
      <c r="J19" s="22">
        <v>154467000</v>
      </c>
      <c r="K19" s="22">
        <v>149467000</v>
      </c>
      <c r="L19" s="22">
        <v>143467000</v>
      </c>
    </row>
    <row r="20" spans="1:12" x14ac:dyDescent="0.25">
      <c r="A20" s="98" t="s">
        <v>156</v>
      </c>
      <c r="B20" s="22">
        <v>21930670.969999999</v>
      </c>
      <c r="C20" s="22">
        <v>20738330.935809217</v>
      </c>
      <c r="D20" s="22">
        <v>19476312.125525791</v>
      </c>
      <c r="E20" s="22">
        <v>18140542.603545327</v>
      </c>
      <c r="F20" s="22">
        <v>16726712.475727184</v>
      </c>
      <c r="G20" s="22">
        <v>15230259.983412044</v>
      </c>
      <c r="H20" s="22">
        <v>13646356.784792248</v>
      </c>
      <c r="I20" s="22">
        <v>11969892.376144852</v>
      </c>
      <c r="J20" s="22">
        <v>10195457.602662139</v>
      </c>
      <c r="K20" s="22">
        <v>8317327.2056768462</v>
      </c>
      <c r="L20" s="22">
        <v>6329441.3499703016</v>
      </c>
    </row>
    <row r="21" spans="1:12" hidden="1" outlineLevel="1" x14ac:dyDescent="0.25">
      <c r="A21" s="3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collapsed="1" x14ac:dyDescent="0.25">
      <c r="A22" s="3" t="s">
        <v>63</v>
      </c>
      <c r="B22" s="22">
        <v>3511122379.0700002</v>
      </c>
      <c r="C22" s="22">
        <v>3516385713.1200004</v>
      </c>
      <c r="D22" s="22">
        <v>3522939951.7600002</v>
      </c>
      <c r="E22" s="22">
        <v>3527960526.0099998</v>
      </c>
      <c r="F22" s="22">
        <v>3533039856.4399996</v>
      </c>
      <c r="G22" s="22">
        <v>3544840694.298799</v>
      </c>
      <c r="H22" s="22">
        <v>3550112275.879499</v>
      </c>
      <c r="I22" s="22">
        <v>3556676697.1989617</v>
      </c>
      <c r="J22" s="22">
        <v>3561703091.3816619</v>
      </c>
      <c r="K22" s="22">
        <v>3566814459.284162</v>
      </c>
      <c r="L22" s="22">
        <v>3578650731.7519417</v>
      </c>
    </row>
    <row r="23" spans="1:12" hidden="1" outlineLevel="1" x14ac:dyDescent="0.25">
      <c r="A23" s="3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1:12" hidden="1" outlineLevel="1" x14ac:dyDescent="0.25">
      <c r="A24" s="3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</row>
    <row r="25" spans="1:12" collapsed="1" x14ac:dyDescent="0.25">
      <c r="A25" s="3" t="s">
        <v>66</v>
      </c>
      <c r="B25" s="22">
        <v>26451902</v>
      </c>
      <c r="C25" s="22">
        <v>26259314.000000004</v>
      </c>
      <c r="D25" s="22">
        <v>26066726.000000004</v>
      </c>
      <c r="E25" s="22">
        <v>25874138.000000004</v>
      </c>
      <c r="F25" s="22">
        <v>25681550.000000004</v>
      </c>
      <c r="G25" s="22">
        <v>25488962.000000004</v>
      </c>
      <c r="H25" s="22">
        <v>25296374.000000004</v>
      </c>
      <c r="I25" s="22">
        <v>25103786.000000004</v>
      </c>
      <c r="J25" s="22">
        <v>24911198.000000004</v>
      </c>
      <c r="K25" s="22">
        <v>24718610.000000004</v>
      </c>
      <c r="L25" s="22">
        <v>24526022.000000004</v>
      </c>
    </row>
    <row r="26" spans="1:12" x14ac:dyDescent="0.25">
      <c r="A26" s="3" t="s">
        <v>144</v>
      </c>
      <c r="B26" s="22">
        <v>1804000</v>
      </c>
      <c r="C26" s="22">
        <f>+B26</f>
        <v>1804000</v>
      </c>
      <c r="D26" s="22">
        <f t="shared" ref="D26:L27" si="1">+C26</f>
        <v>1804000</v>
      </c>
      <c r="E26" s="22">
        <f t="shared" si="1"/>
        <v>1804000</v>
      </c>
      <c r="F26" s="22">
        <f t="shared" si="1"/>
        <v>1804000</v>
      </c>
      <c r="G26" s="22">
        <f t="shared" si="1"/>
        <v>1804000</v>
      </c>
      <c r="H26" s="22">
        <f t="shared" si="1"/>
        <v>1804000</v>
      </c>
      <c r="I26" s="22">
        <f t="shared" si="1"/>
        <v>1804000</v>
      </c>
      <c r="J26" s="22">
        <f t="shared" si="1"/>
        <v>1804000</v>
      </c>
      <c r="K26" s="22">
        <f t="shared" si="1"/>
        <v>1804000</v>
      </c>
      <c r="L26" s="22">
        <f t="shared" si="1"/>
        <v>1804000</v>
      </c>
    </row>
    <row r="27" spans="1:12" x14ac:dyDescent="0.25">
      <c r="A27" s="3" t="s">
        <v>52</v>
      </c>
      <c r="B27" s="22">
        <v>253527</v>
      </c>
      <c r="C27" s="22">
        <f>+B27</f>
        <v>253527</v>
      </c>
      <c r="D27" s="22">
        <f t="shared" si="1"/>
        <v>253527</v>
      </c>
      <c r="E27" s="22">
        <f t="shared" si="1"/>
        <v>253527</v>
      </c>
      <c r="F27" s="22">
        <f t="shared" si="1"/>
        <v>253527</v>
      </c>
      <c r="G27" s="22">
        <f t="shared" si="1"/>
        <v>253527</v>
      </c>
      <c r="H27" s="22">
        <f t="shared" si="1"/>
        <v>253527</v>
      </c>
      <c r="I27" s="22">
        <f t="shared" si="1"/>
        <v>253527</v>
      </c>
      <c r="J27" s="22">
        <f t="shared" si="1"/>
        <v>253527</v>
      </c>
      <c r="K27" s="22">
        <f t="shared" si="1"/>
        <v>253527</v>
      </c>
      <c r="L27" s="22">
        <f t="shared" si="1"/>
        <v>253527</v>
      </c>
    </row>
    <row r="28" spans="1:12" x14ac:dyDescent="0.25">
      <c r="A28" s="21" t="s">
        <v>67</v>
      </c>
      <c r="B28" s="24">
        <f>SUM(B19:B27)</f>
        <v>3662029479.04</v>
      </c>
      <c r="C28" s="24">
        <f t="shared" ref="C28:L28" si="2">SUM(C19:C27)</f>
        <v>3670907885.0558095</v>
      </c>
      <c r="D28" s="24">
        <f t="shared" si="2"/>
        <v>3684007516.8855262</v>
      </c>
      <c r="E28" s="24">
        <f t="shared" si="2"/>
        <v>3697499733.6135449</v>
      </c>
      <c r="F28" s="24">
        <f t="shared" si="2"/>
        <v>3710972645.9157267</v>
      </c>
      <c r="G28" s="24">
        <f t="shared" si="2"/>
        <v>3727084443.2822113</v>
      </c>
      <c r="H28" s="24">
        <f t="shared" si="2"/>
        <v>3740579533.6642914</v>
      </c>
      <c r="I28" s="24">
        <f t="shared" si="2"/>
        <v>3750274902.5751066</v>
      </c>
      <c r="J28" s="24">
        <f t="shared" si="2"/>
        <v>3753334273.984324</v>
      </c>
      <c r="K28" s="24">
        <f t="shared" si="2"/>
        <v>3751374923.4898391</v>
      </c>
      <c r="L28" s="24">
        <f t="shared" si="2"/>
        <v>3755030722.101912</v>
      </c>
    </row>
    <row r="30" spans="1:12" ht="15.75" thickBot="1" x14ac:dyDescent="0.3">
      <c r="A30" s="17" t="s">
        <v>68</v>
      </c>
      <c r="B30" s="26">
        <f>+B16+B28</f>
        <v>3779347842.1818409</v>
      </c>
      <c r="C30" s="26">
        <f t="shared" ref="C30:L30" si="3">+C16+C28</f>
        <v>3795520149.8380589</v>
      </c>
      <c r="D30" s="26">
        <f t="shared" si="3"/>
        <v>3813331419.4238954</v>
      </c>
      <c r="E30" s="26">
        <f t="shared" si="3"/>
        <v>3829798410.8646202</v>
      </c>
      <c r="F30" s="26">
        <f t="shared" si="3"/>
        <v>3845073470.4259634</v>
      </c>
      <c r="G30" s="26">
        <f t="shared" si="3"/>
        <v>3865747506.5785418</v>
      </c>
      <c r="H30" s="26">
        <f t="shared" si="3"/>
        <v>3879311093.9074044</v>
      </c>
      <c r="I30" s="26">
        <f t="shared" si="3"/>
        <v>3893775950.1050291</v>
      </c>
      <c r="J30" s="26">
        <f t="shared" si="3"/>
        <v>3892046176.9158916</v>
      </c>
      <c r="K30" s="26">
        <f t="shared" si="3"/>
        <v>3889656074.7565541</v>
      </c>
      <c r="L30" s="26">
        <f t="shared" si="3"/>
        <v>3893926766.6624961</v>
      </c>
    </row>
    <row r="32" spans="1:12" x14ac:dyDescent="0.25">
      <c r="A32" s="17" t="s">
        <v>69</v>
      </c>
    </row>
    <row r="33" spans="1:12" x14ac:dyDescent="0.25">
      <c r="A33" s="30" t="s">
        <v>70</v>
      </c>
    </row>
    <row r="34" spans="1:12" x14ac:dyDescent="0.25">
      <c r="A34" s="3" t="s">
        <v>71</v>
      </c>
      <c r="B34" s="22">
        <v>61663914.409999996</v>
      </c>
      <c r="C34" s="22">
        <v>56445757.240000002</v>
      </c>
      <c r="D34" s="22">
        <v>53154309.549999997</v>
      </c>
      <c r="E34" s="22">
        <v>49300491.870000005</v>
      </c>
      <c r="F34" s="22">
        <v>48325873.18</v>
      </c>
      <c r="G34" s="22">
        <v>48191562.5</v>
      </c>
      <c r="H34" s="22">
        <v>48029029.810000002</v>
      </c>
      <c r="I34" s="22">
        <v>47869356.129999995</v>
      </c>
      <c r="J34" s="22">
        <v>47712593.439999998</v>
      </c>
      <c r="K34" s="22">
        <v>47558796.759999998</v>
      </c>
      <c r="L34" s="22">
        <v>47408020.07</v>
      </c>
    </row>
    <row r="35" spans="1:12" x14ac:dyDescent="0.25">
      <c r="A35" s="3" t="s">
        <v>145</v>
      </c>
      <c r="B35" s="22">
        <v>2720000</v>
      </c>
      <c r="C35" s="22">
        <f>+B35</f>
        <v>2720000</v>
      </c>
      <c r="D35" s="22">
        <f t="shared" ref="D35:L36" si="4">+C35</f>
        <v>2720000</v>
      </c>
      <c r="E35" s="22">
        <f t="shared" si="4"/>
        <v>2720000</v>
      </c>
      <c r="F35" s="22">
        <f t="shared" si="4"/>
        <v>2720000</v>
      </c>
      <c r="G35" s="22">
        <f t="shared" si="4"/>
        <v>2720000</v>
      </c>
      <c r="H35" s="22">
        <f t="shared" si="4"/>
        <v>2720000</v>
      </c>
      <c r="I35" s="22">
        <f t="shared" si="4"/>
        <v>2720000</v>
      </c>
      <c r="J35" s="22">
        <f t="shared" si="4"/>
        <v>2720000</v>
      </c>
      <c r="K35" s="22">
        <f t="shared" si="4"/>
        <v>2720000</v>
      </c>
      <c r="L35" s="22">
        <f t="shared" si="4"/>
        <v>2720000</v>
      </c>
    </row>
    <row r="36" spans="1:12" x14ac:dyDescent="0.25">
      <c r="A36" s="3" t="s">
        <v>146</v>
      </c>
      <c r="B36" s="22">
        <v>9274000</v>
      </c>
      <c r="C36" s="22">
        <f>+B36</f>
        <v>9274000</v>
      </c>
      <c r="D36" s="22">
        <f t="shared" si="4"/>
        <v>9274000</v>
      </c>
      <c r="E36" s="22">
        <f t="shared" si="4"/>
        <v>9274000</v>
      </c>
      <c r="F36" s="22">
        <f t="shared" si="4"/>
        <v>9274000</v>
      </c>
      <c r="G36" s="22">
        <f t="shared" si="4"/>
        <v>9274000</v>
      </c>
      <c r="H36" s="22">
        <f t="shared" si="4"/>
        <v>9274000</v>
      </c>
      <c r="I36" s="22">
        <f t="shared" si="4"/>
        <v>9274000</v>
      </c>
      <c r="J36" s="22">
        <f t="shared" si="4"/>
        <v>9274000</v>
      </c>
      <c r="K36" s="22">
        <f t="shared" si="4"/>
        <v>9274000</v>
      </c>
      <c r="L36" s="22">
        <f t="shared" si="4"/>
        <v>9274000</v>
      </c>
    </row>
    <row r="37" spans="1:12" x14ac:dyDescent="0.25">
      <c r="A37" s="3" t="s">
        <v>72</v>
      </c>
      <c r="B37" s="22">
        <v>15015109.708482865</v>
      </c>
      <c r="C37" s="22">
        <v>14650488.071816199</v>
      </c>
      <c r="D37" s="22">
        <v>12897227.953186061</v>
      </c>
      <c r="E37" s="22">
        <v>12639115.638482867</v>
      </c>
      <c r="F37" s="22">
        <v>12578448.986047555</v>
      </c>
      <c r="G37" s="22">
        <v>12517782.351663992</v>
      </c>
      <c r="H37" s="22">
        <v>12458403.821663991</v>
      </c>
      <c r="I37" s="22">
        <v>12396449.00166399</v>
      </c>
      <c r="J37" s="22">
        <v>12335782.331663992</v>
      </c>
      <c r="K37" s="22">
        <v>12238237.891663993</v>
      </c>
      <c r="L37" s="22">
        <v>11530579.561663991</v>
      </c>
    </row>
    <row r="38" spans="1:12" x14ac:dyDescent="0.25">
      <c r="A38" s="3" t="s">
        <v>147</v>
      </c>
      <c r="B38" s="22">
        <v>966000</v>
      </c>
      <c r="C38" s="22">
        <f>+B38</f>
        <v>966000</v>
      </c>
      <c r="D38" s="22">
        <f t="shared" ref="D38:L38" si="5">+C38</f>
        <v>966000</v>
      </c>
      <c r="E38" s="22">
        <f t="shared" si="5"/>
        <v>966000</v>
      </c>
      <c r="F38" s="22">
        <f t="shared" si="5"/>
        <v>966000</v>
      </c>
      <c r="G38" s="22">
        <f t="shared" si="5"/>
        <v>966000</v>
      </c>
      <c r="H38" s="22">
        <f t="shared" si="5"/>
        <v>966000</v>
      </c>
      <c r="I38" s="22">
        <f t="shared" si="5"/>
        <v>966000</v>
      </c>
      <c r="J38" s="22">
        <f t="shared" si="5"/>
        <v>966000</v>
      </c>
      <c r="K38" s="22">
        <f t="shared" si="5"/>
        <v>966000</v>
      </c>
      <c r="L38" s="22">
        <f t="shared" si="5"/>
        <v>966000</v>
      </c>
    </row>
    <row r="39" spans="1:12" x14ac:dyDescent="0.25">
      <c r="A39" s="3" t="s">
        <v>73</v>
      </c>
      <c r="B39" s="22">
        <v>53919354.000000007</v>
      </c>
      <c r="C39" s="22">
        <v>54109664.000000007</v>
      </c>
      <c r="D39" s="22">
        <v>54306814</v>
      </c>
      <c r="E39" s="22">
        <v>54510984</v>
      </c>
      <c r="F39" s="22">
        <v>54722334</v>
      </c>
      <c r="G39" s="22">
        <v>54941034</v>
      </c>
      <c r="H39" s="22">
        <v>55081484</v>
      </c>
      <c r="I39" s="22">
        <v>55225154</v>
      </c>
      <c r="J39" s="22">
        <v>55374114</v>
      </c>
      <c r="K39" s="22">
        <v>55526443.999999993</v>
      </c>
      <c r="L39" s="22">
        <v>55684214</v>
      </c>
    </row>
    <row r="40" spans="1:12" x14ac:dyDescent="0.25">
      <c r="A40" s="21" t="s">
        <v>74</v>
      </c>
      <c r="B40" s="24">
        <f>SUM(B34:B39)</f>
        <v>143558378.11848286</v>
      </c>
      <c r="C40" s="24">
        <f t="shared" ref="C40:L40" si="6">SUM(C34:C39)</f>
        <v>138165909.31181622</v>
      </c>
      <c r="D40" s="24">
        <f t="shared" si="6"/>
        <v>133318351.50318606</v>
      </c>
      <c r="E40" s="24">
        <f t="shared" si="6"/>
        <v>129410591.50848287</v>
      </c>
      <c r="F40" s="24">
        <f t="shared" si="6"/>
        <v>128586656.16604756</v>
      </c>
      <c r="G40" s="24">
        <f t="shared" si="6"/>
        <v>128610378.85166399</v>
      </c>
      <c r="H40" s="24">
        <f t="shared" si="6"/>
        <v>128528917.63166399</v>
      </c>
      <c r="I40" s="24">
        <f t="shared" si="6"/>
        <v>128450959.13166398</v>
      </c>
      <c r="J40" s="24">
        <f t="shared" si="6"/>
        <v>128382489.77166399</v>
      </c>
      <c r="K40" s="24">
        <f t="shared" si="6"/>
        <v>128283478.65166399</v>
      </c>
      <c r="L40" s="24">
        <f t="shared" si="6"/>
        <v>127582813.63166399</v>
      </c>
    </row>
    <row r="42" spans="1:12" x14ac:dyDescent="0.25">
      <c r="A42" s="30" t="s">
        <v>75</v>
      </c>
    </row>
    <row r="43" spans="1:12" hidden="1" outlineLevel="1" x14ac:dyDescent="0.25">
      <c r="A43" s="3" t="s">
        <v>71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1:12" collapsed="1" x14ac:dyDescent="0.25">
      <c r="A44" s="3" t="s">
        <v>145</v>
      </c>
      <c r="B44" s="22">
        <v>4914000</v>
      </c>
      <c r="C44" s="22">
        <v>4914000</v>
      </c>
      <c r="D44" s="22">
        <v>4914000</v>
      </c>
      <c r="E44" s="22">
        <v>4914000</v>
      </c>
      <c r="F44" s="22">
        <v>4914000</v>
      </c>
      <c r="G44" s="22">
        <v>4914000</v>
      </c>
      <c r="H44" s="22">
        <v>4914000</v>
      </c>
      <c r="I44" s="22">
        <v>4914000</v>
      </c>
      <c r="J44" s="22">
        <v>4914000</v>
      </c>
      <c r="K44" s="22">
        <v>4914000</v>
      </c>
      <c r="L44" s="22">
        <v>4914000</v>
      </c>
    </row>
    <row r="45" spans="1:12" x14ac:dyDescent="0.25">
      <c r="A45" s="3" t="s">
        <v>147</v>
      </c>
      <c r="B45" s="22">
        <v>1552000</v>
      </c>
      <c r="C45" s="22">
        <f>+B45</f>
        <v>1552000</v>
      </c>
      <c r="D45" s="22">
        <f t="shared" ref="D45:L45" si="7">+C45</f>
        <v>1552000</v>
      </c>
      <c r="E45" s="22">
        <f t="shared" si="7"/>
        <v>1552000</v>
      </c>
      <c r="F45" s="22">
        <f t="shared" si="7"/>
        <v>1552000</v>
      </c>
      <c r="G45" s="22">
        <f t="shared" si="7"/>
        <v>1552000</v>
      </c>
      <c r="H45" s="22">
        <f t="shared" si="7"/>
        <v>1552000</v>
      </c>
      <c r="I45" s="22">
        <f t="shared" si="7"/>
        <v>1552000</v>
      </c>
      <c r="J45" s="22">
        <f t="shared" si="7"/>
        <v>1552000</v>
      </c>
      <c r="K45" s="22">
        <f t="shared" si="7"/>
        <v>1552000</v>
      </c>
      <c r="L45" s="22">
        <f t="shared" si="7"/>
        <v>1552000</v>
      </c>
    </row>
    <row r="46" spans="1:12" x14ac:dyDescent="0.25">
      <c r="A46" s="3" t="s">
        <v>72</v>
      </c>
      <c r="B46" s="22">
        <v>150690667.16774744</v>
      </c>
      <c r="C46" s="22">
        <v>138575893.920632</v>
      </c>
      <c r="D46" s="22">
        <v>127903576.5650984</v>
      </c>
      <c r="E46" s="22">
        <v>117311773.59638456</v>
      </c>
      <c r="F46" s="22">
        <v>106616338.33508638</v>
      </c>
      <c r="G46" s="22">
        <v>95815962.391605645</v>
      </c>
      <c r="H46" s="22">
        <v>84906013.180973724</v>
      </c>
      <c r="I46" s="22">
        <v>73887640.361847952</v>
      </c>
      <c r="J46" s="22">
        <v>62748627.82248868</v>
      </c>
      <c r="K46" s="22">
        <v>51524797.378931463</v>
      </c>
      <c r="L46" s="22">
        <v>40786739.959081024</v>
      </c>
    </row>
    <row r="47" spans="1:12" x14ac:dyDescent="0.25">
      <c r="A47" s="3" t="s">
        <v>73</v>
      </c>
      <c r="B47" s="22">
        <v>75794760.000000015</v>
      </c>
      <c r="C47" s="22">
        <v>74606340.000000015</v>
      </c>
      <c r="D47" s="22">
        <v>73450530</v>
      </c>
      <c r="E47" s="22">
        <v>72823370.000000015</v>
      </c>
      <c r="F47" s="22">
        <v>69298910</v>
      </c>
      <c r="G47" s="22">
        <v>64882189.999999993</v>
      </c>
      <c r="H47" s="22">
        <v>60428640</v>
      </c>
      <c r="I47" s="22">
        <v>55950259.999999993</v>
      </c>
      <c r="J47" s="22">
        <v>51508070</v>
      </c>
      <c r="K47" s="22">
        <v>46911100</v>
      </c>
      <c r="L47" s="22">
        <v>42771369.999999993</v>
      </c>
    </row>
    <row r="48" spans="1:12" x14ac:dyDescent="0.25">
      <c r="A48" s="21" t="s">
        <v>76</v>
      </c>
      <c r="B48" s="24">
        <f>SUM(B43:B47)</f>
        <v>232951427.16774744</v>
      </c>
      <c r="C48" s="24">
        <f t="shared" ref="C48:L48" si="8">SUM(C43:C47)</f>
        <v>219648233.920632</v>
      </c>
      <c r="D48" s="24">
        <f t="shared" si="8"/>
        <v>207820106.5650984</v>
      </c>
      <c r="E48" s="24">
        <f t="shared" si="8"/>
        <v>196601143.59638458</v>
      </c>
      <c r="F48" s="24">
        <f t="shared" si="8"/>
        <v>182381248.33508638</v>
      </c>
      <c r="G48" s="24">
        <f t="shared" si="8"/>
        <v>167164152.39160565</v>
      </c>
      <c r="H48" s="24">
        <f t="shared" si="8"/>
        <v>151800653.18097371</v>
      </c>
      <c r="I48" s="24">
        <f t="shared" si="8"/>
        <v>136303900.36184794</v>
      </c>
      <c r="J48" s="24">
        <f t="shared" si="8"/>
        <v>120722697.82248868</v>
      </c>
      <c r="K48" s="24">
        <f t="shared" si="8"/>
        <v>104901897.37893146</v>
      </c>
      <c r="L48" s="24">
        <f t="shared" si="8"/>
        <v>90024109.959081024</v>
      </c>
    </row>
    <row r="50" spans="1:12" ht="15.75" thickBot="1" x14ac:dyDescent="0.3">
      <c r="A50" s="17" t="s">
        <v>77</v>
      </c>
      <c r="B50" s="26">
        <f>+B40+B48</f>
        <v>376509805.28623033</v>
      </c>
      <c r="C50" s="26">
        <f t="shared" ref="C50:L50" si="9">+C40+C48</f>
        <v>357814143.23244822</v>
      </c>
      <c r="D50" s="26">
        <f t="shared" si="9"/>
        <v>341138458.06828445</v>
      </c>
      <c r="E50" s="26">
        <f t="shared" si="9"/>
        <v>326011735.10486746</v>
      </c>
      <c r="F50" s="26">
        <f t="shared" si="9"/>
        <v>310967904.50113392</v>
      </c>
      <c r="G50" s="26">
        <f t="shared" si="9"/>
        <v>295774531.24326962</v>
      </c>
      <c r="H50" s="26">
        <f t="shared" si="9"/>
        <v>280329570.81263769</v>
      </c>
      <c r="I50" s="26">
        <f t="shared" si="9"/>
        <v>264754859.49351192</v>
      </c>
      <c r="J50" s="26">
        <f t="shared" si="9"/>
        <v>249105187.59415269</v>
      </c>
      <c r="K50" s="26">
        <f t="shared" si="9"/>
        <v>233185376.03059545</v>
      </c>
      <c r="L50" s="26">
        <f t="shared" si="9"/>
        <v>217606923.59074503</v>
      </c>
    </row>
    <row r="52" spans="1:12" ht="16.5" thickBot="1" x14ac:dyDescent="0.3">
      <c r="A52" s="31" t="s">
        <v>78</v>
      </c>
      <c r="B52" s="28">
        <f>+B30-B50</f>
        <v>3402838036.8956108</v>
      </c>
      <c r="C52" s="28">
        <f t="shared" ref="C52:L52" si="10">+C30-C50</f>
        <v>3437706006.6056108</v>
      </c>
      <c r="D52" s="28">
        <f t="shared" si="10"/>
        <v>3472192961.3556108</v>
      </c>
      <c r="E52" s="28">
        <f t="shared" si="10"/>
        <v>3503786675.7597528</v>
      </c>
      <c r="F52" s="28">
        <f t="shared" si="10"/>
        <v>3534105565.9248295</v>
      </c>
      <c r="G52" s="28">
        <f t="shared" si="10"/>
        <v>3569972975.3352723</v>
      </c>
      <c r="H52" s="28">
        <f t="shared" si="10"/>
        <v>3598981523.0947666</v>
      </c>
      <c r="I52" s="28">
        <f t="shared" si="10"/>
        <v>3629021090.611517</v>
      </c>
      <c r="J52" s="28">
        <f t="shared" si="10"/>
        <v>3642940989.3217392</v>
      </c>
      <c r="K52" s="28">
        <f t="shared" si="10"/>
        <v>3656470698.7259588</v>
      </c>
      <c r="L52" s="28">
        <f t="shared" si="10"/>
        <v>3676319843.0717511</v>
      </c>
    </row>
    <row r="53" spans="1:12" ht="15.75" thickTop="1" x14ac:dyDescent="0.25"/>
    <row r="54" spans="1:12" x14ac:dyDescent="0.25">
      <c r="A54" s="17" t="s">
        <v>79</v>
      </c>
    </row>
    <row r="55" spans="1:12" x14ac:dyDescent="0.25">
      <c r="A55" s="3" t="s">
        <v>80</v>
      </c>
      <c r="B55" s="22">
        <v>3331183691.5999999</v>
      </c>
      <c r="C55" s="22">
        <v>3365226974.7800002</v>
      </c>
      <c r="D55" s="22">
        <v>3397598753.5300002</v>
      </c>
      <c r="E55" s="22">
        <v>3428610312.2041426</v>
      </c>
      <c r="F55" s="22">
        <v>3458288033.6592197</v>
      </c>
      <c r="G55" s="22">
        <v>3486793718.6008625</v>
      </c>
      <c r="H55" s="22">
        <v>3514969512.369657</v>
      </c>
      <c r="I55" s="22">
        <v>3542882900.9969449</v>
      </c>
      <c r="J55" s="22">
        <v>3556214523.7744665</v>
      </c>
      <c r="K55" s="22">
        <v>3569071993.6861863</v>
      </c>
      <c r="L55" s="22">
        <v>3581523269.4141989</v>
      </c>
    </row>
    <row r="56" spans="1:12" x14ac:dyDescent="0.25">
      <c r="A56" s="3" t="s">
        <v>81</v>
      </c>
      <c r="B56" s="22">
        <v>71653992</v>
      </c>
      <c r="C56" s="22">
        <v>72478745.070000008</v>
      </c>
      <c r="D56" s="22">
        <v>74594402.730000004</v>
      </c>
      <c r="E56" s="22">
        <v>75176396.000000015</v>
      </c>
      <c r="F56" s="22">
        <v>75817145.450000018</v>
      </c>
      <c r="G56" s="22">
        <v>83179402.328799322</v>
      </c>
      <c r="H56" s="22">
        <v>84012402.929499328</v>
      </c>
      <c r="I56" s="22">
        <v>86138243.268961892</v>
      </c>
      <c r="J56" s="22">
        <v>86726056.471661881</v>
      </c>
      <c r="K56" s="22">
        <v>87398843.39416188</v>
      </c>
      <c r="L56" s="22">
        <v>94796534.881941289</v>
      </c>
    </row>
    <row r="57" spans="1:12" ht="16.5" thickBot="1" x14ac:dyDescent="0.3">
      <c r="A57" s="31" t="s">
        <v>82</v>
      </c>
      <c r="B57" s="28">
        <f>SUM(B55:B56)</f>
        <v>3402837683.5999999</v>
      </c>
      <c r="C57" s="28">
        <f t="shared" ref="C57:L57" si="11">SUM(C55:C56)</f>
        <v>3437705719.8500004</v>
      </c>
      <c r="D57" s="28">
        <f t="shared" si="11"/>
        <v>3472193156.2600002</v>
      </c>
      <c r="E57" s="28">
        <f t="shared" si="11"/>
        <v>3503786708.2041426</v>
      </c>
      <c r="F57" s="28">
        <f t="shared" si="11"/>
        <v>3534105179.1092196</v>
      </c>
      <c r="G57" s="28">
        <f t="shared" si="11"/>
        <v>3569973120.9296618</v>
      </c>
      <c r="H57" s="28">
        <f t="shared" si="11"/>
        <v>3598981915.2991562</v>
      </c>
      <c r="I57" s="28">
        <f t="shared" si="11"/>
        <v>3629021144.2659068</v>
      </c>
      <c r="J57" s="28">
        <f t="shared" si="11"/>
        <v>3642940580.2461286</v>
      </c>
      <c r="K57" s="28">
        <f t="shared" si="11"/>
        <v>3656470837.080348</v>
      </c>
      <c r="L57" s="28">
        <f t="shared" si="11"/>
        <v>3676319804.2961402</v>
      </c>
    </row>
    <row r="58" spans="1:12" ht="15.75" thickTop="1" x14ac:dyDescent="0.25"/>
    <row r="59" spans="1:12" hidden="1" outlineLevel="2" x14ac:dyDescent="0.25">
      <c r="A59" t="s">
        <v>132</v>
      </c>
      <c r="B59" t="b">
        <f>B52=B57</f>
        <v>0</v>
      </c>
      <c r="C59" t="b">
        <f t="shared" ref="C59:L59" si="12">C52=C57</f>
        <v>0</v>
      </c>
      <c r="D59" t="b">
        <f t="shared" si="12"/>
        <v>0</v>
      </c>
      <c r="E59" t="b">
        <f t="shared" si="12"/>
        <v>0</v>
      </c>
      <c r="F59" t="b">
        <f t="shared" si="12"/>
        <v>0</v>
      </c>
      <c r="G59" t="b">
        <f t="shared" si="12"/>
        <v>0</v>
      </c>
      <c r="H59" t="b">
        <f t="shared" si="12"/>
        <v>0</v>
      </c>
      <c r="I59" t="b">
        <f t="shared" si="12"/>
        <v>0</v>
      </c>
      <c r="J59" t="b">
        <f t="shared" si="12"/>
        <v>0</v>
      </c>
      <c r="K59" t="b">
        <f t="shared" si="12"/>
        <v>0</v>
      </c>
      <c r="L59" t="b">
        <f t="shared" si="12"/>
        <v>0</v>
      </c>
    </row>
    <row r="60" spans="1:12" hidden="1" outlineLevel="2" x14ac:dyDescent="0.25">
      <c r="B60" s="50">
        <f>+B52-B57</f>
        <v>353.2956109046936</v>
      </c>
      <c r="C60" s="50">
        <f t="shared" ref="C60:L60" si="13">+C52-C57</f>
        <v>286.75561046600342</v>
      </c>
      <c r="D60" s="50">
        <f t="shared" si="13"/>
        <v>-194.90438938140869</v>
      </c>
      <c r="E60" s="50">
        <f t="shared" si="13"/>
        <v>-32.444389820098877</v>
      </c>
      <c r="F60" s="50">
        <f t="shared" si="13"/>
        <v>386.8156099319458</v>
      </c>
      <c r="G60" s="50">
        <f t="shared" si="13"/>
        <v>-145.59438943862915</v>
      </c>
      <c r="H60" s="50">
        <f t="shared" si="13"/>
        <v>-392.20438957214355</v>
      </c>
      <c r="I60" s="50">
        <f t="shared" si="13"/>
        <v>-53.65438985824585</v>
      </c>
      <c r="J60" s="50">
        <f t="shared" si="13"/>
        <v>409.07561063766479</v>
      </c>
      <c r="K60" s="50">
        <f t="shared" si="13"/>
        <v>-138.35438919067383</v>
      </c>
      <c r="L60" s="50">
        <f t="shared" si="13"/>
        <v>38.77561092376709</v>
      </c>
    </row>
    <row r="61" spans="1:12" collapsed="1" x14ac:dyDescent="0.25"/>
  </sheetData>
  <pageMargins left="0.70866141732283472" right="0.70866141732283472" top="0.74803149606299213" bottom="0.74803149606299213" header="0.31496062992125984" footer="0.31496062992125984"/>
  <pageSetup paperSize="8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1426-6451-4439-B190-21ECBA495F06}">
  <sheetPr>
    <tabColor theme="4" tint="-0.249977111117893"/>
  </sheetPr>
  <dimension ref="A1:M50"/>
  <sheetViews>
    <sheetView zoomScaleNormal="100" zoomScaleSheetLayoutView="115" workbookViewId="0">
      <pane xSplit="1" ySplit="7" topLeftCell="B8" activePane="bottomRight" state="frozen"/>
      <selection activeCell="B7" sqref="B7"/>
      <selection pane="topRight" activeCell="B7" sqref="B7"/>
      <selection pane="bottomLeft" activeCell="B7" sqref="B7"/>
      <selection pane="bottomRight" activeCell="B8" sqref="B8"/>
    </sheetView>
  </sheetViews>
  <sheetFormatPr defaultRowHeight="15" outlineLevelRow="1" x14ac:dyDescent="0.25"/>
  <cols>
    <col min="1" max="1" width="51.7109375" customWidth="1"/>
    <col min="2" max="12" width="12.7109375" customWidth="1"/>
  </cols>
  <sheetData>
    <row r="1" spans="1:12" ht="21" customHeight="1" x14ac:dyDescent="0.25">
      <c r="A1" s="14" t="str">
        <f>'Balance Sheet - 10% SV'!A1</f>
        <v>Long Term Financial Plan - General Fund Only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14" t="str">
        <f>'Balance Sheet - 10% SV'!A2</f>
        <v>Temporary Fix - SV of 10% including rate peg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</row>
    <row r="6" spans="1:12" x14ac:dyDescent="0.25">
      <c r="A6" s="3"/>
      <c r="B6" s="4">
        <f>'Balance Sheet - 10% SV'!B6</f>
        <v>2021</v>
      </c>
      <c r="C6" s="16">
        <f>'Balance Sheet - 10% SV'!C6</f>
        <v>2022</v>
      </c>
      <c r="D6" s="16">
        <f>'Balance Sheet - 10% SV'!D6</f>
        <v>2023</v>
      </c>
      <c r="E6" s="16">
        <f>'Balance Sheet - 10% SV'!E6</f>
        <v>2024</v>
      </c>
      <c r="F6" s="16">
        <f>'Balance Sheet - 10% SV'!F6</f>
        <v>2025</v>
      </c>
      <c r="G6" s="16">
        <f>'Balance Sheet - 10% SV'!G6</f>
        <v>2026</v>
      </c>
      <c r="H6" s="15">
        <f>'Balance Sheet - 10% SV'!H6</f>
        <v>2027</v>
      </c>
      <c r="I6" s="15">
        <f>'Balance Sheet - 10% SV'!I6</f>
        <v>2028</v>
      </c>
      <c r="J6" s="15">
        <f>'Balance Sheet - 10% SV'!J6</f>
        <v>2029</v>
      </c>
      <c r="K6" s="15">
        <f>'Balance Sheet - 10% SV'!K6</f>
        <v>2030</v>
      </c>
      <c r="L6" s="15">
        <f>'Balance Sheet - 10% SV'!L6</f>
        <v>2031</v>
      </c>
    </row>
    <row r="7" spans="1:12" x14ac:dyDescent="0.25">
      <c r="A7" s="3"/>
      <c r="B7" s="4" t="s">
        <v>25</v>
      </c>
      <c r="C7" s="15" t="s">
        <v>25</v>
      </c>
      <c r="D7" s="15" t="s">
        <v>25</v>
      </c>
      <c r="E7" s="15" t="s">
        <v>25</v>
      </c>
      <c r="F7" s="15" t="s">
        <v>25</v>
      </c>
      <c r="G7" s="15" t="s">
        <v>25</v>
      </c>
      <c r="H7" s="15" t="s">
        <v>25</v>
      </c>
      <c r="I7" s="15" t="s">
        <v>25</v>
      </c>
      <c r="J7" s="15" t="s">
        <v>25</v>
      </c>
      <c r="K7" s="15" t="s">
        <v>25</v>
      </c>
      <c r="L7" s="15" t="s">
        <v>25</v>
      </c>
    </row>
    <row r="8" spans="1:12" x14ac:dyDescent="0.25">
      <c r="A8" s="17" t="s">
        <v>84</v>
      </c>
    </row>
    <row r="9" spans="1:12" x14ac:dyDescent="0.25">
      <c r="A9" s="32" t="s">
        <v>85</v>
      </c>
    </row>
    <row r="10" spans="1:12" x14ac:dyDescent="0.25">
      <c r="A10" s="3" t="s">
        <v>28</v>
      </c>
      <c r="B10" s="22">
        <v>178110512</v>
      </c>
      <c r="C10" s="22">
        <v>196169050.47999999</v>
      </c>
      <c r="D10" s="22">
        <v>201987090.13</v>
      </c>
      <c r="E10" s="22">
        <v>206759714.05000004</v>
      </c>
      <c r="F10" s="22">
        <v>211853382.25</v>
      </c>
      <c r="G10" s="22">
        <v>217074014.33999997</v>
      </c>
      <c r="H10" s="22">
        <v>222424783.36000001</v>
      </c>
      <c r="I10" s="22">
        <v>227908942.75</v>
      </c>
      <c r="J10" s="22">
        <v>219838407.39999998</v>
      </c>
      <c r="K10" s="22">
        <v>224551693.94</v>
      </c>
      <c r="L10" s="22">
        <v>230087873.16999999</v>
      </c>
    </row>
    <row r="11" spans="1:12" x14ac:dyDescent="0.25">
      <c r="A11" s="3" t="s">
        <v>16</v>
      </c>
      <c r="B11" s="22">
        <v>62476475.070000008</v>
      </c>
      <c r="C11" s="22">
        <v>61901511.660000004</v>
      </c>
      <c r="D11" s="22">
        <v>62211019.219999991</v>
      </c>
      <c r="E11" s="22">
        <v>62522074.329999991</v>
      </c>
      <c r="F11" s="22">
        <v>62834684.689999998</v>
      </c>
      <c r="G11" s="22">
        <v>63148858.120000005</v>
      </c>
      <c r="H11" s="22">
        <v>63464602.410000004</v>
      </c>
      <c r="I11" s="22">
        <v>63781925.419999994</v>
      </c>
      <c r="J11" s="22">
        <v>64100835.049999997</v>
      </c>
      <c r="K11" s="22">
        <v>64421339.229999997</v>
      </c>
      <c r="L11" s="22">
        <v>64743445.920000002</v>
      </c>
    </row>
    <row r="12" spans="1:12" x14ac:dyDescent="0.25">
      <c r="A12" s="3" t="s">
        <v>86</v>
      </c>
      <c r="B12" s="22">
        <v>821244.94</v>
      </c>
      <c r="C12" s="22">
        <v>825351.16</v>
      </c>
      <c r="D12" s="22">
        <v>829477.92</v>
      </c>
      <c r="E12" s="22">
        <v>833625.31</v>
      </c>
      <c r="F12" s="22">
        <v>837793.44</v>
      </c>
      <c r="G12" s="22">
        <v>841982.41</v>
      </c>
      <c r="H12" s="22">
        <v>846192.32</v>
      </c>
      <c r="I12" s="22">
        <v>850423.28</v>
      </c>
      <c r="J12" s="22">
        <v>854675.4</v>
      </c>
      <c r="K12" s="22">
        <v>858948.78</v>
      </c>
      <c r="L12" s="22">
        <v>863243.52</v>
      </c>
    </row>
    <row r="13" spans="1:12" x14ac:dyDescent="0.25">
      <c r="A13" s="3" t="s">
        <v>133</v>
      </c>
      <c r="B13" s="22">
        <v>49133845.979999997</v>
      </c>
      <c r="C13" s="22">
        <v>49133845.979999997</v>
      </c>
      <c r="D13" s="22">
        <v>49133845.979999997</v>
      </c>
      <c r="E13" s="22">
        <v>49133845.979999997</v>
      </c>
      <c r="F13" s="22">
        <v>49133845.979999997</v>
      </c>
      <c r="G13" s="22">
        <v>49133845.979999997</v>
      </c>
      <c r="H13" s="22">
        <v>49133845.979999997</v>
      </c>
      <c r="I13" s="22">
        <v>49133845.979999997</v>
      </c>
      <c r="J13" s="22">
        <v>49133845.979999997</v>
      </c>
      <c r="K13" s="22">
        <v>49133845.979999997</v>
      </c>
      <c r="L13" s="22">
        <v>49133845.979999997</v>
      </c>
    </row>
    <row r="14" spans="1:12" x14ac:dyDescent="0.25">
      <c r="A14" s="3" t="s">
        <v>134</v>
      </c>
      <c r="B14" s="22">
        <v>26969492</v>
      </c>
      <c r="C14" s="22">
        <v>26969492</v>
      </c>
      <c r="D14" s="22">
        <v>26969492</v>
      </c>
      <c r="E14" s="22">
        <v>26969492</v>
      </c>
      <c r="F14" s="22">
        <v>26969492</v>
      </c>
      <c r="G14" s="22">
        <v>26969492</v>
      </c>
      <c r="H14" s="22">
        <v>26969492</v>
      </c>
      <c r="I14" s="22">
        <v>26969492</v>
      </c>
      <c r="J14" s="22">
        <v>26969492</v>
      </c>
      <c r="K14" s="22">
        <v>26969492</v>
      </c>
      <c r="L14" s="22">
        <v>26969492</v>
      </c>
    </row>
    <row r="15" spans="1:12" x14ac:dyDescent="0.25">
      <c r="A15" s="3" t="s">
        <v>135</v>
      </c>
      <c r="B15" s="22">
        <v>84428089.079999998</v>
      </c>
      <c r="C15" s="22">
        <v>94527588.989999995</v>
      </c>
      <c r="D15" s="22">
        <v>95518153.820000008</v>
      </c>
      <c r="E15" s="22">
        <v>96501974.879999995</v>
      </c>
      <c r="F15" s="22">
        <v>97493092.060000002</v>
      </c>
      <c r="G15" s="22">
        <v>97980557.520000011</v>
      </c>
      <c r="H15" s="22">
        <v>98470460.300000012</v>
      </c>
      <c r="I15" s="22">
        <v>98962812.609999999</v>
      </c>
      <c r="J15" s="22">
        <v>99457626.680000007</v>
      </c>
      <c r="K15" s="22">
        <v>99954914.810000002</v>
      </c>
      <c r="L15" s="22">
        <v>100454689.38</v>
      </c>
    </row>
    <row r="16" spans="1:12" hidden="1" outlineLevel="1" x14ac:dyDescent="0.25">
      <c r="A16" s="3" t="s">
        <v>87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3" collapsed="1" x14ac:dyDescent="0.25">
      <c r="A17" s="3" t="s">
        <v>52</v>
      </c>
      <c r="B17" s="22">
        <v>21572457.800000001</v>
      </c>
      <c r="C17" s="22">
        <v>14977984.190000001</v>
      </c>
      <c r="D17" s="22">
        <v>15052874.110000001</v>
      </c>
      <c r="E17" s="22">
        <v>15128138.48</v>
      </c>
      <c r="F17" s="22">
        <v>15203779.17</v>
      </c>
      <c r="G17" s="22">
        <v>15279798.060000001</v>
      </c>
      <c r="H17" s="22">
        <v>15356197.060000001</v>
      </c>
      <c r="I17" s="22">
        <v>15432978.039999999</v>
      </c>
      <c r="J17" s="22">
        <v>15510142.93</v>
      </c>
      <c r="K17" s="22">
        <v>15587693.630000001</v>
      </c>
      <c r="L17" s="22">
        <v>15665632.109999999</v>
      </c>
    </row>
    <row r="18" spans="1:13" x14ac:dyDescent="0.25">
      <c r="A18" s="32" t="s">
        <v>88</v>
      </c>
    </row>
    <row r="19" spans="1:13" x14ac:dyDescent="0.25">
      <c r="A19" s="3" t="s">
        <v>38</v>
      </c>
      <c r="B19" s="33">
        <v>-218180255.59</v>
      </c>
      <c r="C19" s="33">
        <v>-147721401.03999999</v>
      </c>
      <c r="D19" s="33">
        <v>-151239488.84999999</v>
      </c>
      <c r="E19" s="33">
        <v>-153955241.62</v>
      </c>
      <c r="F19" s="33">
        <v>-157802044.24000001</v>
      </c>
      <c r="G19" s="33">
        <v>-161745026.02000001</v>
      </c>
      <c r="H19" s="33">
        <v>-165108454.90000001</v>
      </c>
      <c r="I19" s="33">
        <v>-168410211.08000001</v>
      </c>
      <c r="J19" s="33">
        <v>-171776001.09999999</v>
      </c>
      <c r="K19" s="33">
        <v>-175211127.46000001</v>
      </c>
      <c r="L19" s="33">
        <v>-178712956.13</v>
      </c>
    </row>
    <row r="20" spans="1:13" x14ac:dyDescent="0.25">
      <c r="A20" s="3" t="s">
        <v>19</v>
      </c>
      <c r="B20" s="33">
        <v>-92962205.389999986</v>
      </c>
      <c r="C20" s="33">
        <v>-84316783.030000001</v>
      </c>
      <c r="D20" s="33">
        <v>-84665010.870000005</v>
      </c>
      <c r="E20" s="33">
        <v>-86315829.900000006</v>
      </c>
      <c r="F20" s="33">
        <v>-87367039.079999998</v>
      </c>
      <c r="G20" s="33">
        <v>-87840870.829999998</v>
      </c>
      <c r="H20" s="33">
        <v>-88280075.329999998</v>
      </c>
      <c r="I20" s="33">
        <v>-88721475.510000005</v>
      </c>
      <c r="J20" s="33">
        <v>-89165083.349999994</v>
      </c>
      <c r="K20" s="33">
        <v>-89610907.890000001</v>
      </c>
      <c r="L20" s="33">
        <v>-90058963.219999999</v>
      </c>
    </row>
    <row r="21" spans="1:13" x14ac:dyDescent="0.25">
      <c r="A21" s="3" t="s">
        <v>39</v>
      </c>
      <c r="B21" s="33">
        <v>-3480788.84</v>
      </c>
      <c r="C21" s="33">
        <v>-3341700</v>
      </c>
      <c r="D21" s="33">
        <v>-3130138</v>
      </c>
      <c r="E21" s="33">
        <v>-2965715.5658576684</v>
      </c>
      <c r="F21" s="33">
        <v>-2856807.2249230538</v>
      </c>
      <c r="G21" s="33">
        <v>-2724240.16835697</v>
      </c>
      <c r="H21" s="33">
        <v>-2591937.7112057814</v>
      </c>
      <c r="I21" s="33">
        <v>-2460869.6627119342</v>
      </c>
      <c r="J21" s="33">
        <v>-2323061.3524784334</v>
      </c>
      <c r="K21" s="33">
        <v>-2187436.4582804907</v>
      </c>
      <c r="L21" s="33">
        <v>-2049867.3619872516</v>
      </c>
    </row>
    <row r="22" spans="1:13" x14ac:dyDescent="0.25">
      <c r="A22" s="3" t="s">
        <v>52</v>
      </c>
      <c r="B22" s="33">
        <v>-85169289.099999994</v>
      </c>
      <c r="C22" s="33">
        <v>-85687324.489999995</v>
      </c>
      <c r="D22" s="33">
        <v>-85615761.040000007</v>
      </c>
      <c r="E22" s="33">
        <v>-86546340.420000002</v>
      </c>
      <c r="F22" s="33">
        <v>-86979071.329999998</v>
      </c>
      <c r="G22" s="33">
        <v>-87413967.549999997</v>
      </c>
      <c r="H22" s="33">
        <v>-87851036.890000001</v>
      </c>
      <c r="I22" s="33">
        <v>-88290292.230000004</v>
      </c>
      <c r="J22" s="33">
        <v>-88731743.510000005</v>
      </c>
      <c r="K22" s="33">
        <v>-89175401.700000003</v>
      </c>
      <c r="L22" s="33">
        <v>-89621279.849999994</v>
      </c>
    </row>
    <row r="23" spans="1:13" x14ac:dyDescent="0.25">
      <c r="A23" s="21" t="s">
        <v>89</v>
      </c>
      <c r="B23" s="24">
        <f>SUM(B10:B22)</f>
        <v>23719577.950000018</v>
      </c>
      <c r="C23" s="24">
        <f t="shared" ref="C23:L23" si="0">SUM(C10:C22)</f>
        <v>123437615.89999996</v>
      </c>
      <c r="D23" s="24">
        <f t="shared" si="0"/>
        <v>127051554.42000003</v>
      </c>
      <c r="E23" s="24">
        <f t="shared" si="0"/>
        <v>128065737.5241424</v>
      </c>
      <c r="F23" s="24">
        <f t="shared" si="0"/>
        <v>129321107.715077</v>
      </c>
      <c r="G23" s="24">
        <f t="shared" si="0"/>
        <v>130704443.86164303</v>
      </c>
      <c r="H23" s="24">
        <f t="shared" si="0"/>
        <v>132834068.59879433</v>
      </c>
      <c r="I23" s="24">
        <f t="shared" si="0"/>
        <v>135157571.59728807</v>
      </c>
      <c r="J23" s="24">
        <f t="shared" si="0"/>
        <v>123869136.12752159</v>
      </c>
      <c r="K23" s="24">
        <f t="shared" si="0"/>
        <v>125293054.86171947</v>
      </c>
      <c r="L23" s="24">
        <f t="shared" si="0"/>
        <v>127475155.51801273</v>
      </c>
    </row>
    <row r="25" spans="1:13" x14ac:dyDescent="0.25">
      <c r="A25" s="17" t="s">
        <v>90</v>
      </c>
    </row>
    <row r="26" spans="1:13" x14ac:dyDescent="0.25">
      <c r="A26" s="32" t="s">
        <v>85</v>
      </c>
    </row>
    <row r="27" spans="1:13" x14ac:dyDescent="0.25">
      <c r="A27" s="3" t="s">
        <v>93</v>
      </c>
      <c r="B27" s="22">
        <v>50000000</v>
      </c>
      <c r="C27" s="22">
        <v>50000000</v>
      </c>
      <c r="D27" s="22">
        <v>50000000</v>
      </c>
      <c r="E27" s="22">
        <v>50000000</v>
      </c>
      <c r="F27" s="22">
        <v>55000000</v>
      </c>
      <c r="G27" s="22">
        <v>55000000</v>
      </c>
      <c r="H27" s="22">
        <v>55000000</v>
      </c>
      <c r="I27" s="22">
        <v>55000000</v>
      </c>
      <c r="J27" s="22">
        <v>55000000</v>
      </c>
      <c r="K27" s="22">
        <v>55000000</v>
      </c>
      <c r="L27" s="22">
        <v>55000000</v>
      </c>
      <c r="M27" s="9"/>
    </row>
    <row r="28" spans="1:13" x14ac:dyDescent="0.25">
      <c r="A28" s="3" t="s">
        <v>91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 x14ac:dyDescent="0.25">
      <c r="A29" s="3" t="s">
        <v>136</v>
      </c>
      <c r="B29" s="22">
        <v>1192340.03</v>
      </c>
      <c r="C29" s="22">
        <v>1192340.0341907833</v>
      </c>
      <c r="D29" s="22">
        <v>1262018.8102834253</v>
      </c>
      <c r="E29" s="22">
        <v>1335769.5219804638</v>
      </c>
      <c r="F29" s="22">
        <v>1413830.1278181435</v>
      </c>
      <c r="G29" s="22">
        <v>1496452.4923151396</v>
      </c>
      <c r="H29" s="22">
        <v>1583903.1986197967</v>
      </c>
      <c r="I29" s="22">
        <v>1676464.4086473961</v>
      </c>
      <c r="J29" s="22">
        <v>1774434.7734827129</v>
      </c>
      <c r="K29" s="22">
        <v>1878130.396985292</v>
      </c>
      <c r="L29" s="22">
        <v>1987885.8557065446</v>
      </c>
    </row>
    <row r="30" spans="1:13" x14ac:dyDescent="0.25">
      <c r="A30" s="32" t="s">
        <v>88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3" x14ac:dyDescent="0.25">
      <c r="A31" s="3" t="s">
        <v>94</v>
      </c>
      <c r="B31" s="33">
        <v>-115000000</v>
      </c>
      <c r="C31" s="33">
        <v>-60000000</v>
      </c>
      <c r="D31" s="33">
        <v>-63000000</v>
      </c>
      <c r="E31" s="33">
        <v>-62000000</v>
      </c>
      <c r="F31" s="33">
        <v>-66000000</v>
      </c>
      <c r="G31" s="33">
        <v>-65000000</v>
      </c>
      <c r="H31" s="33">
        <v>-64000000</v>
      </c>
      <c r="I31" s="33">
        <v>-64000000</v>
      </c>
      <c r="J31" s="33">
        <v>-51000000</v>
      </c>
      <c r="K31" s="33">
        <v>-49000000</v>
      </c>
      <c r="L31" s="33">
        <v>-48000000</v>
      </c>
      <c r="M31" s="9"/>
    </row>
    <row r="32" spans="1:13" x14ac:dyDescent="0.25">
      <c r="A32" s="3" t="s">
        <v>92</v>
      </c>
      <c r="B32" s="33">
        <v>-107114796.62</v>
      </c>
      <c r="C32" s="33">
        <v>-101173064.17</v>
      </c>
      <c r="D32" s="33">
        <v>-103512187.93000001</v>
      </c>
      <c r="E32" s="33">
        <v>-106097543.16</v>
      </c>
      <c r="F32" s="33">
        <v>-108682898.41</v>
      </c>
      <c r="G32" s="33">
        <v>-111268253.64000002</v>
      </c>
      <c r="H32" s="33">
        <v>-113853608.89</v>
      </c>
      <c r="I32" s="33">
        <v>-116438964.12</v>
      </c>
      <c r="J32" s="33">
        <v>-119024319.37</v>
      </c>
      <c r="K32" s="33">
        <v>-121609674.59999999</v>
      </c>
      <c r="L32" s="33">
        <v>-124195029.85000002</v>
      </c>
    </row>
    <row r="33" spans="1:12" x14ac:dyDescent="0.25">
      <c r="A33" s="21" t="s">
        <v>95</v>
      </c>
      <c r="B33" s="34">
        <f>SUM(B27:B32)</f>
        <v>-170922456.59</v>
      </c>
      <c r="C33" s="34">
        <f t="shared" ref="C33:L33" si="1">SUM(C27:C32)</f>
        <v>-109980724.13580921</v>
      </c>
      <c r="D33" s="34">
        <f t="shared" si="1"/>
        <v>-115250169.11971658</v>
      </c>
      <c r="E33" s="34">
        <f t="shared" si="1"/>
        <v>-116761773.63801953</v>
      </c>
      <c r="F33" s="34">
        <f t="shared" si="1"/>
        <v>-118269068.28218186</v>
      </c>
      <c r="G33" s="34">
        <f t="shared" si="1"/>
        <v>-119771801.14768487</v>
      </c>
      <c r="H33" s="34">
        <f t="shared" si="1"/>
        <v>-121269705.6913802</v>
      </c>
      <c r="I33" s="34">
        <f t="shared" si="1"/>
        <v>-123762499.71135262</v>
      </c>
      <c r="J33" s="34">
        <f t="shared" si="1"/>
        <v>-113249884.59651729</v>
      </c>
      <c r="K33" s="34">
        <f t="shared" si="1"/>
        <v>-113731544.2030147</v>
      </c>
      <c r="L33" s="34">
        <f t="shared" si="1"/>
        <v>-115207143.99429348</v>
      </c>
    </row>
    <row r="35" spans="1:12" x14ac:dyDescent="0.25">
      <c r="A35" s="17" t="s">
        <v>96</v>
      </c>
    </row>
    <row r="36" spans="1:12" x14ac:dyDescent="0.25">
      <c r="A36" s="32" t="s">
        <v>85</v>
      </c>
    </row>
    <row r="37" spans="1:12" x14ac:dyDescent="0.25">
      <c r="A37" s="3" t="s">
        <v>97</v>
      </c>
      <c r="B37" s="22">
        <v>150000000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32" t="s">
        <v>88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3" t="s">
        <v>97</v>
      </c>
      <c r="B39" s="33">
        <v>-2892841.8281589686</v>
      </c>
      <c r="C39" s="33">
        <v>-12696873.383782145</v>
      </c>
      <c r="D39" s="33">
        <v>-12660471.134163752</v>
      </c>
      <c r="E39" s="33">
        <v>-11103164.823417064</v>
      </c>
      <c r="F39" s="33">
        <v>-11030094.653733512</v>
      </c>
      <c r="G39" s="33">
        <v>-11156986.987864286</v>
      </c>
      <c r="H39" s="33">
        <v>-11288986.350631911</v>
      </c>
      <c r="I39" s="33">
        <v>-11425401.089125756</v>
      </c>
      <c r="J39" s="33">
        <v>-11509628.479359258</v>
      </c>
      <c r="K39" s="33">
        <v>-11788334.3135572</v>
      </c>
      <c r="L39" s="33">
        <v>-11455950.61985044</v>
      </c>
    </row>
    <row r="40" spans="1:12" x14ac:dyDescent="0.25">
      <c r="A40" s="21" t="s">
        <v>98</v>
      </c>
      <c r="B40" s="34">
        <f>SUM(B37:B39)</f>
        <v>147107158.17184103</v>
      </c>
      <c r="C40" s="34">
        <f t="shared" ref="C40:L40" si="2">SUM(C37:C39)</f>
        <v>-12696873.383782145</v>
      </c>
      <c r="D40" s="34">
        <f t="shared" si="2"/>
        <v>-12660471.134163752</v>
      </c>
      <c r="E40" s="34">
        <f t="shared" si="2"/>
        <v>-11103164.823417064</v>
      </c>
      <c r="F40" s="34">
        <f t="shared" si="2"/>
        <v>-11030094.653733512</v>
      </c>
      <c r="G40" s="34">
        <f t="shared" si="2"/>
        <v>-11156986.987864286</v>
      </c>
      <c r="H40" s="34">
        <f t="shared" si="2"/>
        <v>-11288986.350631911</v>
      </c>
      <c r="I40" s="34">
        <f t="shared" si="2"/>
        <v>-11425401.089125756</v>
      </c>
      <c r="J40" s="34">
        <f t="shared" si="2"/>
        <v>-11509628.479359258</v>
      </c>
      <c r="K40" s="34">
        <f t="shared" si="2"/>
        <v>-11788334.3135572</v>
      </c>
      <c r="L40" s="34">
        <f t="shared" si="2"/>
        <v>-11455950.61985044</v>
      </c>
    </row>
    <row r="43" spans="1:12" x14ac:dyDescent="0.25">
      <c r="A43" s="17" t="s">
        <v>99</v>
      </c>
      <c r="B43" s="35">
        <f>+B23+B33+B40</f>
        <v>-95720.468158960342</v>
      </c>
      <c r="C43" s="35">
        <f t="shared" ref="C43:L43" si="3">+C23+C33+C40</f>
        <v>760018.3804086037</v>
      </c>
      <c r="D43" s="35">
        <f t="shared" si="3"/>
        <v>-859085.83388030529</v>
      </c>
      <c r="E43" s="35">
        <f t="shared" si="3"/>
        <v>200799.06270580366</v>
      </c>
      <c r="F43" s="35">
        <f t="shared" si="3"/>
        <v>21944.779161626473</v>
      </c>
      <c r="G43" s="35">
        <f t="shared" si="3"/>
        <v>-224344.27390612662</v>
      </c>
      <c r="H43" s="35">
        <f t="shared" si="3"/>
        <v>275376.55678221211</v>
      </c>
      <c r="I43" s="35">
        <f t="shared" si="3"/>
        <v>-30329.203190300614</v>
      </c>
      <c r="J43" s="35">
        <f t="shared" si="3"/>
        <v>-890376.94835496321</v>
      </c>
      <c r="K43" s="35">
        <f t="shared" si="3"/>
        <v>-226823.65485242754</v>
      </c>
      <c r="L43" s="35">
        <f t="shared" si="3"/>
        <v>812060.90386881121</v>
      </c>
    </row>
    <row r="45" spans="1:12" x14ac:dyDescent="0.25">
      <c r="A45" s="2" t="s">
        <v>100</v>
      </c>
      <c r="B45" s="22">
        <v>21107000</v>
      </c>
      <c r="C45" s="22">
        <f>B47</f>
        <v>21011279.53184104</v>
      </c>
      <c r="D45" s="22">
        <f t="shared" ref="D45:L45" si="4">C47</f>
        <v>21771297.912249643</v>
      </c>
      <c r="E45" s="22">
        <f t="shared" si="4"/>
        <v>20912212.078369338</v>
      </c>
      <c r="F45" s="22">
        <f t="shared" si="4"/>
        <v>21113011.141075142</v>
      </c>
      <c r="G45" s="22">
        <f t="shared" si="4"/>
        <v>21134955.920236766</v>
      </c>
      <c r="H45" s="22">
        <f t="shared" si="4"/>
        <v>20910611.64633064</v>
      </c>
      <c r="I45" s="22">
        <f t="shared" si="4"/>
        <v>21185988.203112852</v>
      </c>
      <c r="J45" s="22">
        <f t="shared" si="4"/>
        <v>21155658.999922551</v>
      </c>
      <c r="K45" s="22">
        <f t="shared" si="4"/>
        <v>20265282.051567588</v>
      </c>
      <c r="L45" s="22">
        <f t="shared" si="4"/>
        <v>20038458.39671516</v>
      </c>
    </row>
    <row r="47" spans="1:12" ht="15.75" thickBot="1" x14ac:dyDescent="0.3">
      <c r="A47" s="17" t="s">
        <v>101</v>
      </c>
      <c r="B47" s="28">
        <f>B43+B45</f>
        <v>21011279.53184104</v>
      </c>
      <c r="C47" s="28">
        <f t="shared" ref="C47:L47" si="5">C43+C45</f>
        <v>21771297.912249643</v>
      </c>
      <c r="D47" s="28">
        <f t="shared" si="5"/>
        <v>20912212.078369338</v>
      </c>
      <c r="E47" s="28">
        <f t="shared" si="5"/>
        <v>21113011.141075142</v>
      </c>
      <c r="F47" s="28">
        <f t="shared" si="5"/>
        <v>21134955.920236766</v>
      </c>
      <c r="G47" s="28">
        <f t="shared" si="5"/>
        <v>20910611.64633064</v>
      </c>
      <c r="H47" s="28">
        <f t="shared" si="5"/>
        <v>21185988.203112852</v>
      </c>
      <c r="I47" s="28">
        <f t="shared" si="5"/>
        <v>21155658.999922551</v>
      </c>
      <c r="J47" s="28">
        <f t="shared" si="5"/>
        <v>20265282.051567588</v>
      </c>
      <c r="K47" s="28">
        <f t="shared" si="5"/>
        <v>20038458.39671516</v>
      </c>
      <c r="L47" s="28">
        <f t="shared" si="5"/>
        <v>20850519.300583974</v>
      </c>
    </row>
    <row r="48" spans="1:12" ht="15.75" thickTop="1" x14ac:dyDescent="0.25">
      <c r="B48" s="50">
        <f>+B47-'Balance Sheet - 10% SV'!B10</f>
        <v>0</v>
      </c>
      <c r="C48" s="50">
        <f>+C47-'Balance Sheet - 10% SV'!C10</f>
        <v>0</v>
      </c>
      <c r="D48" s="50">
        <f>+D47-'Balance Sheet - 10% SV'!D10</f>
        <v>0</v>
      </c>
      <c r="E48" s="50">
        <f>+E47-'Balance Sheet - 10% SV'!E10</f>
        <v>0</v>
      </c>
      <c r="F48" s="50">
        <f>+F47-'Balance Sheet - 10% SV'!F10</f>
        <v>0</v>
      </c>
      <c r="G48" s="50">
        <f>+G47-'Balance Sheet - 10% SV'!G10</f>
        <v>0</v>
      </c>
      <c r="H48" s="50">
        <f>+H47-'Balance Sheet - 10% SV'!H10</f>
        <v>0</v>
      </c>
      <c r="I48" s="50">
        <f>+I47-'Balance Sheet - 10% SV'!I10</f>
        <v>0</v>
      </c>
      <c r="J48" s="50">
        <f>+J47-'Balance Sheet - 10% SV'!J10</f>
        <v>0</v>
      </c>
      <c r="K48" s="50">
        <f>+K47-'Balance Sheet - 10% SV'!K10</f>
        <v>0</v>
      </c>
      <c r="L48" s="50">
        <f>+L47-'Balance Sheet - 10% SV'!L10</f>
        <v>0</v>
      </c>
    </row>
    <row r="50" spans="2:12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1997FA18BE46AE8605E4B188F5B7" ma:contentTypeVersion="12" ma:contentTypeDescription="Create a new document." ma:contentTypeScope="" ma:versionID="5fa79eccd71399b9839835c8376b76d9">
  <xsd:schema xmlns:xsd="http://www.w3.org/2001/XMLSchema" xmlns:xs="http://www.w3.org/2001/XMLSchema" xmlns:p="http://schemas.microsoft.com/office/2006/metadata/properties" xmlns:ns3="91c2cda0-5fbc-497a-bab4-894b708e132d" xmlns:ns4="e62e43df-8ad6-433f-abb0-c0a0c1dedca6" targetNamespace="http://schemas.microsoft.com/office/2006/metadata/properties" ma:root="true" ma:fieldsID="9d73b9a666de21bc7100bae37e2977de" ns3:_="" ns4:_="">
    <xsd:import namespace="91c2cda0-5fbc-497a-bab4-894b708e132d"/>
    <xsd:import namespace="e62e43df-8ad6-433f-abb0-c0a0c1dedca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2cda0-5fbc-497a-bab4-894b708e13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e43df-8ad6-433f-abb0-c0a0c1dedc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8E643-0DED-45B6-9210-AD0983442C1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1c2cda0-5fbc-497a-bab4-894b708e132d"/>
    <ds:schemaRef ds:uri="e62e43df-8ad6-433f-abb0-c0a0c1dedca6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7207F9-D095-4BB2-B323-77A2D74E9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04A93C-D243-40F1-916C-FB180F4E7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2cda0-5fbc-497a-bab4-894b708e132d"/>
    <ds:schemaRef ds:uri="e62e43df-8ad6-433f-abb0-c0a0c1dedc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Assumptions - Baseline</vt:lpstr>
      <vt:lpstr>Income Statement - Baseline</vt:lpstr>
      <vt:lpstr>Balance Sheet - Baseline</vt:lpstr>
      <vt:lpstr>Cashflow Statement - Baseline</vt:lpstr>
      <vt:lpstr>Performance Statement -Baseline</vt:lpstr>
      <vt:lpstr>Assumptions - 10% SV</vt:lpstr>
      <vt:lpstr>Income Statement - 10% SV</vt:lpstr>
      <vt:lpstr>Balance Sheet - 10% SV</vt:lpstr>
      <vt:lpstr>Cashflow Statement - 10% SV</vt:lpstr>
      <vt:lpstr>Performance Statement - 10% SV</vt:lpstr>
      <vt:lpstr>Assumptions - 15% SV</vt:lpstr>
      <vt:lpstr>Income Statement - 15% SV</vt:lpstr>
      <vt:lpstr>Balance Sheet - 15% SV</vt:lpstr>
      <vt:lpstr>Cashflow Statement - 15% SV</vt:lpstr>
      <vt:lpstr>Performance Statement - 15% SV</vt:lpstr>
      <vt:lpstr>'Balance Sheet - 10% SV'!Print_Area</vt:lpstr>
      <vt:lpstr>'Balance Sheet - 15% SV'!Print_Area</vt:lpstr>
      <vt:lpstr>'Balance Sheet - Baseline'!Print_Area</vt:lpstr>
      <vt:lpstr>'Cashflow Statement - 10% SV'!Print_Area</vt:lpstr>
      <vt:lpstr>'Cashflow Statement - 15% SV'!Print_Area</vt:lpstr>
      <vt:lpstr>'Cashflow Statement - Baseline'!Print_Area</vt:lpstr>
      <vt:lpstr>'Performance Statement - 10% SV'!Print_Area</vt:lpstr>
      <vt:lpstr>'Performance Statement - 15% SV'!Print_Area</vt:lpstr>
      <vt:lpstr>'Performance Statement -Baseline'!Print_Area</vt:lpstr>
      <vt:lpstr>'Performance Statement - 10% SV'!Print_Titles</vt:lpstr>
      <vt:lpstr>'Performance Statement - 15% SV'!Print_Titles</vt:lpstr>
      <vt:lpstr>'Performance Statement -Baseline'!Print_Titles</vt:lpstr>
    </vt:vector>
  </TitlesOfParts>
  <Company>Randwick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Ji</dc:creator>
  <cp:lastModifiedBy>Vivienne Louie</cp:lastModifiedBy>
  <cp:lastPrinted>2021-02-08T03:27:43Z</cp:lastPrinted>
  <dcterms:created xsi:type="dcterms:W3CDTF">2018-11-19T04:28:42Z</dcterms:created>
  <dcterms:modified xsi:type="dcterms:W3CDTF">2021-02-08T05:32:40Z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0x0101009A191997FA18BE46AE8605E4B188F5B7</vt:lpwstr>
  </property>
  <property fmtid="{D5CDD505-2E9C-101B-9397-08002B2CF9AE}" pid="3" name="CCC Classification">
    <vt:lpwstr/>
  </property>
</Properties>
</file>