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inancial Services\SRV APPLICATION 2018\IPART\"/>
    </mc:Choice>
  </mc:AlternateContent>
  <bookViews>
    <workbookView xWindow="0" yWindow="0" windowWidth="28800" windowHeight="12300" firstSheet="3" activeTab="8"/>
  </bookViews>
  <sheets>
    <sheet name="Income Statement" sheetId="1" r:id="rId1"/>
    <sheet name="Income Statement - General" sheetId="2" r:id="rId2"/>
    <sheet name="Income Statement - Other 1" sheetId="3" r:id="rId3"/>
    <sheet name="Balance Sheet" sheetId="4" r:id="rId4"/>
    <sheet name="Balance Sheet - General" sheetId="5" r:id="rId5"/>
    <sheet name="Balance Sheet - Other 1" sheetId="6" r:id="rId6"/>
    <sheet name="Cash Flow" sheetId="7" r:id="rId7"/>
    <sheet name="Cash Flow - General" sheetId="8" r:id="rId8"/>
    <sheet name="Cash Flow - Other 1" sheetId="9" r:id="rId9"/>
  </sheets>
  <externalReferences>
    <externalReference r:id="rId10"/>
    <externalReference r:id="rId11"/>
    <externalReference r:id="rId12"/>
  </externalReferences>
  <definedNames>
    <definedName name="asset_class_list">OFFSET('[1]IPP&amp;E Reconciliation'!$A$5,0,0,COUNTA('[1]IPP&amp;E Reconciliation'!$A$5:$A$35)-COUNTBLANK('[1]IPP&amp;E Reconciliation'!$A$5:$A$35),1)</definedName>
    <definedName name="balance_sheet_consolidated_general">'Balance Sheet - General'!$A$3</definedName>
    <definedName name="balance_sheet_consolidated_main">'Balance Sheet'!$A$3</definedName>
    <definedName name="balance_sheet_consolidated_other1">'Balance Sheet - Other 1'!$A$3</definedName>
    <definedName name="balance_sheet_consolidated_other2">'[1]Balance Sheet - Other 2'!$A$3</definedName>
    <definedName name="balance_sheet_consolidated_other3">'[1]Balance Sheet - Other 3'!$A$3</definedName>
    <definedName name="balance_sheet_consolidated_sewer">'[1]Balance Sheet - Sewer'!$A$3</definedName>
    <definedName name="balance_sheet_consolidated_water">'[1]Balance Sheet - Water'!$A$3</definedName>
    <definedName name="BS_area_1_consol">'Balance Sheet'!$6:$82</definedName>
    <definedName name="BS_area_1_general">'Balance Sheet - General'!$6:$145</definedName>
    <definedName name="BS_area_1_other1">'Balance Sheet - Other 1'!$6:$145</definedName>
    <definedName name="BU_summary_stat_consolidated_main">'[1]Budget Summary 1'!$D$4</definedName>
    <definedName name="budget_reconciliation_consolidated">'[1]Budget Reconciliation'!$A$3</definedName>
    <definedName name="budget_summary_consolidated">'[1]Budget Summary 2'!$A$3</definedName>
    <definedName name="cap_exp_summary_consolidated">'[1]Cap Exp Summary'!$A$3</definedName>
    <definedName name="CAPEX_summary_consolidated_main">'[1]CAPEX - Summary'!$C$5</definedName>
    <definedName name="capital_expenses_budget_list_dropdown">OFFSET('[1]Budget Summary 1'!$D$106,0,0,COUNTA('[1]Budget Summary 1'!$D$106:$D$126),1)</definedName>
    <definedName name="capital_income_budget_list_dropdown">OFFSET('[1]Budget Summary 1'!$D$80,0,0,COUNTA('[1]Budget Summary 1'!$D$80:$D$99),1)</definedName>
    <definedName name="cash_flow_consolidated_general">'Cash Flow - General'!$A$3</definedName>
    <definedName name="cash_flow_consolidated_main">'Cash Flow'!$A$3</definedName>
    <definedName name="cash_flow_consolidated_other1">'Cash Flow - Other 1'!$A$3</definedName>
    <definedName name="cash_flow_consolidated_other2">'[1]Cash Flow - Other 2'!$A$3</definedName>
    <definedName name="cash_flow_consolidated_other3">'[1]Cash Flow - Other 3'!$A$3</definedName>
    <definedName name="cash_flow_consolidated_sewer">'[1]Cash Flow - Sewer'!$A$3</definedName>
    <definedName name="cash_flow_consolidated_water">'[1]Cash Flow - Water'!$A$3</definedName>
    <definedName name="CF_area_1_consol">'Cash Flow'!$A$6:$P$91</definedName>
    <definedName name="CF_area_1_general">'Cash Flow - General'!$A$6:$P$107</definedName>
    <definedName name="CF_area_1_other1">'Cash Flow - Other 1'!$A$6:$P$107</definedName>
    <definedName name="chart_2_1">chart_2_1_cy_10_years</definedName>
    <definedName name="chart_2_1_cy_10_years">'[1]Chart Data'!$G$30:$Q$30</definedName>
    <definedName name="chart_2_10_years">IF(chart_2_show_actuals,IF(chart_2_show_predictions,chart_2_10_years_all,chart_2_10_years_actuals),IF(chart_2_show_predictions,chart_2_10_years_predictions,chart_2_10_years_10_years))</definedName>
    <definedName name="chart_2_10_years_10_years">'[1]Chart Data'!$G$40:$Q$40</definedName>
    <definedName name="chart_2_10_years_actuals">'[1]Chart Data'!$C$40:$Q$40</definedName>
    <definedName name="chart_2_10_years_all">'[1]Chart Data'!$C$40:$AA$40</definedName>
    <definedName name="chart_2_10_years_predictions">'[1]Chart Data'!$G$40:$AA$40</definedName>
    <definedName name="chart_2_2">chart_2_2_cy_10_years</definedName>
    <definedName name="chart_2_2_cy_10_years">'[1]Chart Data'!$G$32:$Q$32</definedName>
    <definedName name="chart_2_3">chart_2_3_cy_10_years</definedName>
    <definedName name="chart_2_3_cy_10_years">'[1]Chart Data'!$G$34:$Q$34</definedName>
    <definedName name="chart_2_actuals">IF(chart_2_show_actuals,IF(chart_2_show_predictions,chart_2_actuals_all,chart_2_actuals_actuals),IF(chart_2_show_predictions,chart_2_actuals_predictions,chart_2_actuals_10_years))</definedName>
    <definedName name="chart_2_actuals_10_years">'[1]Chart Data'!$G$36:$Q$36</definedName>
    <definedName name="chart_2_actuals_actuals">'[1]Chart Data'!$C$36:$Q$36</definedName>
    <definedName name="chart_2_actuals_all">'[1]Chart Data'!$C$36:$AA$36</definedName>
    <definedName name="chart_2_actuals_predictions">'[1]Chart Data'!$G$36:$AA$36</definedName>
    <definedName name="chart_2_budget">IF(chart_2_show_actuals,IF(chart_2_show_predictions,chart_2_budget_all,chart_2_budget_actuals),IF(chart_2_show_predictions,chart_2_budget_predictions,chart_2_budget_10_years))</definedName>
    <definedName name="chart_2_budget_10_years">'[1]Chart Data'!$G$37:$Q$37</definedName>
    <definedName name="chart_2_budget_actuals">'[1]Chart Data'!$C$37:$Q$37</definedName>
    <definedName name="chart_2_budget_all">'[1]Chart Data'!$C$37:$AA$37</definedName>
    <definedName name="chart_2_budget_predictions">'[1]Chart Data'!$G$37:$AA$37</definedName>
    <definedName name="chart_2_predictions">IF(chart_2_show_actuals,IF(chart_2_show_predictions,chart_2_predictions_all,chart_2_predictions_actuals),IF(chart_2_show_predictions,chart_2_predictions_predictions,chart_2_predictions_10_years))</definedName>
    <definedName name="chart_2_predictions_10_years">'[1]Chart Data'!$G$43:$Q$43</definedName>
    <definedName name="chart_2_predictions_actuals">'[1]Chart Data'!$C$43:$Q$43</definedName>
    <definedName name="chart_2_predictions_all">'[1]Chart Data'!$C$43:$AA$43</definedName>
    <definedName name="chart_2_predictions_predictions">'[1]Chart Data'!$G$43:$AA$43</definedName>
    <definedName name="chart_2_show_actuals">'[1]Chart 2'!$P$2</definedName>
    <definedName name="chart_2_show_predictions">'[1]Chart 2'!$Q$2</definedName>
    <definedName name="chart_2_years">IF(chart_2_show_actuals,IF(chart_2_show_predictions,chart_2_years_all,chart_2_years_actuals),IF(chart_2_show_predictions,chart_2_years_predictions,chart_2_years_10_years))</definedName>
    <definedName name="chart_2_years_10_years">'[1]Chart Data'!$G$29:$Q$29</definedName>
    <definedName name="chart_2_years_actuals">'[1]Chart Data'!$C$29:$Q$29</definedName>
    <definedName name="chart_2_years_all">'[1]Chart Data'!$C$29:$AA$29</definedName>
    <definedName name="chart_2_years_predictions">'[1]Chart Data'!$G$29:$AA$29</definedName>
    <definedName name="charts_consolidated">[1]Charts!$B$4</definedName>
    <definedName name="checklist_consolidated_main">[1]Checklist!$A$1</definedName>
    <definedName name="consol_GF_name">'[1]Cover Page'!$C$13</definedName>
    <definedName name="consol_Other1_name">'[1]Cover Page'!$C$16</definedName>
    <definedName name="consol_Other2_name">'[1]Cover Page'!$C$17</definedName>
    <definedName name="consol_Other3_name">'[1]Cover Page'!$C$18</definedName>
    <definedName name="consol_scenario_name">'[1]Cover Page'!$G$11</definedName>
    <definedName name="consol_SF_name">'[1]Cover Page'!$C$15</definedName>
    <definedName name="consol_TY_LY_comparison">'[1]TY-LY Comparison'!$A$3</definedName>
    <definedName name="consol_WF_name">'[1]Cover Page'!$C$14</definedName>
    <definedName name="Dev_contributions_summary_consolidated_main">'[1]Dev Contr - Summary'!$B$5</definedName>
    <definedName name="equity_statement_consolidated_general">'[1]Equity Statement - General'!$A$3</definedName>
    <definedName name="equity_statement_consolidated_main">'[1]Equity Statement'!$A$3</definedName>
    <definedName name="equity_statement_consolidated_other1">'[1]Equity Statement - Other 1'!$A$3</definedName>
    <definedName name="equity_statement_consolidated_other2">'[1]Equity Statement - Other 2'!$A$3</definedName>
    <definedName name="equity_statement_consolidated_other3">'[1]Equity Statement - Other 3'!$A$3</definedName>
    <definedName name="equity_statement_consolidated_sewer">'[1]Equity Statement - Sewer'!$A$3</definedName>
    <definedName name="equity_statement_consolidated_water">'[1]Equity Statement - Water'!$A$3</definedName>
    <definedName name="exp_type_summary_consolidated">'[1]Exp Type Summary'!$A$3</definedName>
    <definedName name="external_reserve_schedule_consolidated">'[1]External Reserves'!$B$5</definedName>
    <definedName name="external_reserve_schedule_update_consol">'[1]External Reserves'!$E$1</definedName>
    <definedName name="global_changes_consolidated">'[1]Global Indexation'!$A$3</definedName>
    <definedName name="historical_data">'[1]Historical Data'!$A$3</definedName>
    <definedName name="historical_data_consolidated_general">'[1]Historical Data - General'!$A$3</definedName>
    <definedName name="historical_data_consolidated_main">'[1]Historical Data'!$A$3</definedName>
    <definedName name="historical_data_consolidated_other_1">'[1]Historical Data - Other 1'!$A$3</definedName>
    <definedName name="historical_data_consolidated_other_2">'[1]Historical Data - Other 2'!$A$3</definedName>
    <definedName name="historical_data_consolidated_other_3">'[1]Historical Data - Other 3'!$A$3</definedName>
    <definedName name="historical_data_consolidated_sewer">'[1]Historical Data - Sewer'!$A$3</definedName>
    <definedName name="historical_data_consolidated_water">'[1]Historical Data - Water'!$A$3</definedName>
    <definedName name="income_statement_consolidated_general">'Income Statement - General'!$B$3</definedName>
    <definedName name="income_statement_consolidated_main">'Income Statement'!$B$3</definedName>
    <definedName name="income_statement_consolidated_other1">'Income Statement - Other 1'!$B$3</definedName>
    <definedName name="income_statement_consolidated_other2">'[1]Income Statement - Other 2'!$B$3</definedName>
    <definedName name="income_statement_consolidated_other3">'[1]Income Statement - Other 3'!$B$3</definedName>
    <definedName name="income_statement_consolidated_sewer">'[1]Income Statement - Sewer'!$B$3</definedName>
    <definedName name="income_statement_consolidated_water">'[1]Income Statement - Water'!$B$3</definedName>
    <definedName name="Interest_calculation_consolidated_main">'[1]Interest Calculation'!$A$3</definedName>
    <definedName name="internal_reserve_schedule_consolidated">'[1]Internal Reserves'!$B$5</definedName>
    <definedName name="internal_reserve_schedule_update_consol">'[1]Internal Reserves'!$E$1</definedName>
    <definedName name="IPPE_maintenance_reval_consolidated_main">'[1]IPP&amp;E Reconciliation'!$A$3</definedName>
    <definedName name="IPPE_movements_consolidated_main">'[1]Assets - Disposals &amp; Transfers'!$C$6</definedName>
    <definedName name="IS_area_1_consol">'Income Statement'!$6:$42</definedName>
    <definedName name="IS_area_1_general">'Income Statement - General'!$6:$42</definedName>
    <definedName name="IS_area_1_other1">'Income Statement - Other 1'!$6:$42</definedName>
    <definedName name="KPI_benchmark_targets">'[1]KPI - Benchmark Targets'!$A$3</definedName>
    <definedName name="KPI_calculation_consolidated">'[1]KPI calculation'!$A$3</definedName>
    <definedName name="KPI_consolidated_main">'[1]KPI - Snapshot - Consolidated'!$B$4</definedName>
    <definedName name="KPI_target_consolidated_main">'[1]KPI - Benchmark Targets'!$C$7</definedName>
    <definedName name="lease_schedule_external_consolidated">[1]Leases!$A$3</definedName>
    <definedName name="ListRange_primary_consol">'[1]drop down list'!$A$2:$A$49</definedName>
    <definedName name="loan_schedule_internal_payable">'[1]Loans Payable - Internal'!$A$3</definedName>
    <definedName name="loan_schedule_internal_receivable">'[1]Loans Receivable - Internal'!$A$3</definedName>
    <definedName name="loans_external_consolidated_main">'[1]Loans - External'!$A$3</definedName>
    <definedName name="main_file_consolidated">'[1]Cover Page'!$A$1</definedName>
    <definedName name="major_projects_summary_consolidated_main">'[1]Major Projects summary'!$B$5</definedName>
    <definedName name="operating_expenses_budget_list_dropdown">OFFSET('[1]Budget Summary 1'!$D$37,0,0,COUNTA('[1]Budget Summary 1'!$D$37:$D$73),1)</definedName>
    <definedName name="operating_income_budget_list_dropdown">OFFSET('[1]Budget Summary 1'!$D$9,0,0,COUNTA('[1]Budget Summary 1'!$D$9:$D$33),1)</definedName>
    <definedName name="other1_external">'[1]Cover Page'!$V$146</definedName>
    <definedName name="other1_fund_included">'[1]Cover Page'!$K$146</definedName>
    <definedName name="other2_external">'[1]Cover Page'!$V$149</definedName>
    <definedName name="other2_fund_included">'[1]Cover Page'!$K$149</definedName>
    <definedName name="other3_external">'[1]Cover Page'!$V$152</definedName>
    <definedName name="other3_fund_included">'[1]Cover Page'!$K$152</definedName>
    <definedName name="population_changes_consolidated">'[1]Population Indexation'!$A$3</definedName>
    <definedName name="_xlnm.Print_Area" localSheetId="3">'Balance Sheet'!$A$1:$P$57</definedName>
    <definedName name="_xlnm.Print_Area" localSheetId="4">'Balance Sheet - General'!$A$1:$P$57</definedName>
    <definedName name="_xlnm.Print_Area" localSheetId="5">'Balance Sheet - Other 1'!$A$1:$P$57</definedName>
    <definedName name="_xlnm.Print_Area" localSheetId="6">'Cash Flow'!$A$1:$P$72</definedName>
    <definedName name="_xlnm.Print_Area" localSheetId="7">'Cash Flow - General'!$A$1:$P$72</definedName>
    <definedName name="_xlnm.Print_Area" localSheetId="8">'Cash Flow - Other 1'!$A$1:$P$72</definedName>
    <definedName name="_xlnm.Print_Area" localSheetId="0">'Income Statement'!$B$1:$Q$41</definedName>
    <definedName name="_xlnm.Print_Area" localSheetId="1">'Income Statement - General'!$B$1:$Q$41</definedName>
    <definedName name="_xlnm.Print_Area" localSheetId="2">'Income Statement - Other 1'!$B$1:$Q$41</definedName>
    <definedName name="RE_Dev_summary_consolidated">'[1]RE Dev Summary'!$A$3</definedName>
    <definedName name="reserves_external_consolidated_main">'[1]External Reserves'!$B$3</definedName>
    <definedName name="reserves_internal_consolidated_main">'[1]Internal Reserves'!$B$3</definedName>
    <definedName name="Sewer_fund_included">'[1]Cover Page'!$K$143</definedName>
    <definedName name="Starting_year">[1]year!$D$4</definedName>
    <definedName name="water_fund_included">'[1]Cover Page'!$K$140</definedName>
    <definedName name="working_capital_consolidated">'[1]Working Capital'!$A$3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7" l="1"/>
  <c r="G76" i="7"/>
  <c r="H76" i="7"/>
  <c r="I76" i="7"/>
  <c r="J76" i="7"/>
  <c r="K76" i="7"/>
  <c r="L76" i="7"/>
  <c r="M76" i="7"/>
  <c r="N76" i="7"/>
  <c r="O76" i="7"/>
  <c r="P76" i="7"/>
  <c r="K96" i="7"/>
  <c r="E76" i="9"/>
  <c r="G76" i="9"/>
  <c r="H76" i="9"/>
  <c r="I76" i="9"/>
  <c r="J76" i="9"/>
  <c r="K76" i="9"/>
  <c r="L76" i="9"/>
  <c r="M76" i="9"/>
  <c r="N76" i="9"/>
  <c r="O76" i="9"/>
  <c r="P76" i="9"/>
  <c r="E93" i="9"/>
  <c r="G93" i="9"/>
  <c r="H93" i="9"/>
  <c r="I93" i="9"/>
  <c r="J93" i="9"/>
  <c r="K93" i="9"/>
  <c r="L93" i="9"/>
  <c r="M93" i="9"/>
  <c r="N93" i="9"/>
  <c r="O93" i="9"/>
  <c r="P93" i="9"/>
  <c r="E94" i="9"/>
  <c r="G94" i="9"/>
  <c r="H94" i="9"/>
  <c r="I94" i="9"/>
  <c r="J94" i="9"/>
  <c r="K94" i="9"/>
  <c r="L94" i="9"/>
  <c r="M94" i="9"/>
  <c r="N94" i="9"/>
  <c r="O94" i="9"/>
  <c r="P94" i="9"/>
  <c r="E95" i="9"/>
  <c r="G95" i="9"/>
  <c r="H95" i="9"/>
  <c r="I95" i="9"/>
  <c r="J95" i="9"/>
  <c r="K95" i="9"/>
  <c r="L95" i="9"/>
  <c r="M95" i="9"/>
  <c r="N95" i="9"/>
  <c r="O95" i="9"/>
  <c r="P95" i="9"/>
  <c r="E96" i="9"/>
  <c r="G96" i="9"/>
  <c r="H96" i="9"/>
  <c r="I96" i="9"/>
  <c r="J96" i="9"/>
  <c r="K96" i="9"/>
  <c r="L96" i="9"/>
  <c r="M96" i="9"/>
  <c r="N96" i="9"/>
  <c r="O96" i="9"/>
  <c r="P96" i="9"/>
  <c r="E76" i="8"/>
  <c r="G76" i="8"/>
  <c r="H76" i="8"/>
  <c r="I76" i="8"/>
  <c r="J76" i="8"/>
  <c r="K76" i="8"/>
  <c r="L76" i="8"/>
  <c r="M76" i="8"/>
  <c r="N76" i="8"/>
  <c r="O76" i="8"/>
  <c r="P76" i="8"/>
  <c r="E93" i="8"/>
  <c r="E93" i="7" s="1"/>
  <c r="G93" i="8"/>
  <c r="G93" i="7" s="1"/>
  <c r="H93" i="8"/>
  <c r="H93" i="7" s="1"/>
  <c r="I93" i="8"/>
  <c r="I93" i="7" s="1"/>
  <c r="J93" i="8"/>
  <c r="K93" i="8"/>
  <c r="K93" i="7" s="1"/>
  <c r="L93" i="8"/>
  <c r="L93" i="7" s="1"/>
  <c r="M93" i="8"/>
  <c r="M93" i="7" s="1"/>
  <c r="N93" i="8"/>
  <c r="N93" i="7" s="1"/>
  <c r="O93" i="8"/>
  <c r="O93" i="7" s="1"/>
  <c r="P93" i="8"/>
  <c r="P93" i="7" s="1"/>
  <c r="E94" i="8"/>
  <c r="E94" i="7" s="1"/>
  <c r="G94" i="8"/>
  <c r="H94" i="8"/>
  <c r="H94" i="7" s="1"/>
  <c r="I94" i="8"/>
  <c r="I94" i="7" s="1"/>
  <c r="J94" i="8"/>
  <c r="J94" i="7" s="1"/>
  <c r="K94" i="8"/>
  <c r="K94" i="7" s="1"/>
  <c r="L94" i="8"/>
  <c r="L94" i="7" s="1"/>
  <c r="M94" i="8"/>
  <c r="M94" i="7" s="1"/>
  <c r="N94" i="8"/>
  <c r="N94" i="7" s="1"/>
  <c r="O94" i="8"/>
  <c r="P94" i="8"/>
  <c r="P94" i="7" s="1"/>
  <c r="E95" i="8"/>
  <c r="E95" i="7" s="1"/>
  <c r="G95" i="8"/>
  <c r="G95" i="7" s="1"/>
  <c r="H95" i="8"/>
  <c r="H95" i="7" s="1"/>
  <c r="I95" i="8"/>
  <c r="I95" i="7" s="1"/>
  <c r="J95" i="8"/>
  <c r="J95" i="7" s="1"/>
  <c r="K95" i="8"/>
  <c r="K95" i="7" s="1"/>
  <c r="L95" i="8"/>
  <c r="M95" i="8"/>
  <c r="M95" i="7" s="1"/>
  <c r="N95" i="8"/>
  <c r="N95" i="7" s="1"/>
  <c r="O95" i="8"/>
  <c r="O95" i="7" s="1"/>
  <c r="P95" i="8"/>
  <c r="P95" i="7" s="1"/>
  <c r="E96" i="8"/>
  <c r="E96" i="7" s="1"/>
  <c r="G96" i="8"/>
  <c r="G96" i="7" s="1"/>
  <c r="H96" i="8"/>
  <c r="H96" i="7" s="1"/>
  <c r="I96" i="8"/>
  <c r="J96" i="8"/>
  <c r="J96" i="7" s="1"/>
  <c r="K96" i="8"/>
  <c r="L96" i="8"/>
  <c r="L96" i="7" s="1"/>
  <c r="M96" i="8"/>
  <c r="M96" i="7" s="1"/>
  <c r="N96" i="8"/>
  <c r="N96" i="7" s="1"/>
  <c r="O96" i="8"/>
  <c r="O96" i="7" s="1"/>
  <c r="P96" i="8"/>
  <c r="P96" i="7" s="1"/>
  <c r="P70" i="9"/>
  <c r="O70" i="9"/>
  <c r="N70" i="9"/>
  <c r="M70" i="9"/>
  <c r="L70" i="9"/>
  <c r="K70" i="9"/>
  <c r="J70" i="9"/>
  <c r="I70" i="9"/>
  <c r="H70" i="9"/>
  <c r="G70" i="9"/>
  <c r="E70" i="9"/>
  <c r="C70" i="9"/>
  <c r="P69" i="9"/>
  <c r="O69" i="9"/>
  <c r="N69" i="9"/>
  <c r="N71" i="9" s="1"/>
  <c r="M69" i="9"/>
  <c r="L69" i="9"/>
  <c r="K69" i="9"/>
  <c r="K71" i="9" s="1"/>
  <c r="J69" i="9"/>
  <c r="I69" i="9"/>
  <c r="I71" i="9" s="1"/>
  <c r="H69" i="9"/>
  <c r="G69" i="9"/>
  <c r="E69" i="9"/>
  <c r="E71" i="9" s="1"/>
  <c r="C69" i="9"/>
  <c r="E63" i="9"/>
  <c r="C63" i="9"/>
  <c r="P57" i="9"/>
  <c r="O57" i="9"/>
  <c r="N57" i="9"/>
  <c r="M57" i="9"/>
  <c r="L57" i="9"/>
  <c r="K57" i="9"/>
  <c r="J57" i="9"/>
  <c r="I57" i="9"/>
  <c r="H57" i="9"/>
  <c r="G57" i="9"/>
  <c r="E57" i="9"/>
  <c r="C57" i="9"/>
  <c r="P56" i="9"/>
  <c r="O56" i="9"/>
  <c r="N56" i="9"/>
  <c r="M56" i="9"/>
  <c r="L56" i="9"/>
  <c r="K56" i="9"/>
  <c r="J56" i="9"/>
  <c r="I56" i="9"/>
  <c r="H56" i="9"/>
  <c r="G56" i="9"/>
  <c r="E56" i="9"/>
  <c r="C56" i="9"/>
  <c r="P55" i="9"/>
  <c r="O55" i="9"/>
  <c r="N55" i="9"/>
  <c r="M55" i="9"/>
  <c r="L55" i="9"/>
  <c r="K55" i="9"/>
  <c r="J55" i="9"/>
  <c r="I55" i="9"/>
  <c r="H55" i="9"/>
  <c r="G55" i="9"/>
  <c r="E55" i="9"/>
  <c r="C55" i="9"/>
  <c r="P54" i="9"/>
  <c r="O54" i="9"/>
  <c r="N54" i="9"/>
  <c r="M54" i="9"/>
  <c r="L54" i="9"/>
  <c r="K54" i="9"/>
  <c r="J54" i="9"/>
  <c r="I54" i="9"/>
  <c r="H54" i="9"/>
  <c r="G54" i="9"/>
  <c r="E54" i="9"/>
  <c r="C54" i="9"/>
  <c r="P52" i="9"/>
  <c r="O52" i="9"/>
  <c r="N52" i="9"/>
  <c r="M52" i="9"/>
  <c r="L52" i="9"/>
  <c r="K52" i="9"/>
  <c r="J52" i="9"/>
  <c r="I52" i="9"/>
  <c r="H52" i="9"/>
  <c r="G52" i="9"/>
  <c r="E52" i="9"/>
  <c r="C52" i="9"/>
  <c r="P51" i="9"/>
  <c r="O51" i="9"/>
  <c r="N51" i="9"/>
  <c r="M51" i="9"/>
  <c r="L51" i="9"/>
  <c r="K51" i="9"/>
  <c r="J51" i="9"/>
  <c r="I51" i="9"/>
  <c r="H51" i="9"/>
  <c r="G51" i="9"/>
  <c r="E51" i="9"/>
  <c r="C51" i="9"/>
  <c r="P50" i="9"/>
  <c r="O50" i="9"/>
  <c r="N50" i="9"/>
  <c r="M50" i="9"/>
  <c r="L50" i="9"/>
  <c r="K50" i="9"/>
  <c r="J50" i="9"/>
  <c r="I50" i="9"/>
  <c r="H50" i="9"/>
  <c r="G50" i="9"/>
  <c r="E50" i="9"/>
  <c r="C50" i="9"/>
  <c r="P44" i="9"/>
  <c r="O44" i="9"/>
  <c r="N44" i="9"/>
  <c r="M44" i="9"/>
  <c r="L44" i="9"/>
  <c r="K44" i="9"/>
  <c r="J44" i="9"/>
  <c r="I44" i="9"/>
  <c r="H44" i="9"/>
  <c r="G44" i="9"/>
  <c r="E44" i="9"/>
  <c r="C44" i="9"/>
  <c r="P43" i="9"/>
  <c r="O43" i="9"/>
  <c r="N43" i="9"/>
  <c r="M43" i="9"/>
  <c r="L43" i="9"/>
  <c r="K43" i="9"/>
  <c r="J43" i="9"/>
  <c r="I43" i="9"/>
  <c r="H43" i="9"/>
  <c r="G43" i="9"/>
  <c r="E43" i="9"/>
  <c r="C43" i="9"/>
  <c r="P42" i="9"/>
  <c r="O42" i="9"/>
  <c r="N42" i="9"/>
  <c r="M42" i="9"/>
  <c r="M42" i="7" s="1"/>
  <c r="L42" i="9"/>
  <c r="K42" i="9"/>
  <c r="J42" i="9"/>
  <c r="I42" i="9"/>
  <c r="H42" i="9"/>
  <c r="G42" i="9"/>
  <c r="E42" i="9"/>
  <c r="C42" i="9"/>
  <c r="P41" i="9"/>
  <c r="O41" i="9"/>
  <c r="N41" i="9"/>
  <c r="M41" i="9"/>
  <c r="L41" i="9"/>
  <c r="K41" i="9"/>
  <c r="J41" i="9"/>
  <c r="I41" i="9"/>
  <c r="H41" i="9"/>
  <c r="G41" i="9"/>
  <c r="E41" i="9"/>
  <c r="C41" i="9"/>
  <c r="P40" i="9"/>
  <c r="O40" i="9"/>
  <c r="N40" i="9"/>
  <c r="M40" i="9"/>
  <c r="M40" i="7" s="1"/>
  <c r="L40" i="9"/>
  <c r="K40" i="9"/>
  <c r="J40" i="9"/>
  <c r="I40" i="9"/>
  <c r="H40" i="9"/>
  <c r="G40" i="9"/>
  <c r="E40" i="9"/>
  <c r="C40" i="9"/>
  <c r="P39" i="9"/>
  <c r="O39" i="9"/>
  <c r="N39" i="9"/>
  <c r="M39" i="9"/>
  <c r="L39" i="9"/>
  <c r="K39" i="9"/>
  <c r="J39" i="9"/>
  <c r="I39" i="9"/>
  <c r="I39" i="7" s="1"/>
  <c r="H39" i="9"/>
  <c r="G39" i="9"/>
  <c r="E39" i="9"/>
  <c r="C39" i="9"/>
  <c r="P38" i="9"/>
  <c r="O38" i="9"/>
  <c r="N38" i="9"/>
  <c r="M38" i="9"/>
  <c r="M38" i="7" s="1"/>
  <c r="L38" i="9"/>
  <c r="K38" i="9"/>
  <c r="J38" i="9"/>
  <c r="I38" i="9"/>
  <c r="H38" i="9"/>
  <c r="G38" i="9"/>
  <c r="E38" i="9"/>
  <c r="C38" i="9"/>
  <c r="P37" i="9"/>
  <c r="O37" i="9"/>
  <c r="N37" i="9"/>
  <c r="M37" i="9"/>
  <c r="L37" i="9"/>
  <c r="K37" i="9"/>
  <c r="J37" i="9"/>
  <c r="I37" i="9"/>
  <c r="H37" i="9"/>
  <c r="G37" i="9"/>
  <c r="E37" i="9"/>
  <c r="C37" i="9"/>
  <c r="P36" i="9"/>
  <c r="O36" i="9"/>
  <c r="N36" i="9"/>
  <c r="M36" i="9"/>
  <c r="M36" i="7" s="1"/>
  <c r="L36" i="9"/>
  <c r="K36" i="9"/>
  <c r="J36" i="9"/>
  <c r="I36" i="9"/>
  <c r="H36" i="9"/>
  <c r="G36" i="9"/>
  <c r="E36" i="9"/>
  <c r="C36" i="9"/>
  <c r="P34" i="9"/>
  <c r="O34" i="9"/>
  <c r="N34" i="9"/>
  <c r="M34" i="9"/>
  <c r="L34" i="9"/>
  <c r="K34" i="9"/>
  <c r="J34" i="9"/>
  <c r="I34" i="9"/>
  <c r="I34" i="7" s="1"/>
  <c r="H34" i="9"/>
  <c r="G34" i="9"/>
  <c r="E34" i="9"/>
  <c r="C34" i="9"/>
  <c r="P33" i="9"/>
  <c r="O33" i="9"/>
  <c r="N33" i="9"/>
  <c r="M33" i="9"/>
  <c r="M33" i="7" s="1"/>
  <c r="L33" i="9"/>
  <c r="K33" i="9"/>
  <c r="J33" i="9"/>
  <c r="I33" i="9"/>
  <c r="H33" i="9"/>
  <c r="G33" i="9"/>
  <c r="E33" i="9"/>
  <c r="C33" i="9"/>
  <c r="P32" i="9"/>
  <c r="O32" i="9"/>
  <c r="N32" i="9"/>
  <c r="M32" i="9"/>
  <c r="L32" i="9"/>
  <c r="K32" i="9"/>
  <c r="J32" i="9"/>
  <c r="I32" i="9"/>
  <c r="I32" i="7" s="1"/>
  <c r="H32" i="9"/>
  <c r="G32" i="9"/>
  <c r="E32" i="9"/>
  <c r="C32" i="9"/>
  <c r="P31" i="9"/>
  <c r="O31" i="9"/>
  <c r="N31" i="9"/>
  <c r="M31" i="9"/>
  <c r="L31" i="9"/>
  <c r="K31" i="9"/>
  <c r="J31" i="9"/>
  <c r="I31" i="9"/>
  <c r="H31" i="9"/>
  <c r="G31" i="9"/>
  <c r="E31" i="9"/>
  <c r="C31" i="9"/>
  <c r="P30" i="9"/>
  <c r="O30" i="9"/>
  <c r="N30" i="9"/>
  <c r="M30" i="9"/>
  <c r="L30" i="9"/>
  <c r="K30" i="9"/>
  <c r="J30" i="9"/>
  <c r="I30" i="9"/>
  <c r="I30" i="7" s="1"/>
  <c r="H30" i="9"/>
  <c r="G30" i="9"/>
  <c r="E30" i="9"/>
  <c r="C30" i="9"/>
  <c r="P29" i="9"/>
  <c r="O29" i="9"/>
  <c r="N29" i="9"/>
  <c r="M29" i="9"/>
  <c r="M29" i="7" s="1"/>
  <c r="L29" i="9"/>
  <c r="K29" i="9"/>
  <c r="J29" i="9"/>
  <c r="I29" i="9"/>
  <c r="H29" i="9"/>
  <c r="G29" i="9"/>
  <c r="E29" i="9"/>
  <c r="C29" i="9"/>
  <c r="P28" i="9"/>
  <c r="O28" i="9"/>
  <c r="N28" i="9"/>
  <c r="M28" i="9"/>
  <c r="L28" i="9"/>
  <c r="K28" i="9"/>
  <c r="J28" i="9"/>
  <c r="I28" i="9"/>
  <c r="I28" i="7" s="1"/>
  <c r="H28" i="9"/>
  <c r="G28" i="9"/>
  <c r="E28" i="9"/>
  <c r="C28" i="9"/>
  <c r="P27" i="9"/>
  <c r="O27" i="9"/>
  <c r="N27" i="9"/>
  <c r="M27" i="9"/>
  <c r="M27" i="7" s="1"/>
  <c r="L27" i="9"/>
  <c r="K27" i="9"/>
  <c r="J27" i="9"/>
  <c r="I27" i="9"/>
  <c r="H27" i="9"/>
  <c r="G27" i="9"/>
  <c r="E27" i="9"/>
  <c r="C27" i="9"/>
  <c r="P26" i="9"/>
  <c r="O26" i="9"/>
  <c r="N26" i="9"/>
  <c r="M26" i="9"/>
  <c r="L26" i="9"/>
  <c r="K26" i="9"/>
  <c r="J26" i="9"/>
  <c r="I26" i="9"/>
  <c r="I26" i="7" s="1"/>
  <c r="H26" i="9"/>
  <c r="G26" i="9"/>
  <c r="E26" i="9"/>
  <c r="C26" i="9"/>
  <c r="P25" i="9"/>
  <c r="O25" i="9"/>
  <c r="N25" i="9"/>
  <c r="M25" i="9"/>
  <c r="M25" i="7" s="1"/>
  <c r="L25" i="9"/>
  <c r="K25" i="9"/>
  <c r="J25" i="9"/>
  <c r="I25" i="9"/>
  <c r="H25" i="9"/>
  <c r="G25" i="9"/>
  <c r="E25" i="9"/>
  <c r="C25" i="9"/>
  <c r="P19" i="9"/>
  <c r="O19" i="9"/>
  <c r="N19" i="9"/>
  <c r="M19" i="9"/>
  <c r="L19" i="9"/>
  <c r="K19" i="9"/>
  <c r="J19" i="9"/>
  <c r="J19" i="7" s="1"/>
  <c r="I19" i="9"/>
  <c r="H19" i="9"/>
  <c r="G19" i="9"/>
  <c r="E19" i="9"/>
  <c r="C19" i="9"/>
  <c r="P18" i="9"/>
  <c r="O18" i="9"/>
  <c r="N18" i="9"/>
  <c r="N18" i="7" s="1"/>
  <c r="M18" i="9"/>
  <c r="L18" i="9"/>
  <c r="K18" i="9"/>
  <c r="J18" i="9"/>
  <c r="I18" i="9"/>
  <c r="H18" i="9"/>
  <c r="G18" i="9"/>
  <c r="E18" i="9"/>
  <c r="E18" i="7" s="1"/>
  <c r="C18" i="9"/>
  <c r="P17" i="9"/>
  <c r="O17" i="9"/>
  <c r="N17" i="9"/>
  <c r="M17" i="9"/>
  <c r="L17" i="9"/>
  <c r="K17" i="9"/>
  <c r="J17" i="9"/>
  <c r="I17" i="9"/>
  <c r="H17" i="9"/>
  <c r="G17" i="9"/>
  <c r="E17" i="9"/>
  <c r="C17" i="9"/>
  <c r="P16" i="9"/>
  <c r="O16" i="9"/>
  <c r="N16" i="9"/>
  <c r="N16" i="7" s="1"/>
  <c r="M16" i="9"/>
  <c r="L16" i="9"/>
  <c r="K16" i="9"/>
  <c r="J16" i="9"/>
  <c r="I16" i="9"/>
  <c r="H16" i="9"/>
  <c r="G16" i="9"/>
  <c r="E16" i="9"/>
  <c r="E16" i="7" s="1"/>
  <c r="C16" i="9"/>
  <c r="P15" i="9"/>
  <c r="O15" i="9"/>
  <c r="N15" i="9"/>
  <c r="M15" i="9"/>
  <c r="L15" i="9"/>
  <c r="K15" i="9"/>
  <c r="J15" i="9"/>
  <c r="J15" i="7" s="1"/>
  <c r="I15" i="9"/>
  <c r="H15" i="9"/>
  <c r="G15" i="9"/>
  <c r="E15" i="9"/>
  <c r="C15" i="9"/>
  <c r="P13" i="9"/>
  <c r="O13" i="9"/>
  <c r="N13" i="9"/>
  <c r="N13" i="7" s="1"/>
  <c r="M13" i="9"/>
  <c r="L13" i="9"/>
  <c r="K13" i="9"/>
  <c r="J13" i="9"/>
  <c r="I13" i="9"/>
  <c r="H13" i="9"/>
  <c r="G13" i="9"/>
  <c r="E13" i="9"/>
  <c r="E13" i="7" s="1"/>
  <c r="C13" i="9"/>
  <c r="P12" i="9"/>
  <c r="O12" i="9"/>
  <c r="N12" i="9"/>
  <c r="M12" i="9"/>
  <c r="L12" i="9"/>
  <c r="K12" i="9"/>
  <c r="J12" i="9"/>
  <c r="J12" i="7" s="1"/>
  <c r="I12" i="9"/>
  <c r="H12" i="9"/>
  <c r="G12" i="9"/>
  <c r="E12" i="9"/>
  <c r="C12" i="9"/>
  <c r="P11" i="9"/>
  <c r="O11" i="9"/>
  <c r="N11" i="9"/>
  <c r="N11" i="7" s="1"/>
  <c r="M11" i="9"/>
  <c r="L11" i="9"/>
  <c r="K11" i="9"/>
  <c r="J11" i="9"/>
  <c r="I11" i="9"/>
  <c r="H11" i="9"/>
  <c r="G11" i="9"/>
  <c r="E11" i="9"/>
  <c r="C11" i="9"/>
  <c r="P10" i="9"/>
  <c r="O10" i="9"/>
  <c r="N10" i="9"/>
  <c r="M10" i="9"/>
  <c r="L10" i="9"/>
  <c r="K10" i="9"/>
  <c r="J10" i="9"/>
  <c r="I10" i="9"/>
  <c r="H10" i="9"/>
  <c r="G10" i="9"/>
  <c r="E10" i="9"/>
  <c r="C10" i="9"/>
  <c r="P9" i="9"/>
  <c r="O9" i="9"/>
  <c r="N9" i="9"/>
  <c r="N9" i="7" s="1"/>
  <c r="M9" i="9"/>
  <c r="L9" i="9"/>
  <c r="K9" i="9"/>
  <c r="J9" i="9"/>
  <c r="I9" i="9"/>
  <c r="H9" i="9"/>
  <c r="G9" i="9"/>
  <c r="E9" i="9"/>
  <c r="E9" i="7" s="1"/>
  <c r="C9" i="9"/>
  <c r="P8" i="9"/>
  <c r="O8" i="9"/>
  <c r="N8" i="9"/>
  <c r="M8" i="9"/>
  <c r="L8" i="9"/>
  <c r="L21" i="9" s="1"/>
  <c r="K8" i="9"/>
  <c r="J8" i="9"/>
  <c r="J21" i="9" s="1"/>
  <c r="I8" i="9"/>
  <c r="I21" i="9" s="1"/>
  <c r="H8" i="9"/>
  <c r="G8" i="9"/>
  <c r="E8" i="9"/>
  <c r="E21" i="9" s="1"/>
  <c r="C8" i="9"/>
  <c r="P5" i="9"/>
  <c r="O5" i="9"/>
  <c r="N5" i="9"/>
  <c r="M5" i="9"/>
  <c r="L5" i="9"/>
  <c r="K5" i="9"/>
  <c r="J5" i="9"/>
  <c r="I5" i="9"/>
  <c r="H5" i="9"/>
  <c r="G5" i="9"/>
  <c r="E5" i="9"/>
  <c r="C5" i="9"/>
  <c r="P4" i="9"/>
  <c r="O4" i="9"/>
  <c r="N4" i="9"/>
  <c r="M4" i="9"/>
  <c r="L4" i="9"/>
  <c r="K4" i="9"/>
  <c r="J4" i="9"/>
  <c r="I4" i="9"/>
  <c r="H4" i="9"/>
  <c r="G4" i="9"/>
  <c r="E4" i="9"/>
  <c r="C4" i="9"/>
  <c r="A4" i="9"/>
  <c r="A3" i="9"/>
  <c r="A2" i="9"/>
  <c r="A1" i="9"/>
  <c r="P70" i="8"/>
  <c r="O70" i="8"/>
  <c r="N70" i="8"/>
  <c r="M70" i="8"/>
  <c r="L70" i="8"/>
  <c r="K70" i="8"/>
  <c r="J70" i="8"/>
  <c r="I70" i="8"/>
  <c r="H70" i="8"/>
  <c r="G70" i="8"/>
  <c r="E70" i="8"/>
  <c r="C70" i="8"/>
  <c r="P69" i="8"/>
  <c r="P71" i="8" s="1"/>
  <c r="O69" i="8"/>
  <c r="O71" i="8" s="1"/>
  <c r="N69" i="8"/>
  <c r="M69" i="8"/>
  <c r="M71" i="8" s="1"/>
  <c r="L69" i="8"/>
  <c r="K69" i="8"/>
  <c r="J69" i="8"/>
  <c r="I69" i="8"/>
  <c r="H69" i="8"/>
  <c r="H71" i="8" s="1"/>
  <c r="G69" i="8"/>
  <c r="G71" i="8" s="1"/>
  <c r="E69" i="8"/>
  <c r="C69" i="8"/>
  <c r="C71" i="8" s="1"/>
  <c r="E63" i="8"/>
  <c r="C63" i="8"/>
  <c r="P57" i="8"/>
  <c r="O57" i="8"/>
  <c r="N57" i="8"/>
  <c r="N57" i="7" s="1"/>
  <c r="M57" i="8"/>
  <c r="L57" i="8"/>
  <c r="L57" i="7" s="1"/>
  <c r="K57" i="8"/>
  <c r="K57" i="7" s="1"/>
  <c r="J57" i="8"/>
  <c r="I57" i="8"/>
  <c r="H57" i="8"/>
  <c r="G57" i="8"/>
  <c r="E57" i="8"/>
  <c r="E57" i="7" s="1"/>
  <c r="C57" i="8"/>
  <c r="P56" i="8"/>
  <c r="P56" i="7" s="1"/>
  <c r="O56" i="8"/>
  <c r="O56" i="7" s="1"/>
  <c r="N56" i="8"/>
  <c r="M56" i="8"/>
  <c r="L56" i="8"/>
  <c r="K56" i="8"/>
  <c r="J56" i="8"/>
  <c r="J56" i="7" s="1"/>
  <c r="I56" i="8"/>
  <c r="H56" i="8"/>
  <c r="H56" i="7" s="1"/>
  <c r="G56" i="8"/>
  <c r="G56" i="7" s="1"/>
  <c r="E56" i="8"/>
  <c r="C56" i="8"/>
  <c r="P55" i="8"/>
  <c r="O55" i="8"/>
  <c r="N55" i="8"/>
  <c r="M55" i="8"/>
  <c r="L55" i="8"/>
  <c r="L55" i="7" s="1"/>
  <c r="K55" i="8"/>
  <c r="K55" i="7" s="1"/>
  <c r="J55" i="8"/>
  <c r="I55" i="8"/>
  <c r="H55" i="8"/>
  <c r="G55" i="8"/>
  <c r="E55" i="8"/>
  <c r="E55" i="7" s="1"/>
  <c r="C55" i="8"/>
  <c r="P54" i="8"/>
  <c r="O54" i="8"/>
  <c r="N54" i="8"/>
  <c r="M54" i="8"/>
  <c r="L54" i="8"/>
  <c r="K54" i="8"/>
  <c r="J54" i="8"/>
  <c r="I54" i="8"/>
  <c r="H54" i="8"/>
  <c r="G54" i="8"/>
  <c r="E54" i="8"/>
  <c r="C54" i="8"/>
  <c r="P52" i="8"/>
  <c r="O52" i="8"/>
  <c r="N52" i="8"/>
  <c r="N52" i="7" s="1"/>
  <c r="M52" i="8"/>
  <c r="L52" i="8"/>
  <c r="L52" i="7" s="1"/>
  <c r="K52" i="8"/>
  <c r="K52" i="7" s="1"/>
  <c r="J52" i="8"/>
  <c r="I52" i="8"/>
  <c r="H52" i="8"/>
  <c r="G52" i="8"/>
  <c r="E52" i="8"/>
  <c r="E52" i="7" s="1"/>
  <c r="C52" i="8"/>
  <c r="P51" i="8"/>
  <c r="P51" i="7" s="1"/>
  <c r="O51" i="8"/>
  <c r="O51" i="7" s="1"/>
  <c r="N51" i="8"/>
  <c r="M51" i="8"/>
  <c r="L51" i="8"/>
  <c r="K51" i="8"/>
  <c r="J51" i="8"/>
  <c r="J51" i="7" s="1"/>
  <c r="I51" i="8"/>
  <c r="H51" i="8"/>
  <c r="H51" i="7" s="1"/>
  <c r="G51" i="8"/>
  <c r="G51" i="7" s="1"/>
  <c r="E51" i="8"/>
  <c r="C51" i="8"/>
  <c r="P50" i="8"/>
  <c r="O50" i="8"/>
  <c r="N50" i="8"/>
  <c r="M50" i="8"/>
  <c r="L50" i="8"/>
  <c r="L59" i="8" s="1"/>
  <c r="K50" i="8"/>
  <c r="J50" i="8"/>
  <c r="I50" i="8"/>
  <c r="I59" i="8" s="1"/>
  <c r="H50" i="8"/>
  <c r="G50" i="8"/>
  <c r="E50" i="8"/>
  <c r="C50" i="8"/>
  <c r="P44" i="8"/>
  <c r="P44" i="7" s="1"/>
  <c r="O44" i="8"/>
  <c r="N44" i="8"/>
  <c r="M44" i="8"/>
  <c r="L44" i="8"/>
  <c r="K44" i="8"/>
  <c r="K44" i="7" s="1"/>
  <c r="J44" i="8"/>
  <c r="I44" i="8"/>
  <c r="H44" i="8"/>
  <c r="H44" i="7" s="1"/>
  <c r="G44" i="8"/>
  <c r="E44" i="8"/>
  <c r="C44" i="8"/>
  <c r="P43" i="8"/>
  <c r="O43" i="8"/>
  <c r="O43" i="7" s="1"/>
  <c r="N43" i="8"/>
  <c r="M43" i="8"/>
  <c r="L43" i="8"/>
  <c r="L43" i="7" s="1"/>
  <c r="K43" i="8"/>
  <c r="J43" i="8"/>
  <c r="I43" i="8"/>
  <c r="H43" i="8"/>
  <c r="G43" i="8"/>
  <c r="G43" i="7" s="1"/>
  <c r="E43" i="8"/>
  <c r="C43" i="8"/>
  <c r="P42" i="8"/>
  <c r="P42" i="7" s="1"/>
  <c r="O42" i="8"/>
  <c r="N42" i="8"/>
  <c r="M42" i="8"/>
  <c r="L42" i="8"/>
  <c r="K42" i="8"/>
  <c r="K42" i="7" s="1"/>
  <c r="J42" i="8"/>
  <c r="I42" i="8"/>
  <c r="H42" i="8"/>
  <c r="H42" i="7" s="1"/>
  <c r="G42" i="8"/>
  <c r="E42" i="8"/>
  <c r="C42" i="8"/>
  <c r="P41" i="8"/>
  <c r="O41" i="8"/>
  <c r="N41" i="8"/>
  <c r="M41" i="8"/>
  <c r="L41" i="8"/>
  <c r="K41" i="8"/>
  <c r="J41" i="8"/>
  <c r="I41" i="8"/>
  <c r="H41" i="8"/>
  <c r="G41" i="8"/>
  <c r="E41" i="8"/>
  <c r="C41" i="8"/>
  <c r="P40" i="8"/>
  <c r="P40" i="7" s="1"/>
  <c r="O40" i="8"/>
  <c r="N40" i="8"/>
  <c r="M40" i="8"/>
  <c r="L40" i="8"/>
  <c r="K40" i="8"/>
  <c r="K40" i="7" s="1"/>
  <c r="J40" i="8"/>
  <c r="I40" i="8"/>
  <c r="H40" i="8"/>
  <c r="H40" i="7" s="1"/>
  <c r="G40" i="8"/>
  <c r="E40" i="8"/>
  <c r="C40" i="8"/>
  <c r="P39" i="8"/>
  <c r="O39" i="8"/>
  <c r="O39" i="7" s="1"/>
  <c r="N39" i="8"/>
  <c r="M39" i="8"/>
  <c r="L39" i="8"/>
  <c r="L39" i="7" s="1"/>
  <c r="K39" i="8"/>
  <c r="J39" i="8"/>
  <c r="I39" i="8"/>
  <c r="H39" i="8"/>
  <c r="G39" i="8"/>
  <c r="G39" i="7" s="1"/>
  <c r="E39" i="8"/>
  <c r="C39" i="8"/>
  <c r="P38" i="8"/>
  <c r="P38" i="7" s="1"/>
  <c r="O38" i="8"/>
  <c r="N38" i="8"/>
  <c r="M38" i="8"/>
  <c r="L38" i="8"/>
  <c r="K38" i="8"/>
  <c r="K38" i="7" s="1"/>
  <c r="J38" i="8"/>
  <c r="I38" i="8"/>
  <c r="H38" i="8"/>
  <c r="H38" i="7" s="1"/>
  <c r="G38" i="8"/>
  <c r="E38" i="8"/>
  <c r="C38" i="8"/>
  <c r="P37" i="8"/>
  <c r="O37" i="8"/>
  <c r="O37" i="7" s="1"/>
  <c r="N37" i="8"/>
  <c r="M37" i="8"/>
  <c r="L37" i="8"/>
  <c r="L37" i="7" s="1"/>
  <c r="K37" i="8"/>
  <c r="J37" i="8"/>
  <c r="I37" i="8"/>
  <c r="H37" i="8"/>
  <c r="G37" i="8"/>
  <c r="G37" i="7" s="1"/>
  <c r="E37" i="8"/>
  <c r="C37" i="8"/>
  <c r="P36" i="8"/>
  <c r="P36" i="7" s="1"/>
  <c r="O36" i="8"/>
  <c r="N36" i="8"/>
  <c r="M36" i="8"/>
  <c r="L36" i="8"/>
  <c r="K36" i="8"/>
  <c r="K36" i="7" s="1"/>
  <c r="J36" i="8"/>
  <c r="I36" i="8"/>
  <c r="H36" i="8"/>
  <c r="H36" i="7" s="1"/>
  <c r="G36" i="8"/>
  <c r="E36" i="8"/>
  <c r="C36" i="8"/>
  <c r="P34" i="8"/>
  <c r="O34" i="8"/>
  <c r="O34" i="7" s="1"/>
  <c r="N34" i="8"/>
  <c r="M34" i="8"/>
  <c r="L34" i="8"/>
  <c r="L34" i="7" s="1"/>
  <c r="K34" i="8"/>
  <c r="J34" i="8"/>
  <c r="I34" i="8"/>
  <c r="H34" i="8"/>
  <c r="G34" i="8"/>
  <c r="G34" i="7" s="1"/>
  <c r="E34" i="8"/>
  <c r="C34" i="8"/>
  <c r="P33" i="8"/>
  <c r="P33" i="7" s="1"/>
  <c r="O33" i="8"/>
  <c r="N33" i="8"/>
  <c r="M33" i="8"/>
  <c r="L33" i="8"/>
  <c r="K33" i="8"/>
  <c r="K33" i="7" s="1"/>
  <c r="J33" i="8"/>
  <c r="I33" i="8"/>
  <c r="H33" i="8"/>
  <c r="H33" i="7" s="1"/>
  <c r="G33" i="8"/>
  <c r="E33" i="8"/>
  <c r="C33" i="8"/>
  <c r="P32" i="8"/>
  <c r="O32" i="8"/>
  <c r="O32" i="7" s="1"/>
  <c r="N32" i="8"/>
  <c r="M32" i="8"/>
  <c r="L32" i="8"/>
  <c r="L32" i="7" s="1"/>
  <c r="K32" i="8"/>
  <c r="J32" i="8"/>
  <c r="I32" i="8"/>
  <c r="H32" i="8"/>
  <c r="G32" i="8"/>
  <c r="G32" i="7" s="1"/>
  <c r="E32" i="8"/>
  <c r="C32" i="8"/>
  <c r="P31" i="8"/>
  <c r="O31" i="8"/>
  <c r="N31" i="8"/>
  <c r="M31" i="8"/>
  <c r="L31" i="8"/>
  <c r="K31" i="8"/>
  <c r="J31" i="8"/>
  <c r="I31" i="8"/>
  <c r="H31" i="8"/>
  <c r="G31" i="8"/>
  <c r="E31" i="8"/>
  <c r="C31" i="8"/>
  <c r="P30" i="8"/>
  <c r="O30" i="8"/>
  <c r="O30" i="7" s="1"/>
  <c r="N30" i="8"/>
  <c r="M30" i="8"/>
  <c r="L30" i="8"/>
  <c r="L30" i="7" s="1"/>
  <c r="K30" i="8"/>
  <c r="J30" i="8"/>
  <c r="I30" i="8"/>
  <c r="H30" i="8"/>
  <c r="G30" i="8"/>
  <c r="G30" i="7" s="1"/>
  <c r="E30" i="8"/>
  <c r="E30" i="7" s="1"/>
  <c r="C30" i="8"/>
  <c r="P29" i="8"/>
  <c r="O29" i="8"/>
  <c r="N29" i="8"/>
  <c r="M29" i="8"/>
  <c r="L29" i="8"/>
  <c r="K29" i="8"/>
  <c r="J29" i="8"/>
  <c r="I29" i="8"/>
  <c r="H29" i="8"/>
  <c r="H29" i="7" s="1"/>
  <c r="G29" i="8"/>
  <c r="E29" i="8"/>
  <c r="C29" i="8"/>
  <c r="P28" i="8"/>
  <c r="O28" i="8"/>
  <c r="N28" i="8"/>
  <c r="N28" i="7" s="1"/>
  <c r="M28" i="8"/>
  <c r="L28" i="8"/>
  <c r="L28" i="7" s="1"/>
  <c r="K28" i="8"/>
  <c r="J28" i="8"/>
  <c r="I28" i="8"/>
  <c r="H28" i="8"/>
  <c r="G28" i="8"/>
  <c r="E28" i="8"/>
  <c r="E28" i="7" s="1"/>
  <c r="C28" i="8"/>
  <c r="P27" i="8"/>
  <c r="P27" i="7" s="1"/>
  <c r="O27" i="8"/>
  <c r="N27" i="8"/>
  <c r="M27" i="8"/>
  <c r="L27" i="8"/>
  <c r="K27" i="8"/>
  <c r="J27" i="8"/>
  <c r="J27" i="7" s="1"/>
  <c r="I27" i="8"/>
  <c r="H27" i="8"/>
  <c r="H27" i="7" s="1"/>
  <c r="G27" i="8"/>
  <c r="E27" i="8"/>
  <c r="C27" i="8"/>
  <c r="P26" i="8"/>
  <c r="O26" i="8"/>
  <c r="O46" i="8" s="1"/>
  <c r="N26" i="8"/>
  <c r="N26" i="7" s="1"/>
  <c r="M26" i="8"/>
  <c r="L26" i="8"/>
  <c r="L26" i="7" s="1"/>
  <c r="K26" i="8"/>
  <c r="J26" i="8"/>
  <c r="I26" i="8"/>
  <c r="H26" i="8"/>
  <c r="G26" i="8"/>
  <c r="E26" i="8"/>
  <c r="C26" i="8"/>
  <c r="P25" i="8"/>
  <c r="P46" i="8" s="1"/>
  <c r="O25" i="8"/>
  <c r="N25" i="8"/>
  <c r="M25" i="8"/>
  <c r="M46" i="8" s="1"/>
  <c r="L25" i="8"/>
  <c r="K25" i="8"/>
  <c r="K46" i="8" s="1"/>
  <c r="J25" i="8"/>
  <c r="J25" i="7" s="1"/>
  <c r="I25" i="8"/>
  <c r="H25" i="8"/>
  <c r="H46" i="8" s="1"/>
  <c r="G25" i="8"/>
  <c r="E25" i="8"/>
  <c r="C25" i="8"/>
  <c r="C46" i="8" s="1"/>
  <c r="P19" i="8"/>
  <c r="O19" i="8"/>
  <c r="N19" i="8"/>
  <c r="M19" i="8"/>
  <c r="L19" i="8"/>
  <c r="L19" i="7" s="1"/>
  <c r="K19" i="8"/>
  <c r="J19" i="8"/>
  <c r="I19" i="8"/>
  <c r="H19" i="8"/>
  <c r="G19" i="8"/>
  <c r="E19" i="8"/>
  <c r="E19" i="7" s="1"/>
  <c r="C19" i="8"/>
  <c r="P18" i="8"/>
  <c r="O18" i="8"/>
  <c r="N18" i="8"/>
  <c r="M18" i="8"/>
  <c r="L18" i="8"/>
  <c r="K18" i="8"/>
  <c r="J18" i="8"/>
  <c r="J18" i="7" s="1"/>
  <c r="I18" i="8"/>
  <c r="H18" i="8"/>
  <c r="H18" i="7" s="1"/>
  <c r="G18" i="8"/>
  <c r="E18" i="8"/>
  <c r="C18" i="8"/>
  <c r="P17" i="8"/>
  <c r="O17" i="8"/>
  <c r="N17" i="8"/>
  <c r="M17" i="8"/>
  <c r="L17" i="8"/>
  <c r="K17" i="8"/>
  <c r="J17" i="8"/>
  <c r="I17" i="8"/>
  <c r="H17" i="8"/>
  <c r="G17" i="8"/>
  <c r="E17" i="8"/>
  <c r="C17" i="8"/>
  <c r="P16" i="8"/>
  <c r="P16" i="7" s="1"/>
  <c r="O16" i="8"/>
  <c r="N16" i="8"/>
  <c r="M16" i="8"/>
  <c r="L16" i="8"/>
  <c r="K16" i="8"/>
  <c r="J16" i="8"/>
  <c r="J16" i="7" s="1"/>
  <c r="I16" i="8"/>
  <c r="H16" i="8"/>
  <c r="H16" i="7" s="1"/>
  <c r="G16" i="8"/>
  <c r="E16" i="8"/>
  <c r="C16" i="8"/>
  <c r="P15" i="8"/>
  <c r="O15" i="8"/>
  <c r="N15" i="8"/>
  <c r="N15" i="7" s="1"/>
  <c r="M15" i="8"/>
  <c r="L15" i="8"/>
  <c r="L15" i="7" s="1"/>
  <c r="K15" i="8"/>
  <c r="J15" i="8"/>
  <c r="I15" i="8"/>
  <c r="H15" i="8"/>
  <c r="G15" i="8"/>
  <c r="E15" i="8"/>
  <c r="E15" i="7" s="1"/>
  <c r="C15" i="8"/>
  <c r="P13" i="8"/>
  <c r="P13" i="7" s="1"/>
  <c r="O13" i="8"/>
  <c r="N13" i="8"/>
  <c r="M13" i="8"/>
  <c r="L13" i="8"/>
  <c r="K13" i="8"/>
  <c r="J13" i="8"/>
  <c r="J13" i="7" s="1"/>
  <c r="I13" i="8"/>
  <c r="H13" i="8"/>
  <c r="H13" i="7" s="1"/>
  <c r="G13" i="8"/>
  <c r="E13" i="8"/>
  <c r="C13" i="8"/>
  <c r="P12" i="8"/>
  <c r="O12" i="8"/>
  <c r="N12" i="8"/>
  <c r="M12" i="8"/>
  <c r="L12" i="8"/>
  <c r="L12" i="7" s="1"/>
  <c r="K12" i="8"/>
  <c r="J12" i="8"/>
  <c r="I12" i="8"/>
  <c r="H12" i="8"/>
  <c r="G12" i="8"/>
  <c r="E12" i="8"/>
  <c r="E12" i="7" s="1"/>
  <c r="C12" i="8"/>
  <c r="P11" i="8"/>
  <c r="P11" i="7" s="1"/>
  <c r="O11" i="8"/>
  <c r="N11" i="8"/>
  <c r="M11" i="8"/>
  <c r="L11" i="8"/>
  <c r="K11" i="8"/>
  <c r="J11" i="8"/>
  <c r="J11" i="7" s="1"/>
  <c r="I11" i="8"/>
  <c r="H11" i="8"/>
  <c r="H11" i="7" s="1"/>
  <c r="G11" i="8"/>
  <c r="E11" i="8"/>
  <c r="C11" i="8"/>
  <c r="P10" i="8"/>
  <c r="O10" i="8"/>
  <c r="N10" i="8"/>
  <c r="M10" i="8"/>
  <c r="L10" i="8"/>
  <c r="K10" i="8"/>
  <c r="J10" i="8"/>
  <c r="I10" i="8"/>
  <c r="H10" i="8"/>
  <c r="G10" i="8"/>
  <c r="E10" i="8"/>
  <c r="C10" i="8"/>
  <c r="P9" i="8"/>
  <c r="P9" i="7" s="1"/>
  <c r="O9" i="8"/>
  <c r="N9" i="8"/>
  <c r="M9" i="8"/>
  <c r="L9" i="8"/>
  <c r="K9" i="8"/>
  <c r="J9" i="8"/>
  <c r="J9" i="7" s="1"/>
  <c r="I9" i="8"/>
  <c r="H9" i="8"/>
  <c r="G9" i="8"/>
  <c r="E9" i="8"/>
  <c r="C9" i="8"/>
  <c r="P8" i="8"/>
  <c r="O8" i="8"/>
  <c r="N8" i="8"/>
  <c r="N21" i="8" s="1"/>
  <c r="M8" i="8"/>
  <c r="L8" i="8"/>
  <c r="L8" i="7" s="1"/>
  <c r="K8" i="8"/>
  <c r="J8" i="8"/>
  <c r="I8" i="8"/>
  <c r="H8" i="8"/>
  <c r="G8" i="8"/>
  <c r="E8" i="8"/>
  <c r="E21" i="8" s="1"/>
  <c r="C8" i="8"/>
  <c r="P5" i="8"/>
  <c r="O5" i="8"/>
  <c r="N5" i="8"/>
  <c r="M5" i="8"/>
  <c r="L5" i="8"/>
  <c r="K5" i="8"/>
  <c r="J5" i="8"/>
  <c r="I5" i="8"/>
  <c r="H5" i="8"/>
  <c r="G5" i="8"/>
  <c r="E5" i="8"/>
  <c r="C5" i="8"/>
  <c r="P4" i="8"/>
  <c r="O4" i="8"/>
  <c r="N4" i="8"/>
  <c r="M4" i="8"/>
  <c r="L4" i="8"/>
  <c r="K4" i="8"/>
  <c r="J4" i="8"/>
  <c r="I4" i="8"/>
  <c r="H4" i="8"/>
  <c r="G4" i="8"/>
  <c r="E4" i="8"/>
  <c r="C4" i="8"/>
  <c r="A4" i="8"/>
  <c r="A3" i="8"/>
  <c r="A2" i="8"/>
  <c r="A1" i="8"/>
  <c r="C63" i="7"/>
  <c r="BO59" i="7"/>
  <c r="BN59" i="7"/>
  <c r="BM59" i="7"/>
  <c r="BL59" i="7"/>
  <c r="BK59" i="7"/>
  <c r="BJ59" i="7"/>
  <c r="BI59" i="7"/>
  <c r="BH59" i="7"/>
  <c r="BG59" i="7"/>
  <c r="BF59" i="7"/>
  <c r="P57" i="7"/>
  <c r="M57" i="7"/>
  <c r="H57" i="7"/>
  <c r="C57" i="7"/>
  <c r="L56" i="7"/>
  <c r="I56" i="7"/>
  <c r="C56" i="7"/>
  <c r="P55" i="7"/>
  <c r="N55" i="7"/>
  <c r="M55" i="7"/>
  <c r="H55" i="7"/>
  <c r="C55" i="7"/>
  <c r="C54" i="7"/>
  <c r="P52" i="7"/>
  <c r="O52" i="7"/>
  <c r="M52" i="7"/>
  <c r="H52" i="7"/>
  <c r="C52" i="7"/>
  <c r="L51" i="7"/>
  <c r="I51" i="7"/>
  <c r="C51" i="7"/>
  <c r="C50" i="7"/>
  <c r="BO46" i="7"/>
  <c r="BN46" i="7"/>
  <c r="BM46" i="7"/>
  <c r="BL46" i="7"/>
  <c r="BK46" i="7"/>
  <c r="BJ46" i="7"/>
  <c r="BI46" i="7"/>
  <c r="BH46" i="7"/>
  <c r="BG46" i="7"/>
  <c r="BF46" i="7"/>
  <c r="O44" i="7"/>
  <c r="M44" i="7"/>
  <c r="I44" i="7"/>
  <c r="G44" i="7"/>
  <c r="C44" i="7"/>
  <c r="M43" i="7"/>
  <c r="K43" i="7"/>
  <c r="I43" i="7"/>
  <c r="C43" i="7"/>
  <c r="O42" i="7"/>
  <c r="I42" i="7"/>
  <c r="G42" i="7"/>
  <c r="C42" i="7"/>
  <c r="C41" i="7"/>
  <c r="O40" i="7"/>
  <c r="I40" i="7"/>
  <c r="G40" i="7"/>
  <c r="M39" i="7"/>
  <c r="K39" i="7"/>
  <c r="C39" i="7"/>
  <c r="O38" i="7"/>
  <c r="I38" i="7"/>
  <c r="G38" i="7"/>
  <c r="C38" i="7"/>
  <c r="P37" i="7"/>
  <c r="M37" i="7"/>
  <c r="K37" i="7"/>
  <c r="I37" i="7"/>
  <c r="C37" i="7"/>
  <c r="O36" i="7"/>
  <c r="I36" i="7"/>
  <c r="G36" i="7"/>
  <c r="C36" i="7"/>
  <c r="M34" i="7"/>
  <c r="K34" i="7"/>
  <c r="H34" i="7"/>
  <c r="C34" i="7"/>
  <c r="O33" i="7"/>
  <c r="I33" i="7"/>
  <c r="G33" i="7"/>
  <c r="C33" i="7"/>
  <c r="M32" i="7"/>
  <c r="K32" i="7"/>
  <c r="C32" i="7"/>
  <c r="C31" i="7"/>
  <c r="M30" i="7"/>
  <c r="K30" i="7"/>
  <c r="P29" i="7"/>
  <c r="O29" i="7"/>
  <c r="K29" i="7"/>
  <c r="I29" i="7"/>
  <c r="G29" i="7"/>
  <c r="C29" i="7"/>
  <c r="P28" i="7"/>
  <c r="O28" i="7"/>
  <c r="M28" i="7"/>
  <c r="K28" i="7"/>
  <c r="H28" i="7"/>
  <c r="G28" i="7"/>
  <c r="C28" i="7"/>
  <c r="O27" i="7"/>
  <c r="L27" i="7"/>
  <c r="K27" i="7"/>
  <c r="I27" i="7"/>
  <c r="G27" i="7"/>
  <c r="C27" i="7"/>
  <c r="P26" i="7"/>
  <c r="O26" i="7"/>
  <c r="M26" i="7"/>
  <c r="K26" i="7"/>
  <c r="H26" i="7"/>
  <c r="G26" i="7"/>
  <c r="E26" i="7"/>
  <c r="C26" i="7"/>
  <c r="O25" i="7"/>
  <c r="L25" i="7"/>
  <c r="K25" i="7"/>
  <c r="I25" i="7"/>
  <c r="G25" i="7"/>
  <c r="C25" i="7"/>
  <c r="BO21" i="7"/>
  <c r="BN21" i="7"/>
  <c r="BM21" i="7"/>
  <c r="BL21" i="7"/>
  <c r="BK21" i="7"/>
  <c r="BJ21" i="7"/>
  <c r="BI21" i="7"/>
  <c r="BH21" i="7"/>
  <c r="BH61" i="7" s="1"/>
  <c r="BG21" i="7"/>
  <c r="BF21" i="7"/>
  <c r="P19" i="7"/>
  <c r="O19" i="7"/>
  <c r="N19" i="7"/>
  <c r="M19" i="7"/>
  <c r="H19" i="7"/>
  <c r="G19" i="7"/>
  <c r="C19" i="7"/>
  <c r="P18" i="7"/>
  <c r="L18" i="7"/>
  <c r="K18" i="7"/>
  <c r="I18" i="7"/>
  <c r="C18" i="7"/>
  <c r="C17" i="7"/>
  <c r="L16" i="7"/>
  <c r="K16" i="7"/>
  <c r="I16" i="7"/>
  <c r="C16" i="7"/>
  <c r="P15" i="7"/>
  <c r="O15" i="7"/>
  <c r="M15" i="7"/>
  <c r="H15" i="7"/>
  <c r="G15" i="7"/>
  <c r="C15" i="7"/>
  <c r="L13" i="7"/>
  <c r="K13" i="7"/>
  <c r="I13" i="7"/>
  <c r="C13" i="7"/>
  <c r="P12" i="7"/>
  <c r="O12" i="7"/>
  <c r="N12" i="7"/>
  <c r="M12" i="7"/>
  <c r="H12" i="7"/>
  <c r="G12" i="7"/>
  <c r="C12" i="7"/>
  <c r="L11" i="7"/>
  <c r="K11" i="7"/>
  <c r="I11" i="7"/>
  <c r="E11" i="7"/>
  <c r="C11" i="7"/>
  <c r="C10" i="7"/>
  <c r="L9" i="7"/>
  <c r="K9" i="7"/>
  <c r="I9" i="7"/>
  <c r="H9" i="7"/>
  <c r="C9" i="7"/>
  <c r="P8" i="7"/>
  <c r="O8" i="7"/>
  <c r="M8" i="7"/>
  <c r="H8" i="7"/>
  <c r="G8" i="7"/>
  <c r="C8" i="7"/>
  <c r="P5" i="7"/>
  <c r="O5" i="7"/>
  <c r="N5" i="7"/>
  <c r="M5" i="7"/>
  <c r="L5" i="7"/>
  <c r="K5" i="7"/>
  <c r="J5" i="7"/>
  <c r="I5" i="7"/>
  <c r="H5" i="7"/>
  <c r="G5" i="7"/>
  <c r="E5" i="7"/>
  <c r="C5" i="7"/>
  <c r="BO4" i="7"/>
  <c r="BN4" i="7"/>
  <c r="BM4" i="7"/>
  <c r="BL4" i="7"/>
  <c r="BK4" i="7"/>
  <c r="BJ4" i="7"/>
  <c r="BI4" i="7"/>
  <c r="BH4" i="7"/>
  <c r="BG4" i="7"/>
  <c r="BF4" i="7"/>
  <c r="P4" i="7"/>
  <c r="AF4" i="7" s="1"/>
  <c r="O4" i="7"/>
  <c r="AE4" i="7" s="1"/>
  <c r="N4" i="7"/>
  <c r="AD4" i="7" s="1"/>
  <c r="M4" i="7"/>
  <c r="AC4" i="7" s="1"/>
  <c r="L4" i="7"/>
  <c r="AB4" i="7" s="1"/>
  <c r="K4" i="7"/>
  <c r="AA4" i="7" s="1"/>
  <c r="J4" i="7"/>
  <c r="Z4" i="7" s="1"/>
  <c r="I4" i="7"/>
  <c r="Y4" i="7" s="1"/>
  <c r="H4" i="7"/>
  <c r="X4" i="7" s="1"/>
  <c r="G4" i="7"/>
  <c r="W4" i="7" s="1"/>
  <c r="E4" i="7"/>
  <c r="V4" i="7" s="1"/>
  <c r="C4" i="7"/>
  <c r="A4" i="7"/>
  <c r="A2" i="7"/>
  <c r="A1" i="7"/>
  <c r="P78" i="6"/>
  <c r="O78" i="6"/>
  <c r="O78" i="4" s="1"/>
  <c r="N78" i="6"/>
  <c r="M78" i="6"/>
  <c r="L78" i="6"/>
  <c r="K78" i="6"/>
  <c r="J78" i="6"/>
  <c r="I78" i="6"/>
  <c r="H78" i="6"/>
  <c r="G78" i="6"/>
  <c r="G78" i="4" s="1"/>
  <c r="E78" i="6"/>
  <c r="C78" i="6"/>
  <c r="P77" i="6"/>
  <c r="O77" i="6"/>
  <c r="N77" i="6"/>
  <c r="M77" i="6"/>
  <c r="L77" i="6"/>
  <c r="K77" i="6"/>
  <c r="K77" i="4" s="1"/>
  <c r="J77" i="6"/>
  <c r="I77" i="6"/>
  <c r="H77" i="6"/>
  <c r="G77" i="6"/>
  <c r="E77" i="6"/>
  <c r="C77" i="6"/>
  <c r="P75" i="6"/>
  <c r="O75" i="6"/>
  <c r="O75" i="4" s="1"/>
  <c r="N75" i="6"/>
  <c r="M75" i="6"/>
  <c r="L75" i="6"/>
  <c r="K75" i="6"/>
  <c r="J75" i="6"/>
  <c r="I75" i="6"/>
  <c r="H75" i="6"/>
  <c r="G75" i="6"/>
  <c r="G75" i="4" s="1"/>
  <c r="E75" i="6"/>
  <c r="C75" i="6"/>
  <c r="P74" i="6"/>
  <c r="O74" i="6"/>
  <c r="N74" i="6"/>
  <c r="M74" i="6"/>
  <c r="L74" i="6"/>
  <c r="K74" i="6"/>
  <c r="K74" i="4" s="1"/>
  <c r="J74" i="6"/>
  <c r="I74" i="6"/>
  <c r="H74" i="6"/>
  <c r="G74" i="6"/>
  <c r="E74" i="6"/>
  <c r="C74" i="6"/>
  <c r="P72" i="6"/>
  <c r="O72" i="6"/>
  <c r="O72" i="4" s="1"/>
  <c r="N72" i="6"/>
  <c r="M72" i="6"/>
  <c r="L72" i="6"/>
  <c r="K72" i="6"/>
  <c r="J72" i="6"/>
  <c r="I72" i="6"/>
  <c r="H72" i="6"/>
  <c r="G72" i="6"/>
  <c r="G72" i="4" s="1"/>
  <c r="E72" i="6"/>
  <c r="C72" i="6"/>
  <c r="P71" i="6"/>
  <c r="O71" i="6"/>
  <c r="N71" i="6"/>
  <c r="M71" i="6"/>
  <c r="L71" i="6"/>
  <c r="K71" i="6"/>
  <c r="K71" i="4" s="1"/>
  <c r="J71" i="6"/>
  <c r="I71" i="6"/>
  <c r="H71" i="6"/>
  <c r="G71" i="6"/>
  <c r="E71" i="6"/>
  <c r="C71" i="6"/>
  <c r="G56" i="6"/>
  <c r="P55" i="6"/>
  <c r="O55" i="6"/>
  <c r="N55" i="6"/>
  <c r="M55" i="6"/>
  <c r="L55" i="6"/>
  <c r="L55" i="4" s="1"/>
  <c r="K55" i="6"/>
  <c r="J55" i="6"/>
  <c r="I55" i="6"/>
  <c r="H55" i="6"/>
  <c r="G55" i="6"/>
  <c r="E55" i="6"/>
  <c r="C55" i="6"/>
  <c r="G54" i="6"/>
  <c r="P53" i="6"/>
  <c r="O53" i="6"/>
  <c r="N53" i="6"/>
  <c r="M53" i="6"/>
  <c r="L53" i="6"/>
  <c r="L53" i="4" s="1"/>
  <c r="K53" i="6"/>
  <c r="J53" i="6"/>
  <c r="I53" i="6"/>
  <c r="H53" i="6"/>
  <c r="G53" i="6"/>
  <c r="E53" i="6"/>
  <c r="C53" i="6"/>
  <c r="P52" i="6"/>
  <c r="P56" i="6" s="1"/>
  <c r="O52" i="6"/>
  <c r="O56" i="6" s="1"/>
  <c r="N52" i="6"/>
  <c r="N56" i="6" s="1"/>
  <c r="M52" i="6"/>
  <c r="M56" i="6" s="1"/>
  <c r="L52" i="6"/>
  <c r="K52" i="6"/>
  <c r="K56" i="6" s="1"/>
  <c r="J52" i="6"/>
  <c r="J56" i="6" s="1"/>
  <c r="I52" i="6"/>
  <c r="I56" i="6" s="1"/>
  <c r="H52" i="6"/>
  <c r="H56" i="6" s="1"/>
  <c r="G52" i="6"/>
  <c r="E52" i="6"/>
  <c r="E56" i="6" s="1"/>
  <c r="C52" i="6"/>
  <c r="C56" i="6" s="1"/>
  <c r="L47" i="6"/>
  <c r="P46" i="6"/>
  <c r="O46" i="6"/>
  <c r="O46" i="4" s="1"/>
  <c r="N46" i="6"/>
  <c r="M46" i="6"/>
  <c r="L46" i="6"/>
  <c r="K46" i="6"/>
  <c r="J46" i="6"/>
  <c r="I46" i="6"/>
  <c r="H46" i="6"/>
  <c r="G46" i="6"/>
  <c r="G46" i="4" s="1"/>
  <c r="E46" i="6"/>
  <c r="C46" i="6"/>
  <c r="P45" i="6"/>
  <c r="O45" i="6"/>
  <c r="N45" i="6"/>
  <c r="M45" i="6"/>
  <c r="L45" i="6"/>
  <c r="K45" i="6"/>
  <c r="K45" i="4" s="1"/>
  <c r="J45" i="6"/>
  <c r="I45" i="6"/>
  <c r="H45" i="6"/>
  <c r="G45" i="6"/>
  <c r="E45" i="6"/>
  <c r="C45" i="6"/>
  <c r="P44" i="6"/>
  <c r="O44" i="6"/>
  <c r="O44" i="4" s="1"/>
  <c r="N44" i="6"/>
  <c r="M44" i="6"/>
  <c r="L44" i="6"/>
  <c r="K44" i="6"/>
  <c r="J44" i="6"/>
  <c r="I44" i="6"/>
  <c r="H44" i="6"/>
  <c r="G44" i="6"/>
  <c r="G44" i="4" s="1"/>
  <c r="E44" i="6"/>
  <c r="C44" i="6"/>
  <c r="P43" i="6"/>
  <c r="O43" i="6"/>
  <c r="N43" i="6"/>
  <c r="M43" i="6"/>
  <c r="L43" i="6"/>
  <c r="K43" i="6"/>
  <c r="K43" i="4" s="1"/>
  <c r="J43" i="6"/>
  <c r="I43" i="6"/>
  <c r="H43" i="6"/>
  <c r="G43" i="6"/>
  <c r="E43" i="6"/>
  <c r="C43" i="6"/>
  <c r="P42" i="6"/>
  <c r="O42" i="6"/>
  <c r="O42" i="4" s="1"/>
  <c r="N42" i="6"/>
  <c r="M42" i="6"/>
  <c r="L42" i="6"/>
  <c r="K42" i="6"/>
  <c r="J42" i="6"/>
  <c r="I42" i="6"/>
  <c r="H42" i="6"/>
  <c r="G42" i="6"/>
  <c r="G42" i="4" s="1"/>
  <c r="E42" i="6"/>
  <c r="C42" i="6"/>
  <c r="P41" i="6"/>
  <c r="P47" i="6" s="1"/>
  <c r="O41" i="6"/>
  <c r="N41" i="6"/>
  <c r="N47" i="6" s="1"/>
  <c r="M41" i="6"/>
  <c r="M47" i="6" s="1"/>
  <c r="M48" i="6" s="1"/>
  <c r="L41" i="6"/>
  <c r="K41" i="6"/>
  <c r="J41" i="6"/>
  <c r="J47" i="6" s="1"/>
  <c r="I41" i="6"/>
  <c r="I47" i="6" s="1"/>
  <c r="H41" i="6"/>
  <c r="H47" i="6" s="1"/>
  <c r="H48" i="6" s="1"/>
  <c r="G41" i="6"/>
  <c r="E41" i="6"/>
  <c r="E47" i="6" s="1"/>
  <c r="C41" i="6"/>
  <c r="C47" i="6" s="1"/>
  <c r="C48" i="6" s="1"/>
  <c r="O38" i="6"/>
  <c r="H38" i="6"/>
  <c r="P37" i="6"/>
  <c r="O37" i="6"/>
  <c r="N37" i="6"/>
  <c r="M37" i="6"/>
  <c r="L37" i="6"/>
  <c r="K37" i="6"/>
  <c r="K37" i="4" s="1"/>
  <c r="J37" i="6"/>
  <c r="I37" i="6"/>
  <c r="H37" i="6"/>
  <c r="G37" i="6"/>
  <c r="E37" i="6"/>
  <c r="C37" i="6"/>
  <c r="P36" i="6"/>
  <c r="O36" i="6"/>
  <c r="O36" i="4" s="1"/>
  <c r="N36" i="6"/>
  <c r="M36" i="6"/>
  <c r="L36" i="6"/>
  <c r="K36" i="6"/>
  <c r="J36" i="6"/>
  <c r="I36" i="6"/>
  <c r="H36" i="6"/>
  <c r="G36" i="6"/>
  <c r="G36" i="4" s="1"/>
  <c r="E36" i="6"/>
  <c r="C36" i="6"/>
  <c r="P35" i="6"/>
  <c r="O35" i="6"/>
  <c r="N35" i="6"/>
  <c r="M35" i="6"/>
  <c r="L35" i="6"/>
  <c r="K35" i="6"/>
  <c r="K35" i="4" s="1"/>
  <c r="J35" i="6"/>
  <c r="I35" i="6"/>
  <c r="H35" i="6"/>
  <c r="G35" i="6"/>
  <c r="E35" i="6"/>
  <c r="C35" i="6"/>
  <c r="P34" i="6"/>
  <c r="O34" i="6"/>
  <c r="O34" i="4" s="1"/>
  <c r="N34" i="6"/>
  <c r="M34" i="6"/>
  <c r="L34" i="6"/>
  <c r="K34" i="6"/>
  <c r="J34" i="6"/>
  <c r="I34" i="6"/>
  <c r="H34" i="6"/>
  <c r="G34" i="6"/>
  <c r="G34" i="4" s="1"/>
  <c r="E34" i="6"/>
  <c r="C34" i="6"/>
  <c r="P33" i="6"/>
  <c r="O33" i="6"/>
  <c r="N33" i="6"/>
  <c r="M33" i="6"/>
  <c r="L33" i="6"/>
  <c r="K33" i="6"/>
  <c r="K33" i="4" s="1"/>
  <c r="J33" i="6"/>
  <c r="I33" i="6"/>
  <c r="H33" i="6"/>
  <c r="G33" i="6"/>
  <c r="E33" i="6"/>
  <c r="C33" i="6"/>
  <c r="P32" i="6"/>
  <c r="P38" i="6" s="1"/>
  <c r="O32" i="6"/>
  <c r="N32" i="6"/>
  <c r="N38" i="6" s="1"/>
  <c r="M32" i="6"/>
  <c r="M38" i="6" s="1"/>
  <c r="L32" i="6"/>
  <c r="L38" i="6" s="1"/>
  <c r="K32" i="6"/>
  <c r="J32" i="6"/>
  <c r="J38" i="6" s="1"/>
  <c r="I32" i="6"/>
  <c r="I38" i="6" s="1"/>
  <c r="H32" i="6"/>
  <c r="G32" i="6"/>
  <c r="E32" i="6"/>
  <c r="E38" i="6" s="1"/>
  <c r="C32" i="6"/>
  <c r="C38" i="6" s="1"/>
  <c r="L28" i="6"/>
  <c r="G27" i="6"/>
  <c r="P26" i="6"/>
  <c r="O26" i="6"/>
  <c r="N26" i="6"/>
  <c r="M26" i="6"/>
  <c r="L26" i="6"/>
  <c r="K26" i="6"/>
  <c r="K26" i="4" s="1"/>
  <c r="J26" i="6"/>
  <c r="I26" i="6"/>
  <c r="H26" i="6"/>
  <c r="G26" i="6"/>
  <c r="E26" i="6"/>
  <c r="C26" i="6"/>
  <c r="P25" i="6"/>
  <c r="O25" i="6"/>
  <c r="O25" i="4" s="1"/>
  <c r="N25" i="6"/>
  <c r="M25" i="6"/>
  <c r="L25" i="6"/>
  <c r="K25" i="6"/>
  <c r="J25" i="6"/>
  <c r="I25" i="6"/>
  <c r="H25" i="6"/>
  <c r="G25" i="6"/>
  <c r="G25" i="4" s="1"/>
  <c r="E25" i="6"/>
  <c r="C25" i="6"/>
  <c r="P24" i="6"/>
  <c r="O24" i="6"/>
  <c r="N24" i="6"/>
  <c r="M24" i="6"/>
  <c r="L24" i="6"/>
  <c r="K24" i="6"/>
  <c r="K24" i="4" s="1"/>
  <c r="J24" i="6"/>
  <c r="I24" i="6"/>
  <c r="H24" i="6"/>
  <c r="G24" i="6"/>
  <c r="E24" i="6"/>
  <c r="C24" i="6"/>
  <c r="P23" i="6"/>
  <c r="O23" i="6"/>
  <c r="O23" i="4" s="1"/>
  <c r="N23" i="6"/>
  <c r="M23" i="6"/>
  <c r="L23" i="6"/>
  <c r="K23" i="6"/>
  <c r="J23" i="6"/>
  <c r="I23" i="6"/>
  <c r="H23" i="6"/>
  <c r="G23" i="6"/>
  <c r="G23" i="4" s="1"/>
  <c r="E23" i="6"/>
  <c r="C23" i="6"/>
  <c r="P22" i="6"/>
  <c r="O22" i="6"/>
  <c r="N22" i="6"/>
  <c r="M22" i="6"/>
  <c r="L22" i="6"/>
  <c r="K22" i="6"/>
  <c r="K22" i="4" s="1"/>
  <c r="J22" i="6"/>
  <c r="I22" i="6"/>
  <c r="H22" i="6"/>
  <c r="G22" i="6"/>
  <c r="E22" i="6"/>
  <c r="C22" i="6"/>
  <c r="P21" i="6"/>
  <c r="O21" i="6"/>
  <c r="O21" i="4" s="1"/>
  <c r="N21" i="6"/>
  <c r="M21" i="6"/>
  <c r="L21" i="6"/>
  <c r="K21" i="6"/>
  <c r="J21" i="6"/>
  <c r="I21" i="6"/>
  <c r="H21" i="6"/>
  <c r="G21" i="6"/>
  <c r="G21" i="4" s="1"/>
  <c r="E21" i="6"/>
  <c r="C21" i="6"/>
  <c r="P20" i="6"/>
  <c r="O20" i="6"/>
  <c r="N20" i="6"/>
  <c r="M20" i="6"/>
  <c r="L20" i="6"/>
  <c r="K20" i="6"/>
  <c r="K20" i="4" s="1"/>
  <c r="J20" i="6"/>
  <c r="I20" i="6"/>
  <c r="H20" i="6"/>
  <c r="G20" i="6"/>
  <c r="E20" i="6"/>
  <c r="C20" i="6"/>
  <c r="P19" i="6"/>
  <c r="P27" i="6" s="1"/>
  <c r="P28" i="6" s="1"/>
  <c r="O19" i="6"/>
  <c r="O19" i="4" s="1"/>
  <c r="N19" i="6"/>
  <c r="M19" i="6"/>
  <c r="L19" i="6"/>
  <c r="K19" i="6"/>
  <c r="J19" i="6"/>
  <c r="I19" i="6"/>
  <c r="H19" i="6"/>
  <c r="H27" i="6" s="1"/>
  <c r="H28" i="6" s="1"/>
  <c r="H49" i="6" s="1"/>
  <c r="H59" i="6" s="1"/>
  <c r="G19" i="6"/>
  <c r="G19" i="4" s="1"/>
  <c r="E19" i="6"/>
  <c r="C19" i="6"/>
  <c r="P18" i="6"/>
  <c r="O18" i="6"/>
  <c r="N18" i="6"/>
  <c r="N27" i="6" s="1"/>
  <c r="M18" i="6"/>
  <c r="M27" i="6" s="1"/>
  <c r="L18" i="6"/>
  <c r="L27" i="6" s="1"/>
  <c r="K18" i="6"/>
  <c r="K27" i="6" s="1"/>
  <c r="K28" i="6" s="1"/>
  <c r="J18" i="6"/>
  <c r="J27" i="6" s="1"/>
  <c r="I18" i="6"/>
  <c r="I27" i="6" s="1"/>
  <c r="H18" i="6"/>
  <c r="G18" i="6"/>
  <c r="E18" i="6"/>
  <c r="E27" i="6" s="1"/>
  <c r="C18" i="6"/>
  <c r="C27" i="6" s="1"/>
  <c r="G15" i="6"/>
  <c r="P14" i="6"/>
  <c r="O14" i="6"/>
  <c r="N14" i="6"/>
  <c r="M14" i="6"/>
  <c r="L14" i="6"/>
  <c r="K14" i="6"/>
  <c r="J14" i="6"/>
  <c r="I14" i="6"/>
  <c r="H14" i="6"/>
  <c r="G14" i="6"/>
  <c r="E14" i="6"/>
  <c r="C14" i="6"/>
  <c r="P13" i="6"/>
  <c r="O13" i="6"/>
  <c r="O13" i="4" s="1"/>
  <c r="N13" i="6"/>
  <c r="M13" i="6"/>
  <c r="L13" i="6"/>
  <c r="K13" i="6"/>
  <c r="J13" i="6"/>
  <c r="I13" i="6"/>
  <c r="H13" i="6"/>
  <c r="G13" i="6"/>
  <c r="G13" i="4" s="1"/>
  <c r="E13" i="6"/>
  <c r="C13" i="6"/>
  <c r="P12" i="6"/>
  <c r="O12" i="6"/>
  <c r="N12" i="6"/>
  <c r="M12" i="6"/>
  <c r="L12" i="6"/>
  <c r="K12" i="6"/>
  <c r="K12" i="4" s="1"/>
  <c r="J12" i="6"/>
  <c r="I12" i="6"/>
  <c r="H12" i="6"/>
  <c r="G12" i="6"/>
  <c r="E12" i="6"/>
  <c r="C12" i="6"/>
  <c r="P11" i="6"/>
  <c r="O11" i="6"/>
  <c r="O11" i="4" s="1"/>
  <c r="N11" i="6"/>
  <c r="M11" i="6"/>
  <c r="L11" i="6"/>
  <c r="K11" i="6"/>
  <c r="J11" i="6"/>
  <c r="I11" i="6"/>
  <c r="H11" i="6"/>
  <c r="G11" i="6"/>
  <c r="G11" i="4" s="1"/>
  <c r="E11" i="6"/>
  <c r="C11" i="6"/>
  <c r="P10" i="6"/>
  <c r="O10" i="6"/>
  <c r="N10" i="6"/>
  <c r="M10" i="6"/>
  <c r="L10" i="6"/>
  <c r="K10" i="6"/>
  <c r="K10" i="4" s="1"/>
  <c r="J10" i="6"/>
  <c r="I10" i="6"/>
  <c r="H10" i="6"/>
  <c r="G10" i="6"/>
  <c r="E10" i="6"/>
  <c r="C10" i="6"/>
  <c r="P9" i="6"/>
  <c r="P15" i="6" s="1"/>
  <c r="O9" i="6"/>
  <c r="O9" i="4" s="1"/>
  <c r="O70" i="7" s="1"/>
  <c r="N9" i="6"/>
  <c r="M9" i="6"/>
  <c r="L9" i="6"/>
  <c r="K9" i="6"/>
  <c r="J9" i="6"/>
  <c r="I9" i="6"/>
  <c r="H9" i="6"/>
  <c r="H15" i="6" s="1"/>
  <c r="G9" i="6"/>
  <c r="G9" i="4" s="1"/>
  <c r="G70" i="7" s="1"/>
  <c r="E9" i="6"/>
  <c r="C9" i="6"/>
  <c r="P8" i="6"/>
  <c r="O8" i="6"/>
  <c r="N8" i="6"/>
  <c r="N15" i="6" s="1"/>
  <c r="M8" i="6"/>
  <c r="M15" i="6" s="1"/>
  <c r="L8" i="6"/>
  <c r="L15" i="6" s="1"/>
  <c r="K8" i="6"/>
  <c r="K15" i="6" s="1"/>
  <c r="J8" i="6"/>
  <c r="J15" i="6" s="1"/>
  <c r="I8" i="6"/>
  <c r="I15" i="6" s="1"/>
  <c r="H8" i="6"/>
  <c r="G8" i="6"/>
  <c r="E8" i="6"/>
  <c r="E15" i="6" s="1"/>
  <c r="C8" i="6"/>
  <c r="C15" i="6" s="1"/>
  <c r="P5" i="6"/>
  <c r="O5" i="6"/>
  <c r="N5" i="6"/>
  <c r="M5" i="6"/>
  <c r="L5" i="6"/>
  <c r="K5" i="6"/>
  <c r="J5" i="6"/>
  <c r="I5" i="6"/>
  <c r="H5" i="6"/>
  <c r="G5" i="6"/>
  <c r="E5" i="6"/>
  <c r="C5" i="6"/>
  <c r="P4" i="6"/>
  <c r="O4" i="6"/>
  <c r="N4" i="6"/>
  <c r="M4" i="6"/>
  <c r="L4" i="6"/>
  <c r="K4" i="6"/>
  <c r="J4" i="6"/>
  <c r="I4" i="6"/>
  <c r="H4" i="6"/>
  <c r="G4" i="6"/>
  <c r="E4" i="6"/>
  <c r="C4" i="6"/>
  <c r="A4" i="6"/>
  <c r="A3" i="6"/>
  <c r="A2" i="6"/>
  <c r="A1" i="6"/>
  <c r="P78" i="5"/>
  <c r="P78" i="4" s="1"/>
  <c r="P81" i="4" s="1"/>
  <c r="P32" i="4" s="1"/>
  <c r="P38" i="4" s="1"/>
  <c r="O78" i="5"/>
  <c r="N78" i="5"/>
  <c r="M78" i="5"/>
  <c r="L78" i="5"/>
  <c r="L78" i="4" s="1"/>
  <c r="K78" i="5"/>
  <c r="K78" i="4" s="1"/>
  <c r="K81" i="4" s="1"/>
  <c r="J78" i="5"/>
  <c r="I78" i="5"/>
  <c r="H78" i="5"/>
  <c r="H78" i="4" s="1"/>
  <c r="H81" i="4" s="1"/>
  <c r="H32" i="4" s="1"/>
  <c r="H38" i="4" s="1"/>
  <c r="G78" i="5"/>
  <c r="E78" i="5"/>
  <c r="C78" i="5"/>
  <c r="P77" i="5"/>
  <c r="P77" i="4" s="1"/>
  <c r="P80" i="4" s="1"/>
  <c r="O77" i="5"/>
  <c r="O77" i="4" s="1"/>
  <c r="O80" i="4" s="1"/>
  <c r="N77" i="5"/>
  <c r="M77" i="5"/>
  <c r="L77" i="5"/>
  <c r="L77" i="4" s="1"/>
  <c r="K77" i="5"/>
  <c r="J77" i="5"/>
  <c r="I77" i="5"/>
  <c r="H77" i="5"/>
  <c r="H77" i="4" s="1"/>
  <c r="H80" i="4" s="1"/>
  <c r="G77" i="5"/>
  <c r="G77" i="4" s="1"/>
  <c r="G80" i="4" s="1"/>
  <c r="E77" i="5"/>
  <c r="C77" i="5"/>
  <c r="P75" i="5"/>
  <c r="P75" i="4" s="1"/>
  <c r="O75" i="5"/>
  <c r="N75" i="5"/>
  <c r="M75" i="5"/>
  <c r="L75" i="5"/>
  <c r="L75" i="4" s="1"/>
  <c r="L43" i="4" s="1"/>
  <c r="K75" i="5"/>
  <c r="K75" i="4" s="1"/>
  <c r="J75" i="5"/>
  <c r="I75" i="5"/>
  <c r="H75" i="5"/>
  <c r="H75" i="4" s="1"/>
  <c r="G75" i="5"/>
  <c r="E75" i="5"/>
  <c r="C75" i="5"/>
  <c r="P74" i="5"/>
  <c r="P74" i="4" s="1"/>
  <c r="O74" i="5"/>
  <c r="O74" i="4" s="1"/>
  <c r="N74" i="5"/>
  <c r="M74" i="5"/>
  <c r="L74" i="5"/>
  <c r="L74" i="4" s="1"/>
  <c r="K74" i="5"/>
  <c r="J74" i="5"/>
  <c r="I74" i="5"/>
  <c r="H74" i="5"/>
  <c r="H74" i="4" s="1"/>
  <c r="G74" i="5"/>
  <c r="G74" i="4" s="1"/>
  <c r="E74" i="5"/>
  <c r="C74" i="5"/>
  <c r="P72" i="5"/>
  <c r="P72" i="4" s="1"/>
  <c r="O72" i="5"/>
  <c r="N72" i="5"/>
  <c r="M72" i="5"/>
  <c r="L72" i="5"/>
  <c r="L72" i="4" s="1"/>
  <c r="K72" i="5"/>
  <c r="K72" i="4" s="1"/>
  <c r="J72" i="5"/>
  <c r="I72" i="5"/>
  <c r="H72" i="5"/>
  <c r="H72" i="4" s="1"/>
  <c r="G72" i="5"/>
  <c r="E72" i="5"/>
  <c r="C72" i="5"/>
  <c r="P71" i="5"/>
  <c r="P71" i="4" s="1"/>
  <c r="O71" i="5"/>
  <c r="O71" i="4" s="1"/>
  <c r="N71" i="5"/>
  <c r="M71" i="5"/>
  <c r="L71" i="5"/>
  <c r="L71" i="4" s="1"/>
  <c r="K71" i="5"/>
  <c r="J71" i="5"/>
  <c r="I71" i="5"/>
  <c r="H71" i="5"/>
  <c r="H71" i="4" s="1"/>
  <c r="G71" i="5"/>
  <c r="G71" i="4" s="1"/>
  <c r="E71" i="5"/>
  <c r="C71" i="5"/>
  <c r="P55" i="5"/>
  <c r="P55" i="4" s="1"/>
  <c r="O55" i="5"/>
  <c r="O55" i="4" s="1"/>
  <c r="N55" i="5"/>
  <c r="M55" i="5"/>
  <c r="L55" i="5"/>
  <c r="K55" i="5"/>
  <c r="J55" i="5"/>
  <c r="I55" i="5"/>
  <c r="H55" i="5"/>
  <c r="G55" i="5"/>
  <c r="G55" i="4" s="1"/>
  <c r="E55" i="5"/>
  <c r="C55" i="5"/>
  <c r="L54" i="5"/>
  <c r="P53" i="5"/>
  <c r="O53" i="5"/>
  <c r="O53" i="4" s="1"/>
  <c r="O56" i="4" s="1"/>
  <c r="N53" i="5"/>
  <c r="M53" i="5"/>
  <c r="L53" i="5"/>
  <c r="K53" i="5"/>
  <c r="J53" i="5"/>
  <c r="I53" i="5"/>
  <c r="H53" i="5"/>
  <c r="G53" i="5"/>
  <c r="G53" i="4" s="1"/>
  <c r="E53" i="5"/>
  <c r="C53" i="5"/>
  <c r="P52" i="5"/>
  <c r="P56" i="5" s="1"/>
  <c r="O52" i="5"/>
  <c r="N52" i="5"/>
  <c r="N56" i="5" s="1"/>
  <c r="M52" i="5"/>
  <c r="M56" i="5" s="1"/>
  <c r="L52" i="5"/>
  <c r="L56" i="5" s="1"/>
  <c r="K52" i="5"/>
  <c r="J52" i="5"/>
  <c r="J56" i="5" s="1"/>
  <c r="I52" i="5"/>
  <c r="I56" i="5" s="1"/>
  <c r="H52" i="5"/>
  <c r="H56" i="5" s="1"/>
  <c r="G52" i="5"/>
  <c r="E52" i="5"/>
  <c r="E56" i="5" s="1"/>
  <c r="C52" i="5"/>
  <c r="C56" i="5" s="1"/>
  <c r="G47" i="5"/>
  <c r="G48" i="5" s="1"/>
  <c r="P46" i="5"/>
  <c r="O46" i="5"/>
  <c r="N46" i="5"/>
  <c r="M46" i="5"/>
  <c r="L46" i="5"/>
  <c r="K46" i="5"/>
  <c r="K46" i="4" s="1"/>
  <c r="J46" i="5"/>
  <c r="I46" i="5"/>
  <c r="H46" i="5"/>
  <c r="G46" i="5"/>
  <c r="E46" i="5"/>
  <c r="C46" i="5"/>
  <c r="P45" i="5"/>
  <c r="P45" i="4" s="1"/>
  <c r="O45" i="5"/>
  <c r="O45" i="4" s="1"/>
  <c r="N45" i="5"/>
  <c r="M45" i="5"/>
  <c r="L45" i="5"/>
  <c r="K45" i="5"/>
  <c r="J45" i="5"/>
  <c r="I45" i="5"/>
  <c r="H45" i="5"/>
  <c r="G45" i="5"/>
  <c r="G45" i="4" s="1"/>
  <c r="E45" i="5"/>
  <c r="C45" i="5"/>
  <c r="P44" i="5"/>
  <c r="O44" i="5"/>
  <c r="N44" i="5"/>
  <c r="M44" i="5"/>
  <c r="L44" i="5"/>
  <c r="L44" i="4" s="1"/>
  <c r="K44" i="5"/>
  <c r="K44" i="4" s="1"/>
  <c r="J44" i="5"/>
  <c r="I44" i="5"/>
  <c r="H44" i="5"/>
  <c r="G44" i="5"/>
  <c r="E44" i="5"/>
  <c r="C44" i="5"/>
  <c r="P43" i="5"/>
  <c r="O43" i="5"/>
  <c r="O43" i="4" s="1"/>
  <c r="N43" i="5"/>
  <c r="M43" i="5"/>
  <c r="L43" i="5"/>
  <c r="K43" i="5"/>
  <c r="J43" i="5"/>
  <c r="I43" i="5"/>
  <c r="H43" i="5"/>
  <c r="G43" i="5"/>
  <c r="G43" i="4" s="1"/>
  <c r="E43" i="5"/>
  <c r="C43" i="5"/>
  <c r="P42" i="5"/>
  <c r="O42" i="5"/>
  <c r="N42" i="5"/>
  <c r="M42" i="5"/>
  <c r="L42" i="5"/>
  <c r="L42" i="4" s="1"/>
  <c r="L47" i="4" s="1"/>
  <c r="K42" i="5"/>
  <c r="K42" i="4" s="1"/>
  <c r="J42" i="5"/>
  <c r="I42" i="5"/>
  <c r="H42" i="5"/>
  <c r="G42" i="5"/>
  <c r="E42" i="5"/>
  <c r="C42" i="5"/>
  <c r="P41" i="5"/>
  <c r="P47" i="5" s="1"/>
  <c r="O41" i="5"/>
  <c r="O41" i="4" s="1"/>
  <c r="N41" i="5"/>
  <c r="N47" i="5" s="1"/>
  <c r="M41" i="5"/>
  <c r="M47" i="5" s="1"/>
  <c r="M48" i="5" s="1"/>
  <c r="L41" i="5"/>
  <c r="K41" i="5"/>
  <c r="J41" i="5"/>
  <c r="J47" i="5" s="1"/>
  <c r="I41" i="5"/>
  <c r="I47" i="5" s="1"/>
  <c r="H41" i="5"/>
  <c r="H47" i="5" s="1"/>
  <c r="G41" i="5"/>
  <c r="E41" i="5"/>
  <c r="E47" i="5" s="1"/>
  <c r="C41" i="5"/>
  <c r="C47" i="5" s="1"/>
  <c r="C48" i="5" s="1"/>
  <c r="P37" i="5"/>
  <c r="O37" i="5"/>
  <c r="N37" i="5"/>
  <c r="M37" i="5"/>
  <c r="L37" i="5"/>
  <c r="K37" i="5"/>
  <c r="J37" i="5"/>
  <c r="I37" i="5"/>
  <c r="H37" i="5"/>
  <c r="G37" i="5"/>
  <c r="E37" i="5"/>
  <c r="C37" i="5"/>
  <c r="P36" i="5"/>
  <c r="O36" i="5"/>
  <c r="N36" i="5"/>
  <c r="M36" i="5"/>
  <c r="L36" i="5"/>
  <c r="K36" i="5"/>
  <c r="J36" i="5"/>
  <c r="I36" i="5"/>
  <c r="H36" i="5"/>
  <c r="G36" i="5"/>
  <c r="E36" i="5"/>
  <c r="C36" i="5"/>
  <c r="P35" i="5"/>
  <c r="O35" i="5"/>
  <c r="N35" i="5"/>
  <c r="M35" i="5"/>
  <c r="L35" i="5"/>
  <c r="K35" i="5"/>
  <c r="J35" i="5"/>
  <c r="I35" i="5"/>
  <c r="H35" i="5"/>
  <c r="G35" i="5"/>
  <c r="E35" i="5"/>
  <c r="C35" i="5"/>
  <c r="P34" i="5"/>
  <c r="O34" i="5"/>
  <c r="N34" i="5"/>
  <c r="M34" i="5"/>
  <c r="L34" i="5"/>
  <c r="K34" i="5"/>
  <c r="J34" i="5"/>
  <c r="I34" i="5"/>
  <c r="H34" i="5"/>
  <c r="G34" i="5"/>
  <c r="E34" i="5"/>
  <c r="C34" i="5"/>
  <c r="P33" i="5"/>
  <c r="O33" i="5"/>
  <c r="N33" i="5"/>
  <c r="M33" i="5"/>
  <c r="L33" i="5"/>
  <c r="K33" i="5"/>
  <c r="J33" i="5"/>
  <c r="I33" i="5"/>
  <c r="H33" i="5"/>
  <c r="G33" i="5"/>
  <c r="E33" i="5"/>
  <c r="C33" i="5"/>
  <c r="P32" i="5"/>
  <c r="O32" i="5"/>
  <c r="O38" i="5" s="1"/>
  <c r="N32" i="5"/>
  <c r="N38" i="5" s="1"/>
  <c r="M32" i="5"/>
  <c r="M38" i="5" s="1"/>
  <c r="L32" i="5"/>
  <c r="L38" i="5" s="1"/>
  <c r="K32" i="5"/>
  <c r="K38" i="5" s="1"/>
  <c r="J32" i="5"/>
  <c r="J38" i="5" s="1"/>
  <c r="I32" i="5"/>
  <c r="I38" i="5" s="1"/>
  <c r="H32" i="5"/>
  <c r="G32" i="5"/>
  <c r="G38" i="5" s="1"/>
  <c r="E32" i="5"/>
  <c r="E38" i="5" s="1"/>
  <c r="C32" i="5"/>
  <c r="C38" i="5" s="1"/>
  <c r="K27" i="5"/>
  <c r="P26" i="5"/>
  <c r="O26" i="5"/>
  <c r="N26" i="5"/>
  <c r="M26" i="5"/>
  <c r="L26" i="5"/>
  <c r="K26" i="5"/>
  <c r="J26" i="5"/>
  <c r="I26" i="5"/>
  <c r="H26" i="5"/>
  <c r="G26" i="5"/>
  <c r="E26" i="5"/>
  <c r="C26" i="5"/>
  <c r="P25" i="5"/>
  <c r="O25" i="5"/>
  <c r="N25" i="5"/>
  <c r="M25" i="5"/>
  <c r="L25" i="5"/>
  <c r="K25" i="5"/>
  <c r="J25" i="5"/>
  <c r="I25" i="5"/>
  <c r="H25" i="5"/>
  <c r="G25" i="5"/>
  <c r="E25" i="5"/>
  <c r="C25" i="5"/>
  <c r="P24" i="5"/>
  <c r="O24" i="5"/>
  <c r="N24" i="5"/>
  <c r="M24" i="5"/>
  <c r="L24" i="5"/>
  <c r="K24" i="5"/>
  <c r="J24" i="5"/>
  <c r="I24" i="5"/>
  <c r="H24" i="5"/>
  <c r="G24" i="5"/>
  <c r="E24" i="5"/>
  <c r="C24" i="5"/>
  <c r="P23" i="5"/>
  <c r="O23" i="5"/>
  <c r="N23" i="5"/>
  <c r="M23" i="5"/>
  <c r="L23" i="5"/>
  <c r="K23" i="5"/>
  <c r="J23" i="5"/>
  <c r="I23" i="5"/>
  <c r="H23" i="5"/>
  <c r="G23" i="5"/>
  <c r="E23" i="5"/>
  <c r="C23" i="5"/>
  <c r="P22" i="5"/>
  <c r="O22" i="5"/>
  <c r="N22" i="5"/>
  <c r="M22" i="5"/>
  <c r="L22" i="5"/>
  <c r="K22" i="5"/>
  <c r="J22" i="5"/>
  <c r="I22" i="5"/>
  <c r="H22" i="5"/>
  <c r="G22" i="5"/>
  <c r="E22" i="5"/>
  <c r="C22" i="5"/>
  <c r="P21" i="5"/>
  <c r="O21" i="5"/>
  <c r="N21" i="5"/>
  <c r="M21" i="5"/>
  <c r="L21" i="5"/>
  <c r="K21" i="5"/>
  <c r="J21" i="5"/>
  <c r="I21" i="5"/>
  <c r="H21" i="5"/>
  <c r="G21" i="5"/>
  <c r="E21" i="5"/>
  <c r="C21" i="5"/>
  <c r="P20" i="5"/>
  <c r="O20" i="5"/>
  <c r="N20" i="5"/>
  <c r="M20" i="5"/>
  <c r="L20" i="5"/>
  <c r="K20" i="5"/>
  <c r="J20" i="5"/>
  <c r="I20" i="5"/>
  <c r="H20" i="5"/>
  <c r="G20" i="5"/>
  <c r="E20" i="5"/>
  <c r="C20" i="5"/>
  <c r="P19" i="5"/>
  <c r="O19" i="5"/>
  <c r="N19" i="5"/>
  <c r="M19" i="5"/>
  <c r="L19" i="5"/>
  <c r="L27" i="5" s="1"/>
  <c r="L28" i="5" s="1"/>
  <c r="K19" i="5"/>
  <c r="J19" i="5"/>
  <c r="I19" i="5"/>
  <c r="H19" i="5"/>
  <c r="G19" i="5"/>
  <c r="E19" i="5"/>
  <c r="C19" i="5"/>
  <c r="P18" i="5"/>
  <c r="P27" i="5" s="1"/>
  <c r="O18" i="5"/>
  <c r="O27" i="5" s="1"/>
  <c r="N18" i="5"/>
  <c r="N27" i="5" s="1"/>
  <c r="N28" i="5" s="1"/>
  <c r="M18" i="5"/>
  <c r="M27" i="5" s="1"/>
  <c r="M28" i="5" s="1"/>
  <c r="L18" i="5"/>
  <c r="K18" i="5"/>
  <c r="J18" i="5"/>
  <c r="J27" i="5" s="1"/>
  <c r="I18" i="5"/>
  <c r="I27" i="5" s="1"/>
  <c r="I28" i="5" s="1"/>
  <c r="H18" i="5"/>
  <c r="H27" i="5" s="1"/>
  <c r="G18" i="5"/>
  <c r="G27" i="5" s="1"/>
  <c r="E18" i="5"/>
  <c r="E27" i="5" s="1"/>
  <c r="E28" i="5" s="1"/>
  <c r="C18" i="5"/>
  <c r="C27" i="5" s="1"/>
  <c r="C28" i="5" s="1"/>
  <c r="L15" i="5"/>
  <c r="P14" i="5"/>
  <c r="O14" i="5"/>
  <c r="N14" i="5"/>
  <c r="M14" i="5"/>
  <c r="L14" i="5"/>
  <c r="K14" i="5"/>
  <c r="J14" i="5"/>
  <c r="I14" i="5"/>
  <c r="H14" i="5"/>
  <c r="G14" i="5"/>
  <c r="E14" i="5"/>
  <c r="C14" i="5"/>
  <c r="P13" i="5"/>
  <c r="O13" i="5"/>
  <c r="N13" i="5"/>
  <c r="M13" i="5"/>
  <c r="L13" i="5"/>
  <c r="K13" i="5"/>
  <c r="K13" i="4" s="1"/>
  <c r="J13" i="5"/>
  <c r="I13" i="5"/>
  <c r="H13" i="5"/>
  <c r="G13" i="5"/>
  <c r="E13" i="5"/>
  <c r="C13" i="5"/>
  <c r="P12" i="5"/>
  <c r="O12" i="5"/>
  <c r="O12" i="4" s="1"/>
  <c r="N12" i="5"/>
  <c r="M12" i="5"/>
  <c r="L12" i="5"/>
  <c r="K12" i="5"/>
  <c r="J12" i="5"/>
  <c r="I12" i="5"/>
  <c r="H12" i="5"/>
  <c r="G12" i="5"/>
  <c r="G12" i="4" s="1"/>
  <c r="E12" i="5"/>
  <c r="C12" i="5"/>
  <c r="P11" i="5"/>
  <c r="O11" i="5"/>
  <c r="N11" i="5"/>
  <c r="M11" i="5"/>
  <c r="L11" i="5"/>
  <c r="K11" i="5"/>
  <c r="K11" i="4" s="1"/>
  <c r="J11" i="5"/>
  <c r="I11" i="5"/>
  <c r="H11" i="5"/>
  <c r="G11" i="5"/>
  <c r="E11" i="5"/>
  <c r="C11" i="5"/>
  <c r="P10" i="5"/>
  <c r="O10" i="5"/>
  <c r="O10" i="4" s="1"/>
  <c r="N10" i="5"/>
  <c r="M10" i="5"/>
  <c r="L10" i="5"/>
  <c r="K10" i="5"/>
  <c r="J10" i="5"/>
  <c r="I10" i="5"/>
  <c r="H10" i="5"/>
  <c r="G10" i="5"/>
  <c r="E10" i="5"/>
  <c r="C10" i="5"/>
  <c r="P9" i="5"/>
  <c r="O9" i="5"/>
  <c r="N9" i="5"/>
  <c r="M9" i="5"/>
  <c r="L9" i="5"/>
  <c r="K9" i="5"/>
  <c r="K9" i="4" s="1"/>
  <c r="J9" i="5"/>
  <c r="I9" i="5"/>
  <c r="H9" i="5"/>
  <c r="G9" i="5"/>
  <c r="E9" i="5"/>
  <c r="C9" i="5"/>
  <c r="P8" i="5"/>
  <c r="O8" i="5"/>
  <c r="O15" i="5" s="1"/>
  <c r="O28" i="5" s="1"/>
  <c r="N8" i="5"/>
  <c r="N15" i="5" s="1"/>
  <c r="M8" i="5"/>
  <c r="M15" i="5" s="1"/>
  <c r="L8" i="5"/>
  <c r="K8" i="5"/>
  <c r="J8" i="5"/>
  <c r="J15" i="5" s="1"/>
  <c r="I8" i="5"/>
  <c r="I15" i="5" s="1"/>
  <c r="H8" i="5"/>
  <c r="G8" i="5"/>
  <c r="G15" i="5" s="1"/>
  <c r="G28" i="5" s="1"/>
  <c r="G49" i="5" s="1"/>
  <c r="E8" i="5"/>
  <c r="E15" i="5" s="1"/>
  <c r="C8" i="5"/>
  <c r="C15" i="5" s="1"/>
  <c r="P5" i="5"/>
  <c r="O5" i="5"/>
  <c r="N5" i="5"/>
  <c r="M5" i="5"/>
  <c r="L5" i="5"/>
  <c r="K5" i="5"/>
  <c r="J5" i="5"/>
  <c r="I5" i="5"/>
  <c r="H5" i="5"/>
  <c r="G5" i="5"/>
  <c r="E5" i="5"/>
  <c r="C5" i="5"/>
  <c r="P4" i="5"/>
  <c r="O4" i="5"/>
  <c r="N4" i="5"/>
  <c r="M4" i="5"/>
  <c r="L4" i="5"/>
  <c r="K4" i="5"/>
  <c r="J4" i="5"/>
  <c r="I4" i="5"/>
  <c r="H4" i="5"/>
  <c r="G4" i="5"/>
  <c r="E4" i="5"/>
  <c r="C4" i="5"/>
  <c r="A4" i="5"/>
  <c r="A3" i="5"/>
  <c r="A2" i="5"/>
  <c r="A1" i="5"/>
  <c r="O81" i="4"/>
  <c r="L81" i="4"/>
  <c r="G81" i="4"/>
  <c r="K80" i="4"/>
  <c r="N78" i="4"/>
  <c r="M78" i="4"/>
  <c r="M81" i="4" s="1"/>
  <c r="J78" i="4"/>
  <c r="I78" i="4"/>
  <c r="I81" i="4" s="1"/>
  <c r="E78" i="4"/>
  <c r="E81" i="4" s="1"/>
  <c r="C78" i="4"/>
  <c r="C32" i="4" s="1"/>
  <c r="C38" i="4" s="1"/>
  <c r="N77" i="4"/>
  <c r="M77" i="4"/>
  <c r="J77" i="4"/>
  <c r="I77" i="4"/>
  <c r="I80" i="4" s="1"/>
  <c r="E77" i="4"/>
  <c r="C77" i="4"/>
  <c r="N75" i="4"/>
  <c r="N43" i="4" s="1"/>
  <c r="M75" i="4"/>
  <c r="M19" i="4" s="1"/>
  <c r="J75" i="4"/>
  <c r="J19" i="4" s="1"/>
  <c r="I75" i="4"/>
  <c r="E75" i="4"/>
  <c r="C75" i="4"/>
  <c r="C43" i="4" s="1"/>
  <c r="N74" i="4"/>
  <c r="M74" i="4"/>
  <c r="J74" i="4"/>
  <c r="I74" i="4"/>
  <c r="I35" i="4" s="1"/>
  <c r="E74" i="4"/>
  <c r="E35" i="4" s="1"/>
  <c r="C74" i="4"/>
  <c r="N72" i="4"/>
  <c r="N19" i="4" s="1"/>
  <c r="N27" i="4" s="1"/>
  <c r="M72" i="4"/>
  <c r="J72" i="4"/>
  <c r="I72" i="4"/>
  <c r="E72" i="4"/>
  <c r="C72" i="4"/>
  <c r="C19" i="4" s="1"/>
  <c r="N71" i="4"/>
  <c r="N35" i="4" s="1"/>
  <c r="M71" i="4"/>
  <c r="J71" i="4"/>
  <c r="I71" i="4"/>
  <c r="E71" i="4"/>
  <c r="C71" i="4"/>
  <c r="G62" i="4"/>
  <c r="H62" i="4" s="1"/>
  <c r="I62" i="4" s="1"/>
  <c r="J62" i="4" s="1"/>
  <c r="K62" i="4" s="1"/>
  <c r="L62" i="4" s="1"/>
  <c r="M62" i="4" s="1"/>
  <c r="N62" i="4" s="1"/>
  <c r="O62" i="4" s="1"/>
  <c r="P62" i="4" s="1"/>
  <c r="N55" i="4"/>
  <c r="M55" i="4"/>
  <c r="K55" i="4"/>
  <c r="J55" i="4"/>
  <c r="I55" i="4"/>
  <c r="H55" i="4"/>
  <c r="E55" i="4"/>
  <c r="C55" i="4"/>
  <c r="C54" i="4"/>
  <c r="P53" i="4"/>
  <c r="N53" i="4"/>
  <c r="M53" i="4"/>
  <c r="K53" i="4"/>
  <c r="J53" i="4"/>
  <c r="I53" i="4"/>
  <c r="H53" i="4"/>
  <c r="E53" i="4"/>
  <c r="C53" i="4"/>
  <c r="P52" i="4"/>
  <c r="P54" i="4" s="1"/>
  <c r="O52" i="4"/>
  <c r="N52" i="4"/>
  <c r="N56" i="4" s="1"/>
  <c r="M52" i="4"/>
  <c r="M56" i="4" s="1"/>
  <c r="L52" i="4"/>
  <c r="L54" i="4" s="1"/>
  <c r="J52" i="4"/>
  <c r="J56" i="4" s="1"/>
  <c r="I52" i="4"/>
  <c r="I56" i="4" s="1"/>
  <c r="H52" i="4"/>
  <c r="G52" i="4"/>
  <c r="E52" i="4"/>
  <c r="E56" i="4" s="1"/>
  <c r="C52" i="4"/>
  <c r="C56" i="4" s="1"/>
  <c r="H47" i="4"/>
  <c r="H48" i="4" s="1"/>
  <c r="P46" i="4"/>
  <c r="N46" i="4"/>
  <c r="M46" i="4"/>
  <c r="L46" i="4"/>
  <c r="J46" i="4"/>
  <c r="I46" i="4"/>
  <c r="H46" i="4"/>
  <c r="E46" i="4"/>
  <c r="C46" i="4"/>
  <c r="N45" i="4"/>
  <c r="M45" i="4"/>
  <c r="L45" i="4"/>
  <c r="J45" i="4"/>
  <c r="I45" i="4"/>
  <c r="H45" i="4"/>
  <c r="E45" i="4"/>
  <c r="C45" i="4"/>
  <c r="P44" i="4"/>
  <c r="N44" i="4"/>
  <c r="M44" i="4"/>
  <c r="J44" i="4"/>
  <c r="I44" i="4"/>
  <c r="H44" i="4"/>
  <c r="E44" i="4"/>
  <c r="C44" i="4"/>
  <c r="P43" i="4"/>
  <c r="M43" i="4"/>
  <c r="J43" i="4"/>
  <c r="I43" i="4"/>
  <c r="H43" i="4"/>
  <c r="P42" i="4"/>
  <c r="N42" i="4"/>
  <c r="M42" i="4"/>
  <c r="J42" i="4"/>
  <c r="I42" i="4"/>
  <c r="H42" i="4"/>
  <c r="E42" i="4"/>
  <c r="C42" i="4"/>
  <c r="P41" i="4"/>
  <c r="P47" i="4" s="1"/>
  <c r="P48" i="4" s="1"/>
  <c r="N41" i="4"/>
  <c r="M41" i="4"/>
  <c r="M47" i="4" s="1"/>
  <c r="L41" i="4"/>
  <c r="J41" i="4"/>
  <c r="I41" i="4"/>
  <c r="H41" i="4"/>
  <c r="G41" i="4"/>
  <c r="E41" i="4"/>
  <c r="C41" i="4"/>
  <c r="C47" i="4" s="1"/>
  <c r="C48" i="4" s="1"/>
  <c r="P37" i="4"/>
  <c r="O37" i="4"/>
  <c r="N37" i="4"/>
  <c r="M37" i="4"/>
  <c r="L37" i="4"/>
  <c r="J37" i="4"/>
  <c r="I37" i="4"/>
  <c r="H37" i="4"/>
  <c r="G37" i="4"/>
  <c r="E37" i="4"/>
  <c r="C37" i="4"/>
  <c r="P36" i="4"/>
  <c r="N36" i="4"/>
  <c r="M36" i="4"/>
  <c r="L36" i="4"/>
  <c r="K36" i="4"/>
  <c r="J36" i="4"/>
  <c r="I36" i="4"/>
  <c r="H36" i="4"/>
  <c r="E36" i="4"/>
  <c r="C36" i="4"/>
  <c r="P35" i="4"/>
  <c r="O35" i="4"/>
  <c r="M35" i="4"/>
  <c r="L35" i="4"/>
  <c r="H35" i="4"/>
  <c r="G35" i="4"/>
  <c r="C35" i="4"/>
  <c r="P34" i="4"/>
  <c r="N34" i="4"/>
  <c r="M34" i="4"/>
  <c r="L34" i="4"/>
  <c r="K34" i="4"/>
  <c r="J34" i="4"/>
  <c r="I34" i="4"/>
  <c r="H34" i="4"/>
  <c r="E34" i="4"/>
  <c r="C34" i="4"/>
  <c r="P33" i="4"/>
  <c r="O33" i="4"/>
  <c r="N33" i="4"/>
  <c r="M33" i="4"/>
  <c r="L33" i="4"/>
  <c r="J33" i="4"/>
  <c r="I33" i="4"/>
  <c r="H33" i="4"/>
  <c r="G33" i="4"/>
  <c r="E33" i="4"/>
  <c r="C33" i="4"/>
  <c r="L32" i="4"/>
  <c r="L38" i="4" s="1"/>
  <c r="K32" i="4"/>
  <c r="I32" i="4"/>
  <c r="I38" i="4" s="1"/>
  <c r="E32" i="4"/>
  <c r="P26" i="4"/>
  <c r="O26" i="4"/>
  <c r="N26" i="4"/>
  <c r="M26" i="4"/>
  <c r="L26" i="4"/>
  <c r="J26" i="4"/>
  <c r="I26" i="4"/>
  <c r="H26" i="4"/>
  <c r="G26" i="4"/>
  <c r="E26" i="4"/>
  <c r="C26" i="4"/>
  <c r="P25" i="4"/>
  <c r="N25" i="4"/>
  <c r="M25" i="4"/>
  <c r="L25" i="4"/>
  <c r="K25" i="4"/>
  <c r="J25" i="4"/>
  <c r="I25" i="4"/>
  <c r="H25" i="4"/>
  <c r="E25" i="4"/>
  <c r="C25" i="4"/>
  <c r="P24" i="4"/>
  <c r="O24" i="4"/>
  <c r="N24" i="4"/>
  <c r="M24" i="4"/>
  <c r="L24" i="4"/>
  <c r="J24" i="4"/>
  <c r="I24" i="4"/>
  <c r="H24" i="4"/>
  <c r="G24" i="4"/>
  <c r="E24" i="4"/>
  <c r="C24" i="4"/>
  <c r="P23" i="4"/>
  <c r="N23" i="4"/>
  <c r="M23" i="4"/>
  <c r="L23" i="4"/>
  <c r="K23" i="4"/>
  <c r="J23" i="4"/>
  <c r="I23" i="4"/>
  <c r="H23" i="4"/>
  <c r="E23" i="4"/>
  <c r="C23" i="4"/>
  <c r="P22" i="4"/>
  <c r="O22" i="4"/>
  <c r="N22" i="4"/>
  <c r="M22" i="4"/>
  <c r="L22" i="4"/>
  <c r="J22" i="4"/>
  <c r="I22" i="4"/>
  <c r="H22" i="4"/>
  <c r="G22" i="4"/>
  <c r="E22" i="4"/>
  <c r="C22" i="4"/>
  <c r="P21" i="4"/>
  <c r="N21" i="4"/>
  <c r="M21" i="4"/>
  <c r="L21" i="4"/>
  <c r="K21" i="4"/>
  <c r="J21" i="4"/>
  <c r="I21" i="4"/>
  <c r="H21" i="4"/>
  <c r="E21" i="4"/>
  <c r="C21" i="4"/>
  <c r="P20" i="4"/>
  <c r="O20" i="4"/>
  <c r="N20" i="4"/>
  <c r="M20" i="4"/>
  <c r="L20" i="4"/>
  <c r="J20" i="4"/>
  <c r="I20" i="4"/>
  <c r="H20" i="4"/>
  <c r="G20" i="4"/>
  <c r="E20" i="4"/>
  <c r="C20" i="4"/>
  <c r="P19" i="4"/>
  <c r="L19" i="4"/>
  <c r="K19" i="4"/>
  <c r="I19" i="4"/>
  <c r="I27" i="4" s="1"/>
  <c r="H19" i="4"/>
  <c r="P18" i="4"/>
  <c r="P27" i="4" s="1"/>
  <c r="O18" i="4"/>
  <c r="O27" i="4" s="1"/>
  <c r="N18" i="4"/>
  <c r="M18" i="4"/>
  <c r="L18" i="4"/>
  <c r="L27" i="4" s="1"/>
  <c r="J18" i="4"/>
  <c r="J27" i="4" s="1"/>
  <c r="I18" i="4"/>
  <c r="H18" i="4"/>
  <c r="H27" i="4" s="1"/>
  <c r="G18" i="4"/>
  <c r="E18" i="4"/>
  <c r="C18" i="4"/>
  <c r="P13" i="4"/>
  <c r="N13" i="4"/>
  <c r="M13" i="4"/>
  <c r="L13" i="4"/>
  <c r="J13" i="4"/>
  <c r="I13" i="4"/>
  <c r="H13" i="4"/>
  <c r="E13" i="4"/>
  <c r="C13" i="4"/>
  <c r="P12" i="4"/>
  <c r="N12" i="4"/>
  <c r="M12" i="4"/>
  <c r="L12" i="4"/>
  <c r="J12" i="4"/>
  <c r="I12" i="4"/>
  <c r="H12" i="4"/>
  <c r="E12" i="4"/>
  <c r="C12" i="4"/>
  <c r="P11" i="4"/>
  <c r="N11" i="4"/>
  <c r="M11" i="4"/>
  <c r="L11" i="4"/>
  <c r="J11" i="4"/>
  <c r="I11" i="4"/>
  <c r="H11" i="4"/>
  <c r="E11" i="4"/>
  <c r="C11" i="4"/>
  <c r="P10" i="4"/>
  <c r="M10" i="4"/>
  <c r="L10" i="4"/>
  <c r="I10" i="4"/>
  <c r="H10" i="4"/>
  <c r="G10" i="4"/>
  <c r="C10" i="4"/>
  <c r="P9" i="4"/>
  <c r="P70" i="7" s="1"/>
  <c r="N9" i="4"/>
  <c r="N70" i="7" s="1"/>
  <c r="M9" i="4"/>
  <c r="L9" i="4"/>
  <c r="L70" i="7" s="1"/>
  <c r="J9" i="4"/>
  <c r="I9" i="4"/>
  <c r="I70" i="7" s="1"/>
  <c r="H9" i="4"/>
  <c r="H70" i="7" s="1"/>
  <c r="E9" i="4"/>
  <c r="E70" i="7" s="1"/>
  <c r="C9" i="4"/>
  <c r="P8" i="4"/>
  <c r="I8" i="4"/>
  <c r="H8" i="4"/>
  <c r="G8" i="4"/>
  <c r="C8" i="4"/>
  <c r="P5" i="4"/>
  <c r="O5" i="4"/>
  <c r="N5" i="4"/>
  <c r="M5" i="4"/>
  <c r="L5" i="4"/>
  <c r="K5" i="4"/>
  <c r="J5" i="4"/>
  <c r="I5" i="4"/>
  <c r="H5" i="4"/>
  <c r="G5" i="4"/>
  <c r="E5" i="4"/>
  <c r="C5" i="4"/>
  <c r="P4" i="4"/>
  <c r="O4" i="4"/>
  <c r="N4" i="4"/>
  <c r="M4" i="4"/>
  <c r="L4" i="4"/>
  <c r="K4" i="4"/>
  <c r="J4" i="4"/>
  <c r="I4" i="4"/>
  <c r="H4" i="4"/>
  <c r="G4" i="4"/>
  <c r="E4" i="4"/>
  <c r="C4" i="4"/>
  <c r="A4" i="4"/>
  <c r="A2" i="4"/>
  <c r="A1" i="4"/>
  <c r="Q48" i="3"/>
  <c r="P48" i="3"/>
  <c r="O48" i="3"/>
  <c r="O48" i="1" s="1"/>
  <c r="N48" i="3"/>
  <c r="M48" i="3"/>
  <c r="L48" i="3"/>
  <c r="K48" i="3"/>
  <c r="J48" i="3"/>
  <c r="I48" i="3"/>
  <c r="H48" i="3"/>
  <c r="F48" i="3"/>
  <c r="F48" i="1" s="1"/>
  <c r="Q47" i="3"/>
  <c r="P47" i="3"/>
  <c r="O47" i="3"/>
  <c r="N47" i="3"/>
  <c r="M47" i="3"/>
  <c r="L47" i="3"/>
  <c r="K47" i="3"/>
  <c r="J47" i="3"/>
  <c r="I47" i="3"/>
  <c r="H47" i="3"/>
  <c r="F47" i="3"/>
  <c r="Q45" i="3"/>
  <c r="P45" i="3"/>
  <c r="O45" i="3"/>
  <c r="N45" i="3"/>
  <c r="M45" i="3"/>
  <c r="M45" i="1" s="1"/>
  <c r="L45" i="3"/>
  <c r="K45" i="3"/>
  <c r="J45" i="3"/>
  <c r="I45" i="3"/>
  <c r="H45" i="3"/>
  <c r="F45" i="3"/>
  <c r="Q44" i="3"/>
  <c r="P44" i="3"/>
  <c r="P44" i="1" s="1"/>
  <c r="O44" i="3"/>
  <c r="N44" i="3"/>
  <c r="M44" i="3"/>
  <c r="L44" i="3"/>
  <c r="K44" i="3"/>
  <c r="J44" i="3"/>
  <c r="I44" i="3"/>
  <c r="H44" i="3"/>
  <c r="F44" i="3"/>
  <c r="Q34" i="3"/>
  <c r="N34" i="3"/>
  <c r="L34" i="3"/>
  <c r="K34" i="3"/>
  <c r="I34" i="3"/>
  <c r="D34" i="3"/>
  <c r="Q33" i="3"/>
  <c r="P33" i="3"/>
  <c r="P34" i="3" s="1"/>
  <c r="O33" i="3"/>
  <c r="O34" i="3" s="1"/>
  <c r="N33" i="3"/>
  <c r="M33" i="3"/>
  <c r="M34" i="3" s="1"/>
  <c r="L33" i="3"/>
  <c r="K33" i="3"/>
  <c r="J33" i="3"/>
  <c r="J34" i="3" s="1"/>
  <c r="I33" i="3"/>
  <c r="H33" i="3"/>
  <c r="H34" i="3" s="1"/>
  <c r="F33" i="3"/>
  <c r="F34" i="3" s="1"/>
  <c r="D33" i="3"/>
  <c r="Q28" i="3"/>
  <c r="Q28" i="1" s="1"/>
  <c r="P28" i="3"/>
  <c r="O28" i="3"/>
  <c r="N28" i="3"/>
  <c r="M28" i="3"/>
  <c r="L28" i="3"/>
  <c r="K28" i="3"/>
  <c r="K28" i="1" s="1"/>
  <c r="J28" i="3"/>
  <c r="I28" i="3"/>
  <c r="H28" i="3"/>
  <c r="F28" i="3"/>
  <c r="D28" i="3"/>
  <c r="A28" i="3"/>
  <c r="Q27" i="3"/>
  <c r="P27" i="3"/>
  <c r="P27" i="1" s="1"/>
  <c r="O27" i="3"/>
  <c r="N27" i="3"/>
  <c r="N27" i="1" s="1"/>
  <c r="M27" i="3"/>
  <c r="L27" i="3"/>
  <c r="K27" i="3"/>
  <c r="J27" i="3"/>
  <c r="I27" i="3"/>
  <c r="H27" i="3"/>
  <c r="F27" i="3"/>
  <c r="D27" i="3"/>
  <c r="D27" i="1" s="1"/>
  <c r="A27" i="3"/>
  <c r="Q26" i="3"/>
  <c r="P26" i="3"/>
  <c r="O26" i="3"/>
  <c r="N26" i="3"/>
  <c r="M26" i="3"/>
  <c r="L26" i="3"/>
  <c r="K26" i="3"/>
  <c r="K26" i="1" s="1"/>
  <c r="J26" i="3"/>
  <c r="I26" i="3"/>
  <c r="H26" i="3"/>
  <c r="F26" i="3"/>
  <c r="D26" i="3"/>
  <c r="A26" i="3"/>
  <c r="Q25" i="3"/>
  <c r="P25" i="3"/>
  <c r="O25" i="3"/>
  <c r="N25" i="3"/>
  <c r="M25" i="3"/>
  <c r="L25" i="3"/>
  <c r="K25" i="3"/>
  <c r="J25" i="3"/>
  <c r="J25" i="1" s="1"/>
  <c r="I25" i="3"/>
  <c r="H25" i="3"/>
  <c r="H29" i="3" s="1"/>
  <c r="F25" i="3"/>
  <c r="D25" i="3"/>
  <c r="A25" i="3"/>
  <c r="Q24" i="3"/>
  <c r="P24" i="3"/>
  <c r="O24" i="3"/>
  <c r="O24" i="1" s="1"/>
  <c r="N24" i="3"/>
  <c r="M24" i="3"/>
  <c r="M24" i="1" s="1"/>
  <c r="L24" i="3"/>
  <c r="K24" i="3"/>
  <c r="J24" i="3"/>
  <c r="I24" i="3"/>
  <c r="H24" i="3"/>
  <c r="F24" i="3"/>
  <c r="F24" i="1" s="1"/>
  <c r="D24" i="3"/>
  <c r="A24" i="3"/>
  <c r="Q23" i="3"/>
  <c r="P23" i="3"/>
  <c r="O23" i="3"/>
  <c r="N23" i="3"/>
  <c r="M23" i="3"/>
  <c r="M29" i="3" s="1"/>
  <c r="L23" i="3"/>
  <c r="L23" i="1" s="1"/>
  <c r="K23" i="3"/>
  <c r="J23" i="3"/>
  <c r="I23" i="3"/>
  <c r="H23" i="3"/>
  <c r="F23" i="3"/>
  <c r="D23" i="3"/>
  <c r="A23" i="3"/>
  <c r="Q22" i="3"/>
  <c r="Q22" i="1" s="1"/>
  <c r="P22" i="3"/>
  <c r="O22" i="3"/>
  <c r="N22" i="3"/>
  <c r="M22" i="3"/>
  <c r="L22" i="3"/>
  <c r="K22" i="3"/>
  <c r="J22" i="3"/>
  <c r="I22" i="3"/>
  <c r="I22" i="1" s="1"/>
  <c r="H22" i="3"/>
  <c r="F22" i="3"/>
  <c r="F22" i="1" s="1"/>
  <c r="D22" i="3"/>
  <c r="A22" i="3"/>
  <c r="Q21" i="3"/>
  <c r="P21" i="3"/>
  <c r="O21" i="3"/>
  <c r="O29" i="3" s="1"/>
  <c r="N21" i="3"/>
  <c r="M21" i="3"/>
  <c r="L21" i="3"/>
  <c r="K21" i="3"/>
  <c r="J21" i="3"/>
  <c r="I21" i="3"/>
  <c r="H21" i="3"/>
  <c r="F21" i="3"/>
  <c r="D21" i="3"/>
  <c r="A21" i="3"/>
  <c r="Q20" i="3"/>
  <c r="Q29" i="3" s="1"/>
  <c r="P20" i="3"/>
  <c r="O20" i="3"/>
  <c r="N20" i="3"/>
  <c r="M20" i="3"/>
  <c r="L20" i="3"/>
  <c r="K20" i="3"/>
  <c r="J20" i="3"/>
  <c r="I20" i="3"/>
  <c r="I29" i="3" s="1"/>
  <c r="H20" i="3"/>
  <c r="F20" i="3"/>
  <c r="D20" i="3"/>
  <c r="A20" i="3"/>
  <c r="Q16" i="3"/>
  <c r="P16" i="3"/>
  <c r="O16" i="3"/>
  <c r="O16" i="1" s="1"/>
  <c r="N16" i="3"/>
  <c r="M16" i="3"/>
  <c r="L16" i="3"/>
  <c r="K16" i="3"/>
  <c r="J16" i="3"/>
  <c r="I16" i="3"/>
  <c r="H16" i="3"/>
  <c r="F16" i="3"/>
  <c r="D16" i="3"/>
  <c r="A16" i="3"/>
  <c r="Q15" i="3"/>
  <c r="P15" i="3"/>
  <c r="O15" i="3"/>
  <c r="N15" i="3"/>
  <c r="M15" i="3"/>
  <c r="L15" i="3"/>
  <c r="K15" i="3"/>
  <c r="J15" i="3"/>
  <c r="I15" i="3"/>
  <c r="H15" i="3"/>
  <c r="F15" i="3"/>
  <c r="D15" i="3"/>
  <c r="A15" i="3"/>
  <c r="Q13" i="3"/>
  <c r="P13" i="3"/>
  <c r="O13" i="3"/>
  <c r="N13" i="3"/>
  <c r="M13" i="3"/>
  <c r="L13" i="3"/>
  <c r="K13" i="3"/>
  <c r="J13" i="3"/>
  <c r="I13" i="3"/>
  <c r="H13" i="3"/>
  <c r="F13" i="3"/>
  <c r="D13" i="3"/>
  <c r="A13" i="3"/>
  <c r="Q12" i="3"/>
  <c r="P12" i="3"/>
  <c r="O12" i="3"/>
  <c r="N12" i="3"/>
  <c r="M12" i="3"/>
  <c r="L12" i="3"/>
  <c r="K12" i="3"/>
  <c r="J12" i="3"/>
  <c r="I12" i="3"/>
  <c r="H12" i="3"/>
  <c r="F12" i="3"/>
  <c r="D12" i="3"/>
  <c r="A12" i="3"/>
  <c r="Q11" i="3"/>
  <c r="Q17" i="3" s="1"/>
  <c r="Q31" i="3" s="1"/>
  <c r="P11" i="3"/>
  <c r="O11" i="3"/>
  <c r="N11" i="3"/>
  <c r="M11" i="3"/>
  <c r="L11" i="3"/>
  <c r="K11" i="3"/>
  <c r="J11" i="3"/>
  <c r="I11" i="3"/>
  <c r="I17" i="3" s="1"/>
  <c r="I31" i="3" s="1"/>
  <c r="H11" i="3"/>
  <c r="F11" i="3"/>
  <c r="D11" i="3"/>
  <c r="A11" i="3"/>
  <c r="Q10" i="3"/>
  <c r="P10" i="3"/>
  <c r="O10" i="3"/>
  <c r="N10" i="3"/>
  <c r="N17" i="3" s="1"/>
  <c r="M10" i="3"/>
  <c r="L10" i="3"/>
  <c r="K10" i="3"/>
  <c r="J10" i="3"/>
  <c r="I10" i="3"/>
  <c r="H10" i="3"/>
  <c r="F10" i="3"/>
  <c r="D10" i="3"/>
  <c r="D17" i="3" s="1"/>
  <c r="A10" i="3"/>
  <c r="Q9" i="3"/>
  <c r="P9" i="3"/>
  <c r="O9" i="3"/>
  <c r="N9" i="3"/>
  <c r="M9" i="3"/>
  <c r="L9" i="3"/>
  <c r="K9" i="3"/>
  <c r="K17" i="3" s="1"/>
  <c r="J9" i="3"/>
  <c r="I9" i="3"/>
  <c r="H9" i="3"/>
  <c r="F9" i="3"/>
  <c r="D9" i="3"/>
  <c r="A9" i="3"/>
  <c r="Q8" i="3"/>
  <c r="P8" i="3"/>
  <c r="P17" i="3" s="1"/>
  <c r="O8" i="3"/>
  <c r="N8" i="3"/>
  <c r="M8" i="3"/>
  <c r="L8" i="3"/>
  <c r="K8" i="3"/>
  <c r="J8" i="3"/>
  <c r="I8" i="3"/>
  <c r="H8" i="3"/>
  <c r="H17" i="3" s="1"/>
  <c r="H31" i="3" s="1"/>
  <c r="F8" i="3"/>
  <c r="D8" i="3"/>
  <c r="A8" i="3"/>
  <c r="Q5" i="3"/>
  <c r="P5" i="3"/>
  <c r="O5" i="3"/>
  <c r="N5" i="3"/>
  <c r="M5" i="3"/>
  <c r="L5" i="3"/>
  <c r="K5" i="3"/>
  <c r="J5" i="3"/>
  <c r="I5" i="3"/>
  <c r="H5" i="3"/>
  <c r="F5" i="3"/>
  <c r="D5" i="3"/>
  <c r="Q4" i="3"/>
  <c r="P4" i="3"/>
  <c r="O4" i="3"/>
  <c r="N4" i="3"/>
  <c r="M4" i="3"/>
  <c r="L4" i="3"/>
  <c r="K4" i="3"/>
  <c r="J4" i="3"/>
  <c r="I4" i="3"/>
  <c r="H4" i="3"/>
  <c r="F4" i="3"/>
  <c r="D4" i="3"/>
  <c r="B4" i="3"/>
  <c r="B3" i="3"/>
  <c r="B2" i="3"/>
  <c r="B1" i="3"/>
  <c r="Q48" i="2"/>
  <c r="Q48" i="1" s="1"/>
  <c r="P48" i="2"/>
  <c r="P48" i="1" s="1"/>
  <c r="O48" i="2"/>
  <c r="N48" i="2"/>
  <c r="N48" i="1" s="1"/>
  <c r="M48" i="2"/>
  <c r="L48" i="2"/>
  <c r="K48" i="2"/>
  <c r="K48" i="1" s="1"/>
  <c r="J48" i="2"/>
  <c r="I48" i="2"/>
  <c r="I48" i="1" s="1"/>
  <c r="H48" i="2"/>
  <c r="H48" i="1" s="1"/>
  <c r="F48" i="2"/>
  <c r="Q47" i="2"/>
  <c r="Q47" i="1" s="1"/>
  <c r="P47" i="2"/>
  <c r="O47" i="2"/>
  <c r="N47" i="2"/>
  <c r="N47" i="1" s="1"/>
  <c r="M47" i="2"/>
  <c r="L47" i="2"/>
  <c r="L47" i="1" s="1"/>
  <c r="K47" i="2"/>
  <c r="K47" i="1" s="1"/>
  <c r="J47" i="2"/>
  <c r="I47" i="2"/>
  <c r="I47" i="1" s="1"/>
  <c r="H47" i="2"/>
  <c r="F47" i="2"/>
  <c r="Q45" i="2"/>
  <c r="Q45" i="1" s="1"/>
  <c r="P45" i="2"/>
  <c r="O45" i="2"/>
  <c r="O45" i="1" s="1"/>
  <c r="N45" i="2"/>
  <c r="N45" i="1" s="1"/>
  <c r="M45" i="2"/>
  <c r="L45" i="2"/>
  <c r="L45" i="1" s="1"/>
  <c r="K45" i="2"/>
  <c r="J45" i="2"/>
  <c r="I45" i="2"/>
  <c r="I45" i="1" s="1"/>
  <c r="H45" i="2"/>
  <c r="F45" i="2"/>
  <c r="F45" i="1" s="1"/>
  <c r="Q44" i="2"/>
  <c r="Q44" i="1" s="1"/>
  <c r="P44" i="2"/>
  <c r="O44" i="2"/>
  <c r="O44" i="1" s="1"/>
  <c r="N44" i="2"/>
  <c r="M44" i="2"/>
  <c r="L44" i="2"/>
  <c r="L44" i="1" s="1"/>
  <c r="K44" i="2"/>
  <c r="J44" i="2"/>
  <c r="J44" i="1" s="1"/>
  <c r="I44" i="2"/>
  <c r="I44" i="1" s="1"/>
  <c r="H44" i="2"/>
  <c r="F44" i="2"/>
  <c r="F44" i="1" s="1"/>
  <c r="O34" i="2"/>
  <c r="L34" i="2"/>
  <c r="J34" i="2"/>
  <c r="I34" i="2"/>
  <c r="F34" i="2"/>
  <c r="Q33" i="2"/>
  <c r="Q34" i="2" s="1"/>
  <c r="P33" i="2"/>
  <c r="O33" i="2"/>
  <c r="N33" i="2"/>
  <c r="N34" i="2" s="1"/>
  <c r="M33" i="2"/>
  <c r="M33" i="1" s="1"/>
  <c r="M34" i="1" s="1"/>
  <c r="L33" i="2"/>
  <c r="K33" i="2"/>
  <c r="J33" i="2"/>
  <c r="I33" i="2"/>
  <c r="H33" i="2"/>
  <c r="F33" i="2"/>
  <c r="D33" i="2"/>
  <c r="D34" i="2" s="1"/>
  <c r="M29" i="2"/>
  <c r="Q28" i="2"/>
  <c r="P28" i="2"/>
  <c r="O28" i="2"/>
  <c r="N28" i="2"/>
  <c r="M28" i="2"/>
  <c r="L28" i="2"/>
  <c r="L28" i="1" s="1"/>
  <c r="K28" i="2"/>
  <c r="J28" i="2"/>
  <c r="I28" i="2"/>
  <c r="I28" i="1" s="1"/>
  <c r="H28" i="2"/>
  <c r="F28" i="2"/>
  <c r="F28" i="1" s="1"/>
  <c r="D28" i="2"/>
  <c r="A28" i="2"/>
  <c r="Q27" i="2"/>
  <c r="Q27" i="1" s="1"/>
  <c r="P27" i="2"/>
  <c r="O27" i="2"/>
  <c r="N27" i="2"/>
  <c r="M27" i="2"/>
  <c r="L27" i="2"/>
  <c r="L27" i="1" s="1"/>
  <c r="K27" i="2"/>
  <c r="J27" i="2"/>
  <c r="I27" i="2"/>
  <c r="I27" i="1" s="1"/>
  <c r="H27" i="2"/>
  <c r="F27" i="2"/>
  <c r="D27" i="2"/>
  <c r="A27" i="2"/>
  <c r="Q26" i="2"/>
  <c r="Q26" i="1" s="1"/>
  <c r="P26" i="2"/>
  <c r="O26" i="2"/>
  <c r="N26" i="2"/>
  <c r="N26" i="1" s="1"/>
  <c r="M26" i="2"/>
  <c r="L26" i="2"/>
  <c r="K26" i="2"/>
  <c r="J26" i="2"/>
  <c r="I26" i="2"/>
  <c r="I29" i="2" s="1"/>
  <c r="H26" i="2"/>
  <c r="F26" i="2"/>
  <c r="D26" i="2"/>
  <c r="D26" i="1" s="1"/>
  <c r="A26" i="2"/>
  <c r="Q25" i="2"/>
  <c r="P25" i="2"/>
  <c r="O25" i="2"/>
  <c r="N25" i="2"/>
  <c r="N25" i="1" s="1"/>
  <c r="M25" i="2"/>
  <c r="L25" i="2"/>
  <c r="K25" i="2"/>
  <c r="K25" i="1" s="1"/>
  <c r="J25" i="2"/>
  <c r="I25" i="2"/>
  <c r="H25" i="2"/>
  <c r="F25" i="2"/>
  <c r="D25" i="2"/>
  <c r="D25" i="1" s="1"/>
  <c r="A25" i="2"/>
  <c r="Q24" i="2"/>
  <c r="P24" i="2"/>
  <c r="P24" i="1" s="1"/>
  <c r="O24" i="2"/>
  <c r="N24" i="2"/>
  <c r="M24" i="2"/>
  <c r="L24" i="2"/>
  <c r="K24" i="2"/>
  <c r="J24" i="2"/>
  <c r="I24" i="2"/>
  <c r="H24" i="2"/>
  <c r="H24" i="1" s="1"/>
  <c r="F24" i="2"/>
  <c r="D24" i="2"/>
  <c r="A24" i="2"/>
  <c r="Q23" i="2"/>
  <c r="P23" i="2"/>
  <c r="P29" i="2" s="1"/>
  <c r="O23" i="2"/>
  <c r="N23" i="2"/>
  <c r="M23" i="2"/>
  <c r="M23" i="1" s="1"/>
  <c r="L23" i="2"/>
  <c r="K23" i="2"/>
  <c r="J23" i="2"/>
  <c r="J23" i="1" s="1"/>
  <c r="I23" i="2"/>
  <c r="H23" i="2"/>
  <c r="H23" i="1" s="1"/>
  <c r="F23" i="2"/>
  <c r="D23" i="2"/>
  <c r="D29" i="2" s="1"/>
  <c r="A23" i="2"/>
  <c r="Q22" i="2"/>
  <c r="P22" i="2"/>
  <c r="O22" i="2"/>
  <c r="O22" i="1" s="1"/>
  <c r="N22" i="2"/>
  <c r="M22" i="2"/>
  <c r="M22" i="1" s="1"/>
  <c r="L22" i="2"/>
  <c r="K22" i="2"/>
  <c r="K29" i="2" s="1"/>
  <c r="J22" i="2"/>
  <c r="J22" i="1" s="1"/>
  <c r="I22" i="2"/>
  <c r="H22" i="2"/>
  <c r="F22" i="2"/>
  <c r="D22" i="2"/>
  <c r="A22" i="2"/>
  <c r="Q21" i="2"/>
  <c r="P21" i="2"/>
  <c r="O21" i="2"/>
  <c r="N21" i="2"/>
  <c r="M21" i="2"/>
  <c r="L21" i="2"/>
  <c r="K21" i="2"/>
  <c r="J21" i="2"/>
  <c r="I21" i="2"/>
  <c r="H21" i="2"/>
  <c r="H29" i="2" s="1"/>
  <c r="F21" i="2"/>
  <c r="D21" i="2"/>
  <c r="A21" i="2"/>
  <c r="Q20" i="2"/>
  <c r="Q29" i="2" s="1"/>
  <c r="P20" i="2"/>
  <c r="O20" i="2"/>
  <c r="O29" i="2" s="1"/>
  <c r="N20" i="2"/>
  <c r="M20" i="2"/>
  <c r="L20" i="2"/>
  <c r="K20" i="2"/>
  <c r="J20" i="2"/>
  <c r="I20" i="2"/>
  <c r="H20" i="2"/>
  <c r="F20" i="2"/>
  <c r="F29" i="2" s="1"/>
  <c r="D20" i="2"/>
  <c r="A20" i="2"/>
  <c r="Q16" i="2"/>
  <c r="P16" i="2"/>
  <c r="O16" i="2"/>
  <c r="N16" i="2"/>
  <c r="M16" i="2"/>
  <c r="L16" i="2"/>
  <c r="K16" i="2"/>
  <c r="K16" i="1" s="1"/>
  <c r="J16" i="2"/>
  <c r="I16" i="2"/>
  <c r="H16" i="2"/>
  <c r="F16" i="2"/>
  <c r="D16" i="2"/>
  <c r="A16" i="2"/>
  <c r="Q15" i="2"/>
  <c r="P15" i="2"/>
  <c r="P15" i="1" s="1"/>
  <c r="O15" i="2"/>
  <c r="N15" i="2"/>
  <c r="M15" i="2"/>
  <c r="L15" i="2"/>
  <c r="K15" i="2"/>
  <c r="J15" i="2"/>
  <c r="J15" i="1" s="1"/>
  <c r="I15" i="2"/>
  <c r="H15" i="2"/>
  <c r="H15" i="1" s="1"/>
  <c r="F15" i="2"/>
  <c r="D15" i="2"/>
  <c r="A15" i="2"/>
  <c r="Q13" i="2"/>
  <c r="P13" i="2"/>
  <c r="O13" i="2"/>
  <c r="O13" i="1" s="1"/>
  <c r="N13" i="2"/>
  <c r="M13" i="2"/>
  <c r="M13" i="1" s="1"/>
  <c r="L13" i="2"/>
  <c r="K13" i="2"/>
  <c r="J13" i="2"/>
  <c r="I13" i="2"/>
  <c r="H13" i="2"/>
  <c r="F13" i="2"/>
  <c r="F13" i="1" s="1"/>
  <c r="D13" i="2"/>
  <c r="A13" i="2"/>
  <c r="Q12" i="2"/>
  <c r="P12" i="2"/>
  <c r="O12" i="2"/>
  <c r="N12" i="2"/>
  <c r="M12" i="2"/>
  <c r="L12" i="2"/>
  <c r="L12" i="1" s="1"/>
  <c r="K12" i="2"/>
  <c r="J12" i="2"/>
  <c r="J12" i="1" s="1"/>
  <c r="I12" i="2"/>
  <c r="H12" i="2"/>
  <c r="F12" i="2"/>
  <c r="D12" i="2"/>
  <c r="A12" i="2"/>
  <c r="Q11" i="2"/>
  <c r="Q11" i="1" s="1"/>
  <c r="P11" i="2"/>
  <c r="O11" i="2"/>
  <c r="O11" i="1" s="1"/>
  <c r="N11" i="2"/>
  <c r="M11" i="2"/>
  <c r="L11" i="2"/>
  <c r="K11" i="2"/>
  <c r="J11" i="2"/>
  <c r="I11" i="2"/>
  <c r="I11" i="1" s="1"/>
  <c r="H11" i="2"/>
  <c r="F11" i="2"/>
  <c r="F17" i="2" s="1"/>
  <c r="F31" i="2" s="1"/>
  <c r="D11" i="2"/>
  <c r="A11" i="2"/>
  <c r="Q10" i="2"/>
  <c r="P10" i="2"/>
  <c r="O10" i="2"/>
  <c r="O17" i="2" s="1"/>
  <c r="O31" i="2" s="1"/>
  <c r="N10" i="2"/>
  <c r="N10" i="1" s="1"/>
  <c r="M10" i="2"/>
  <c r="L10" i="2"/>
  <c r="K10" i="2"/>
  <c r="J10" i="2"/>
  <c r="I10" i="2"/>
  <c r="H10" i="2"/>
  <c r="F10" i="2"/>
  <c r="D10" i="2"/>
  <c r="D10" i="1" s="1"/>
  <c r="A10" i="2"/>
  <c r="Q9" i="2"/>
  <c r="Q17" i="2" s="1"/>
  <c r="Q31" i="2" s="1"/>
  <c r="P9" i="2"/>
  <c r="O9" i="2"/>
  <c r="N9" i="2"/>
  <c r="M9" i="2"/>
  <c r="L9" i="2"/>
  <c r="L17" i="2" s="1"/>
  <c r="K9" i="2"/>
  <c r="K9" i="1" s="1"/>
  <c r="J9" i="2"/>
  <c r="I9" i="2"/>
  <c r="I9" i="1" s="1"/>
  <c r="H9" i="2"/>
  <c r="F9" i="2"/>
  <c r="D9" i="2"/>
  <c r="A9" i="2"/>
  <c r="Q8" i="2"/>
  <c r="P8" i="2"/>
  <c r="O8" i="2"/>
  <c r="N8" i="2"/>
  <c r="N17" i="2" s="1"/>
  <c r="M8" i="2"/>
  <c r="L8" i="2"/>
  <c r="K8" i="2"/>
  <c r="J8" i="2"/>
  <c r="I8" i="2"/>
  <c r="H8" i="2"/>
  <c r="F8" i="2"/>
  <c r="D8" i="2"/>
  <c r="D17" i="2" s="1"/>
  <c r="D31" i="2" s="1"/>
  <c r="D36" i="2" s="1"/>
  <c r="D39" i="2" s="1"/>
  <c r="A8" i="2"/>
  <c r="Q5" i="2"/>
  <c r="P5" i="2"/>
  <c r="O5" i="2"/>
  <c r="N5" i="2"/>
  <c r="M5" i="2"/>
  <c r="L5" i="2"/>
  <c r="K5" i="2"/>
  <c r="J5" i="2"/>
  <c r="I5" i="2"/>
  <c r="H5" i="2"/>
  <c r="F5" i="2"/>
  <c r="D5" i="2"/>
  <c r="Q4" i="2"/>
  <c r="P4" i="2"/>
  <c r="O4" i="2"/>
  <c r="N4" i="2"/>
  <c r="M4" i="2"/>
  <c r="L4" i="2"/>
  <c r="K4" i="2"/>
  <c r="J4" i="2"/>
  <c r="I4" i="2"/>
  <c r="H4" i="2"/>
  <c r="F4" i="2"/>
  <c r="D4" i="2"/>
  <c r="B4" i="2"/>
  <c r="B3" i="2"/>
  <c r="B2" i="2"/>
  <c r="B1" i="2"/>
  <c r="N49" i="1"/>
  <c r="M48" i="1"/>
  <c r="L48" i="1"/>
  <c r="J48" i="1"/>
  <c r="P47" i="1"/>
  <c r="O47" i="1"/>
  <c r="M47" i="1"/>
  <c r="J47" i="1"/>
  <c r="H47" i="1"/>
  <c r="F47" i="1"/>
  <c r="F49" i="1" s="1"/>
  <c r="F10" i="1" s="1"/>
  <c r="P45" i="1"/>
  <c r="K45" i="1"/>
  <c r="J45" i="1"/>
  <c r="H45" i="1"/>
  <c r="N44" i="1"/>
  <c r="M44" i="1"/>
  <c r="K44" i="1"/>
  <c r="H44" i="1"/>
  <c r="Q34" i="1"/>
  <c r="N34" i="1"/>
  <c r="D34" i="1"/>
  <c r="Q33" i="1"/>
  <c r="N33" i="1"/>
  <c r="L33" i="1"/>
  <c r="L34" i="1" s="1"/>
  <c r="J33" i="1"/>
  <c r="J34" i="1" s="1"/>
  <c r="I33" i="1"/>
  <c r="I34" i="1" s="1"/>
  <c r="F33" i="1"/>
  <c r="F34" i="1" s="1"/>
  <c r="D33" i="1"/>
  <c r="P28" i="1"/>
  <c r="O28" i="1"/>
  <c r="N28" i="1"/>
  <c r="M28" i="1"/>
  <c r="J28" i="1"/>
  <c r="H28" i="1"/>
  <c r="D28" i="1"/>
  <c r="A28" i="1"/>
  <c r="O27" i="1"/>
  <c r="M27" i="1"/>
  <c r="K27" i="1"/>
  <c r="J27" i="1"/>
  <c r="H27" i="1"/>
  <c r="F27" i="1"/>
  <c r="A27" i="1"/>
  <c r="P26" i="1"/>
  <c r="O26" i="1"/>
  <c r="M26" i="1"/>
  <c r="L26" i="1"/>
  <c r="J26" i="1"/>
  <c r="H26" i="1"/>
  <c r="F26" i="1"/>
  <c r="A26" i="1"/>
  <c r="Q25" i="1"/>
  <c r="P25" i="1"/>
  <c r="O25" i="1"/>
  <c r="M25" i="1"/>
  <c r="L25" i="1"/>
  <c r="I25" i="1"/>
  <c r="H25" i="1"/>
  <c r="F25" i="1"/>
  <c r="A25" i="1"/>
  <c r="Q24" i="1"/>
  <c r="N24" i="1"/>
  <c r="L24" i="1"/>
  <c r="K24" i="1"/>
  <c r="J24" i="1"/>
  <c r="I24" i="1"/>
  <c r="D24" i="1"/>
  <c r="A24" i="1"/>
  <c r="Q23" i="1"/>
  <c r="P23" i="1"/>
  <c r="O23" i="1"/>
  <c r="N23" i="1"/>
  <c r="K23" i="1"/>
  <c r="I23" i="1"/>
  <c r="F23" i="1"/>
  <c r="D23" i="1"/>
  <c r="A23" i="1"/>
  <c r="P22" i="1"/>
  <c r="N22" i="1"/>
  <c r="L22" i="1"/>
  <c r="K22" i="1"/>
  <c r="H22" i="1"/>
  <c r="D22" i="1"/>
  <c r="A22" i="1"/>
  <c r="N21" i="1"/>
  <c r="D21" i="1"/>
  <c r="A21" i="1"/>
  <c r="P20" i="1"/>
  <c r="N20" i="1"/>
  <c r="M20" i="1"/>
  <c r="K20" i="1"/>
  <c r="J20" i="1"/>
  <c r="I20" i="1"/>
  <c r="H20" i="1"/>
  <c r="D20" i="1"/>
  <c r="A20" i="1"/>
  <c r="Q16" i="1"/>
  <c r="P16" i="1"/>
  <c r="N16" i="1"/>
  <c r="L16" i="1"/>
  <c r="J16" i="1"/>
  <c r="I16" i="1"/>
  <c r="H16" i="1"/>
  <c r="F16" i="1"/>
  <c r="D16" i="1"/>
  <c r="A16" i="1"/>
  <c r="Q15" i="1"/>
  <c r="O15" i="1"/>
  <c r="N15" i="1"/>
  <c r="M15" i="1"/>
  <c r="L15" i="1"/>
  <c r="K15" i="1"/>
  <c r="I15" i="1"/>
  <c r="F15" i="1"/>
  <c r="D15" i="1"/>
  <c r="A15" i="1"/>
  <c r="Q13" i="1"/>
  <c r="P13" i="1"/>
  <c r="N13" i="1"/>
  <c r="L13" i="1"/>
  <c r="K13" i="1"/>
  <c r="J13" i="1"/>
  <c r="I13" i="1"/>
  <c r="H13" i="1"/>
  <c r="D13" i="1"/>
  <c r="A13" i="1"/>
  <c r="Q12" i="1"/>
  <c r="P12" i="1"/>
  <c r="O12" i="1"/>
  <c r="N12" i="1"/>
  <c r="M12" i="1"/>
  <c r="K12" i="1"/>
  <c r="I12" i="1"/>
  <c r="H12" i="1"/>
  <c r="F12" i="1"/>
  <c r="D12" i="1"/>
  <c r="A12" i="1"/>
  <c r="P11" i="1"/>
  <c r="N11" i="1"/>
  <c r="M11" i="1"/>
  <c r="L11" i="1"/>
  <c r="K11" i="1"/>
  <c r="J11" i="1"/>
  <c r="H11" i="1"/>
  <c r="D11" i="1"/>
  <c r="A11" i="1"/>
  <c r="A10" i="1"/>
  <c r="P9" i="1"/>
  <c r="O9" i="1"/>
  <c r="N9" i="1"/>
  <c r="M9" i="1"/>
  <c r="L9" i="1"/>
  <c r="J9" i="1"/>
  <c r="H9" i="1"/>
  <c r="F9" i="1"/>
  <c r="D9" i="1"/>
  <c r="A9" i="1"/>
  <c r="Q8" i="1"/>
  <c r="O8" i="1"/>
  <c r="M8" i="1"/>
  <c r="L8" i="1"/>
  <c r="K8" i="1"/>
  <c r="J8" i="1"/>
  <c r="I8" i="1"/>
  <c r="F8" i="1"/>
  <c r="A8" i="1"/>
  <c r="Q5" i="1"/>
  <c r="P5" i="1"/>
  <c r="O5" i="1"/>
  <c r="N5" i="1"/>
  <c r="M5" i="1"/>
  <c r="L5" i="1"/>
  <c r="K5" i="1"/>
  <c r="J5" i="1"/>
  <c r="I5" i="1"/>
  <c r="H5" i="1"/>
  <c r="F5" i="1"/>
  <c r="D5" i="1"/>
  <c r="Q4" i="1"/>
  <c r="P4" i="1"/>
  <c r="O4" i="1"/>
  <c r="N4" i="1"/>
  <c r="M4" i="1"/>
  <c r="L4" i="1"/>
  <c r="K4" i="1"/>
  <c r="J4" i="1"/>
  <c r="I4" i="1"/>
  <c r="H4" i="1"/>
  <c r="F4" i="1"/>
  <c r="D4" i="1"/>
  <c r="B4" i="1"/>
  <c r="B2" i="1"/>
  <c r="B1" i="1"/>
  <c r="C46" i="9" l="1"/>
  <c r="J8" i="7"/>
  <c r="E46" i="9"/>
  <c r="J32" i="7"/>
  <c r="E36" i="7"/>
  <c r="N38" i="7"/>
  <c r="I96" i="7"/>
  <c r="L95" i="7"/>
  <c r="L54" i="7" s="1"/>
  <c r="O94" i="7"/>
  <c r="G94" i="7"/>
  <c r="G50" i="7" s="1"/>
  <c r="J93" i="7"/>
  <c r="J31" i="7"/>
  <c r="G46" i="9"/>
  <c r="O46" i="9"/>
  <c r="P25" i="7"/>
  <c r="H21" i="8"/>
  <c r="J71" i="8"/>
  <c r="C59" i="9"/>
  <c r="M59" i="9"/>
  <c r="G71" i="9"/>
  <c r="O71" i="9"/>
  <c r="M51" i="7"/>
  <c r="I52" i="7"/>
  <c r="I55" i="7"/>
  <c r="M56" i="7"/>
  <c r="I57" i="7"/>
  <c r="P31" i="7"/>
  <c r="H31" i="7"/>
  <c r="H25" i="7"/>
  <c r="O31" i="7"/>
  <c r="G31" i="7"/>
  <c r="M41" i="7"/>
  <c r="K21" i="8"/>
  <c r="O21" i="8"/>
  <c r="L46" i="9"/>
  <c r="H59" i="9"/>
  <c r="P59" i="9"/>
  <c r="M31" i="7"/>
  <c r="M46" i="7" s="1"/>
  <c r="L41" i="7"/>
  <c r="E50" i="7"/>
  <c r="N50" i="7"/>
  <c r="P54" i="7"/>
  <c r="H54" i="7"/>
  <c r="M50" i="7"/>
  <c r="O50" i="7"/>
  <c r="P21" i="8"/>
  <c r="H59" i="8"/>
  <c r="H61" i="8" s="1"/>
  <c r="P59" i="8"/>
  <c r="I71" i="8"/>
  <c r="N8" i="7"/>
  <c r="M54" i="7"/>
  <c r="G59" i="8"/>
  <c r="J54" i="7"/>
  <c r="BG61" i="7"/>
  <c r="J21" i="8"/>
  <c r="E46" i="8"/>
  <c r="N46" i="8"/>
  <c r="J26" i="7"/>
  <c r="E27" i="7"/>
  <c r="N27" i="7"/>
  <c r="J28" i="7"/>
  <c r="E29" i="7"/>
  <c r="N29" i="7"/>
  <c r="J30" i="7"/>
  <c r="E31" i="7"/>
  <c r="N31" i="7"/>
  <c r="E33" i="7"/>
  <c r="N33" i="7"/>
  <c r="J34" i="7"/>
  <c r="N36" i="7"/>
  <c r="J37" i="7"/>
  <c r="E38" i="7"/>
  <c r="J39" i="7"/>
  <c r="E40" i="7"/>
  <c r="N40" i="7"/>
  <c r="J41" i="7"/>
  <c r="E42" i="7"/>
  <c r="N42" i="7"/>
  <c r="J43" i="7"/>
  <c r="E44" i="7"/>
  <c r="N44" i="7"/>
  <c r="J59" i="8"/>
  <c r="K71" i="8"/>
  <c r="G21" i="9"/>
  <c r="O21" i="9"/>
  <c r="J46" i="9"/>
  <c r="N46" i="9"/>
  <c r="N59" i="9"/>
  <c r="H71" i="9"/>
  <c r="P71" i="9"/>
  <c r="E8" i="7"/>
  <c r="G9" i="7"/>
  <c r="G11" i="7"/>
  <c r="O11" i="7"/>
  <c r="K12" i="7"/>
  <c r="G13" i="7"/>
  <c r="O13" i="7"/>
  <c r="K15" i="7"/>
  <c r="G16" i="7"/>
  <c r="O16" i="7"/>
  <c r="G18" i="7"/>
  <c r="O18" i="7"/>
  <c r="K19" i="7"/>
  <c r="G46" i="8"/>
  <c r="G61" i="8" s="1"/>
  <c r="K41" i="7"/>
  <c r="G54" i="7"/>
  <c r="O54" i="7"/>
  <c r="G52" i="7"/>
  <c r="K54" i="7"/>
  <c r="G55" i="7"/>
  <c r="O55" i="7"/>
  <c r="K56" i="7"/>
  <c r="G57" i="7"/>
  <c r="O57" i="7"/>
  <c r="M9" i="7"/>
  <c r="M11" i="7"/>
  <c r="I12" i="7"/>
  <c r="M13" i="7"/>
  <c r="I15" i="7"/>
  <c r="M16" i="7"/>
  <c r="M18" i="7"/>
  <c r="I19" i="7"/>
  <c r="L29" i="7"/>
  <c r="H30" i="7"/>
  <c r="P30" i="7"/>
  <c r="H32" i="7"/>
  <c r="P32" i="7"/>
  <c r="L33" i="7"/>
  <c r="P34" i="7"/>
  <c r="L36" i="7"/>
  <c r="H37" i="7"/>
  <c r="L38" i="7"/>
  <c r="H39" i="7"/>
  <c r="P39" i="7"/>
  <c r="L40" i="7"/>
  <c r="L42" i="7"/>
  <c r="H43" i="7"/>
  <c r="P43" i="7"/>
  <c r="L44" i="7"/>
  <c r="C21" i="8"/>
  <c r="M21" i="8"/>
  <c r="M61" i="8" s="1"/>
  <c r="I46" i="8"/>
  <c r="N21" i="9"/>
  <c r="M46" i="9"/>
  <c r="O59" i="9"/>
  <c r="O61" i="9" s="1"/>
  <c r="C21" i="7"/>
  <c r="L21" i="8"/>
  <c r="BI61" i="7"/>
  <c r="E25" i="7"/>
  <c r="N25" i="7"/>
  <c r="L71" i="8"/>
  <c r="K21" i="9"/>
  <c r="I59" i="9"/>
  <c r="I61" i="9" s="1"/>
  <c r="J71" i="9"/>
  <c r="K59" i="9"/>
  <c r="BO61" i="7"/>
  <c r="N51" i="7"/>
  <c r="J52" i="7"/>
  <c r="E54" i="7"/>
  <c r="N54" i="7"/>
  <c r="J55" i="7"/>
  <c r="E56" i="7"/>
  <c r="N56" i="7"/>
  <c r="J57" i="7"/>
  <c r="G59" i="9"/>
  <c r="C59" i="7"/>
  <c r="K51" i="7"/>
  <c r="J46" i="8"/>
  <c r="C59" i="8"/>
  <c r="C61" i="8" s="1"/>
  <c r="C65" i="8" s="1"/>
  <c r="M59" i="8"/>
  <c r="E71" i="8"/>
  <c r="N71" i="8"/>
  <c r="C21" i="9"/>
  <c r="C61" i="9" s="1"/>
  <c r="C65" i="9" s="1"/>
  <c r="M21" i="9"/>
  <c r="H46" i="9"/>
  <c r="H61" i="9" s="1"/>
  <c r="P46" i="9"/>
  <c r="L71" i="9"/>
  <c r="I8" i="7"/>
  <c r="E59" i="8"/>
  <c r="N59" i="8"/>
  <c r="I46" i="9"/>
  <c r="L59" i="9"/>
  <c r="C71" i="9"/>
  <c r="M71" i="9"/>
  <c r="I21" i="8"/>
  <c r="I61" i="8" s="1"/>
  <c r="G21" i="8"/>
  <c r="L46" i="8"/>
  <c r="J29" i="7"/>
  <c r="N30" i="7"/>
  <c r="E32" i="7"/>
  <c r="N32" i="7"/>
  <c r="J33" i="7"/>
  <c r="E34" i="7"/>
  <c r="E46" i="7" s="1"/>
  <c r="N34" i="7"/>
  <c r="J36" i="7"/>
  <c r="E37" i="7"/>
  <c r="N37" i="7"/>
  <c r="J38" i="7"/>
  <c r="E39" i="7"/>
  <c r="N39" i="7"/>
  <c r="J40" i="7"/>
  <c r="E41" i="7"/>
  <c r="N41" i="7"/>
  <c r="J42" i="7"/>
  <c r="E43" i="7"/>
  <c r="N43" i="7"/>
  <c r="J44" i="7"/>
  <c r="K8" i="7"/>
  <c r="O9" i="7"/>
  <c r="H21" i="9"/>
  <c r="P21" i="9"/>
  <c r="K46" i="9"/>
  <c r="G61" i="9"/>
  <c r="BK61" i="7"/>
  <c r="BM61" i="7"/>
  <c r="BJ61" i="7"/>
  <c r="BL61" i="7"/>
  <c r="BF61" i="7"/>
  <c r="BN61" i="7"/>
  <c r="I49" i="1"/>
  <c r="I10" i="1" s="1"/>
  <c r="I21" i="1"/>
  <c r="I29" i="1" s="1"/>
  <c r="I36" i="2"/>
  <c r="I39" i="2" s="1"/>
  <c r="L21" i="1"/>
  <c r="L49" i="1"/>
  <c r="K10" i="7" s="1"/>
  <c r="L31" i="2"/>
  <c r="D29" i="1"/>
  <c r="E17" i="7"/>
  <c r="N17" i="7"/>
  <c r="O49" i="1"/>
  <c r="O10" i="1" s="1"/>
  <c r="O17" i="1" s="1"/>
  <c r="F17" i="1"/>
  <c r="N29" i="1"/>
  <c r="P17" i="7"/>
  <c r="Q49" i="1"/>
  <c r="Q10" i="1" s="1"/>
  <c r="L10" i="1"/>
  <c r="L17" i="1" s="1"/>
  <c r="Q36" i="2"/>
  <c r="Q39" i="2" s="1"/>
  <c r="K70" i="7"/>
  <c r="I17" i="2"/>
  <c r="I31" i="2" s="1"/>
  <c r="F29" i="3"/>
  <c r="Q36" i="3"/>
  <c r="Q39" i="3" s="1"/>
  <c r="J17" i="2"/>
  <c r="L36" i="2"/>
  <c r="L39" i="2" s="1"/>
  <c r="J17" i="3"/>
  <c r="G38" i="6"/>
  <c r="G32" i="4"/>
  <c r="G38" i="4" s="1"/>
  <c r="O32" i="4"/>
  <c r="O38" i="4" s="1"/>
  <c r="M34" i="2"/>
  <c r="M36" i="2" s="1"/>
  <c r="M39" i="2" s="1"/>
  <c r="L29" i="3"/>
  <c r="J29" i="3"/>
  <c r="P29" i="3"/>
  <c r="P31" i="3" s="1"/>
  <c r="P36" i="3" s="1"/>
  <c r="P39" i="3" s="1"/>
  <c r="K52" i="4"/>
  <c r="K54" i="5"/>
  <c r="M16" i="1"/>
  <c r="J17" i="7"/>
  <c r="N10" i="7"/>
  <c r="N21" i="7" s="1"/>
  <c r="D8" i="1"/>
  <c r="D17" i="1" s="1"/>
  <c r="N8" i="1"/>
  <c r="N17" i="1" s="1"/>
  <c r="N31" i="1" s="1"/>
  <c r="Q9" i="1"/>
  <c r="F11" i="1"/>
  <c r="P49" i="1"/>
  <c r="J29" i="2"/>
  <c r="O36" i="2"/>
  <c r="O39" i="2" s="1"/>
  <c r="L17" i="3"/>
  <c r="L31" i="3" s="1"/>
  <c r="O8" i="4"/>
  <c r="M27" i="4"/>
  <c r="K38" i="4"/>
  <c r="O54" i="4"/>
  <c r="L48" i="4"/>
  <c r="L64" i="4" s="1"/>
  <c r="L65" i="4" s="1"/>
  <c r="L14" i="4" s="1"/>
  <c r="N29" i="2"/>
  <c r="N31" i="2" s="1"/>
  <c r="N36" i="2" s="1"/>
  <c r="N39" i="2" s="1"/>
  <c r="K15" i="5"/>
  <c r="G54" i="4"/>
  <c r="G56" i="4"/>
  <c r="P49" i="6"/>
  <c r="P59" i="6" s="1"/>
  <c r="I54" i="7"/>
  <c r="I31" i="7"/>
  <c r="M49" i="1"/>
  <c r="L17" i="7" s="1"/>
  <c r="H17" i="2"/>
  <c r="H31" i="2" s="1"/>
  <c r="M10" i="7"/>
  <c r="H36" i="3"/>
  <c r="H39" i="3" s="1"/>
  <c r="E38" i="4"/>
  <c r="M10" i="1"/>
  <c r="M17" i="1" s="1"/>
  <c r="M31" i="1" s="1"/>
  <c r="M36" i="1" s="1"/>
  <c r="M39" i="1" s="1"/>
  <c r="O20" i="1"/>
  <c r="I26" i="1"/>
  <c r="K17" i="2"/>
  <c r="K31" i="2" s="1"/>
  <c r="H34" i="2"/>
  <c r="H36" i="2" s="1"/>
  <c r="H39" i="2" s="1"/>
  <c r="H33" i="1"/>
  <c r="H34" i="1" s="1"/>
  <c r="P34" i="2"/>
  <c r="P33" i="1"/>
  <c r="P34" i="1" s="1"/>
  <c r="H10" i="7"/>
  <c r="P10" i="7"/>
  <c r="M17" i="7"/>
  <c r="M17" i="3"/>
  <c r="M31" i="3" s="1"/>
  <c r="M36" i="3" s="1"/>
  <c r="M39" i="3" s="1"/>
  <c r="D29" i="3"/>
  <c r="D31" i="3" s="1"/>
  <c r="D36" i="3" s="1"/>
  <c r="D39" i="3" s="1"/>
  <c r="N29" i="3"/>
  <c r="N31" i="3" s="1"/>
  <c r="N36" i="3" s="1"/>
  <c r="N39" i="3" s="1"/>
  <c r="I36" i="3"/>
  <c r="I39" i="3" s="1"/>
  <c r="C27" i="4"/>
  <c r="P48" i="6"/>
  <c r="I10" i="7"/>
  <c r="H8" i="1"/>
  <c r="F20" i="1"/>
  <c r="O33" i="1"/>
  <c r="O34" i="1" s="1"/>
  <c r="N36" i="1"/>
  <c r="N39" i="1" s="1"/>
  <c r="E10" i="7"/>
  <c r="J49" i="1"/>
  <c r="J21" i="1" s="1"/>
  <c r="J29" i="1" s="1"/>
  <c r="L29" i="2"/>
  <c r="L20" i="1"/>
  <c r="F21" i="1"/>
  <c r="O21" i="1"/>
  <c r="H54" i="4"/>
  <c r="H56" i="4"/>
  <c r="J35" i="4"/>
  <c r="J10" i="4"/>
  <c r="E43" i="4"/>
  <c r="E19" i="4"/>
  <c r="E27" i="4" s="1"/>
  <c r="J80" i="4"/>
  <c r="J8" i="4" s="1"/>
  <c r="N81" i="4"/>
  <c r="N32" i="4" s="1"/>
  <c r="N38" i="4" s="1"/>
  <c r="I28" i="6"/>
  <c r="G28" i="6"/>
  <c r="L10" i="7"/>
  <c r="K17" i="7"/>
  <c r="P17" i="2"/>
  <c r="P31" i="2" s="1"/>
  <c r="K29" i="3"/>
  <c r="K31" i="3" s="1"/>
  <c r="K36" i="3" s="1"/>
  <c r="K39" i="3" s="1"/>
  <c r="P8" i="1"/>
  <c r="I17" i="1"/>
  <c r="Q17" i="1"/>
  <c r="Q20" i="1"/>
  <c r="M21" i="1"/>
  <c r="M29" i="1" s="1"/>
  <c r="G10" i="7"/>
  <c r="H49" i="1"/>
  <c r="I17" i="7"/>
  <c r="M17" i="2"/>
  <c r="M31" i="2" s="1"/>
  <c r="F36" i="2"/>
  <c r="F39" i="2" s="1"/>
  <c r="K49" i="1"/>
  <c r="K10" i="1" s="1"/>
  <c r="K17" i="1" s="1"/>
  <c r="G17" i="7"/>
  <c r="O17" i="7"/>
  <c r="F17" i="3"/>
  <c r="F31" i="3" s="1"/>
  <c r="F36" i="3" s="1"/>
  <c r="F39" i="3" s="1"/>
  <c r="O17" i="3"/>
  <c r="O31" i="3" s="1"/>
  <c r="O36" i="3" s="1"/>
  <c r="O39" i="3" s="1"/>
  <c r="L36" i="3"/>
  <c r="L39" i="3" s="1"/>
  <c r="G27" i="4"/>
  <c r="K34" i="2"/>
  <c r="K36" i="2" s="1"/>
  <c r="K39" i="2" s="1"/>
  <c r="K33" i="1"/>
  <c r="K34" i="1" s="1"/>
  <c r="H64" i="4"/>
  <c r="H65" i="4" s="1"/>
  <c r="H14" i="4" s="1"/>
  <c r="H15" i="4" s="1"/>
  <c r="H28" i="4" s="1"/>
  <c r="H49" i="4" s="1"/>
  <c r="H59" i="4" s="1"/>
  <c r="K28" i="5"/>
  <c r="K49" i="5" s="1"/>
  <c r="K59" i="5" s="1"/>
  <c r="K56" i="5"/>
  <c r="K41" i="4"/>
  <c r="K47" i="4" s="1"/>
  <c r="K48" i="4" s="1"/>
  <c r="K47" i="6"/>
  <c r="J70" i="7"/>
  <c r="E10" i="4"/>
  <c r="N10" i="4"/>
  <c r="E47" i="4"/>
  <c r="E48" i="4" s="1"/>
  <c r="N47" i="4"/>
  <c r="M80" i="4"/>
  <c r="M8" i="4" s="1"/>
  <c r="H15" i="5"/>
  <c r="H28" i="5" s="1"/>
  <c r="P15" i="5"/>
  <c r="P28" i="5" s="1"/>
  <c r="J28" i="5"/>
  <c r="J49" i="5" s="1"/>
  <c r="J59" i="5" s="1"/>
  <c r="H38" i="5"/>
  <c r="H48" i="5" s="1"/>
  <c r="P38" i="5"/>
  <c r="P48" i="5" s="1"/>
  <c r="E48" i="5"/>
  <c r="N48" i="5"/>
  <c r="N49" i="5" s="1"/>
  <c r="N59" i="5" s="1"/>
  <c r="J28" i="6"/>
  <c r="L56" i="6"/>
  <c r="N61" i="9"/>
  <c r="G47" i="4"/>
  <c r="G48" i="4" s="1"/>
  <c r="N80" i="4"/>
  <c r="N8" i="4" s="1"/>
  <c r="O47" i="4"/>
  <c r="O48" i="4" s="1"/>
  <c r="O64" i="4" s="1"/>
  <c r="O65" i="4" s="1"/>
  <c r="O14" i="4" s="1"/>
  <c r="O47" i="5"/>
  <c r="O48" i="5" s="1"/>
  <c r="O49" i="5" s="1"/>
  <c r="O59" i="5" s="1"/>
  <c r="O15" i="6"/>
  <c r="O27" i="6"/>
  <c r="O28" i="6" s="1"/>
  <c r="E48" i="6"/>
  <c r="N48" i="6"/>
  <c r="L48" i="6"/>
  <c r="L49" i="6" s="1"/>
  <c r="L59" i="6" s="1"/>
  <c r="H54" i="6"/>
  <c r="J50" i="7"/>
  <c r="J59" i="9"/>
  <c r="J61" i="9" s="1"/>
  <c r="E51" i="7"/>
  <c r="E59" i="9"/>
  <c r="E61" i="9" s="1"/>
  <c r="E65" i="9" s="1"/>
  <c r="C70" i="7"/>
  <c r="M70" i="7"/>
  <c r="M32" i="4"/>
  <c r="M38" i="4" s="1"/>
  <c r="M48" i="4" s="1"/>
  <c r="I47" i="4"/>
  <c r="I48" i="4" s="1"/>
  <c r="I64" i="4" s="1"/>
  <c r="I65" i="4" s="1"/>
  <c r="I14" i="4" s="1"/>
  <c r="I15" i="4" s="1"/>
  <c r="I28" i="4" s="1"/>
  <c r="I49" i="4" s="1"/>
  <c r="I59" i="4" s="1"/>
  <c r="L56" i="4"/>
  <c r="C49" i="5"/>
  <c r="C59" i="5" s="1"/>
  <c r="C60" i="5" s="1"/>
  <c r="M49" i="5"/>
  <c r="M59" i="5" s="1"/>
  <c r="I48" i="5"/>
  <c r="I49" i="5" s="1"/>
  <c r="I59" i="5" s="1"/>
  <c r="G56" i="5"/>
  <c r="G59" i="5" s="1"/>
  <c r="G60" i="5" s="1"/>
  <c r="O56" i="5"/>
  <c r="C28" i="6"/>
  <c r="C49" i="6" s="1"/>
  <c r="C59" i="6" s="1"/>
  <c r="C60" i="6" s="1"/>
  <c r="M28" i="6"/>
  <c r="M49" i="6" s="1"/>
  <c r="M59" i="6" s="1"/>
  <c r="K38" i="6"/>
  <c r="G47" i="6"/>
  <c r="G48" i="6" s="1"/>
  <c r="O47" i="6"/>
  <c r="O48" i="6" s="1"/>
  <c r="O54" i="6"/>
  <c r="J47" i="4"/>
  <c r="J48" i="4" s="1"/>
  <c r="E49" i="5"/>
  <c r="E59" i="5" s="1"/>
  <c r="E60" i="5" s="1"/>
  <c r="J48" i="5"/>
  <c r="E28" i="6"/>
  <c r="E49" i="6" s="1"/>
  <c r="E59" i="6" s="1"/>
  <c r="N28" i="6"/>
  <c r="N49" i="6" s="1"/>
  <c r="N59" i="6" s="1"/>
  <c r="P54" i="6"/>
  <c r="P21" i="7"/>
  <c r="K8" i="4"/>
  <c r="K18" i="4"/>
  <c r="K27" i="4" s="1"/>
  <c r="P56" i="4"/>
  <c r="P64" i="4" s="1"/>
  <c r="P65" i="4" s="1"/>
  <c r="P14" i="4" s="1"/>
  <c r="P15" i="4" s="1"/>
  <c r="P28" i="4" s="1"/>
  <c r="P49" i="4" s="1"/>
  <c r="P59" i="4" s="1"/>
  <c r="E80" i="4"/>
  <c r="E8" i="4" s="1"/>
  <c r="J81" i="4"/>
  <c r="J32" i="4" s="1"/>
  <c r="J38" i="4" s="1"/>
  <c r="K47" i="5"/>
  <c r="K48" i="5" s="1"/>
  <c r="I48" i="6"/>
  <c r="L47" i="5"/>
  <c r="L48" i="5" s="1"/>
  <c r="L49" i="5" s="1"/>
  <c r="L59" i="5" s="1"/>
  <c r="L80" i="4"/>
  <c r="L8" i="4" s="1"/>
  <c r="J48" i="6"/>
  <c r="I54" i="4"/>
  <c r="C54" i="5"/>
  <c r="M54" i="5"/>
  <c r="I54" i="6"/>
  <c r="E61" i="8"/>
  <c r="E65" i="8" s="1"/>
  <c r="O59" i="8"/>
  <c r="J54" i="4"/>
  <c r="E54" i="5"/>
  <c r="N54" i="5"/>
  <c r="J54" i="6"/>
  <c r="K50" i="7"/>
  <c r="K59" i="8"/>
  <c r="K61" i="8" s="1"/>
  <c r="G54" i="5"/>
  <c r="O54" i="5"/>
  <c r="K54" i="6"/>
  <c r="C46" i="7"/>
  <c r="C61" i="7" s="1"/>
  <c r="C65" i="7" s="1"/>
  <c r="P61" i="8"/>
  <c r="H41" i="7"/>
  <c r="H50" i="7"/>
  <c r="H59" i="7" s="1"/>
  <c r="P41" i="7"/>
  <c r="P50" i="7"/>
  <c r="H54" i="5"/>
  <c r="P54" i="5"/>
  <c r="L54" i="6"/>
  <c r="E59" i="7"/>
  <c r="I41" i="7"/>
  <c r="I50" i="7"/>
  <c r="I59" i="7" s="1"/>
  <c r="K31" i="7"/>
  <c r="G41" i="7"/>
  <c r="G46" i="7" s="1"/>
  <c r="O41" i="7"/>
  <c r="O46" i="7" s="1"/>
  <c r="M54" i="4"/>
  <c r="I54" i="5"/>
  <c r="C54" i="6"/>
  <c r="M54" i="6"/>
  <c r="L50" i="7"/>
  <c r="L61" i="9"/>
  <c r="E54" i="4"/>
  <c r="N54" i="4"/>
  <c r="J54" i="5"/>
  <c r="E54" i="6"/>
  <c r="N54" i="6"/>
  <c r="N46" i="7" l="1"/>
  <c r="M61" i="9"/>
  <c r="I46" i="7"/>
  <c r="P59" i="7"/>
  <c r="L31" i="7"/>
  <c r="L46" i="7" s="1"/>
  <c r="J46" i="7"/>
  <c r="M21" i="7"/>
  <c r="M59" i="7"/>
  <c r="L59" i="7"/>
  <c r="O61" i="8"/>
  <c r="G59" i="7"/>
  <c r="H46" i="7"/>
  <c r="I21" i="7"/>
  <c r="P61" i="9"/>
  <c r="J61" i="8"/>
  <c r="K61" i="9"/>
  <c r="N59" i="7"/>
  <c r="N61" i="7" s="1"/>
  <c r="G63" i="8"/>
  <c r="G65" i="8" s="1"/>
  <c r="E77" i="8"/>
  <c r="E78" i="8" s="1"/>
  <c r="G63" i="9"/>
  <c r="G65" i="9" s="1"/>
  <c r="G77" i="9" s="1"/>
  <c r="E77" i="9"/>
  <c r="E78" i="9" s="1"/>
  <c r="K59" i="7"/>
  <c r="K46" i="7"/>
  <c r="O59" i="7"/>
  <c r="J59" i="7"/>
  <c r="N61" i="8"/>
  <c r="P46" i="7"/>
  <c r="P61" i="7" s="1"/>
  <c r="K21" i="7"/>
  <c r="E21" i="7"/>
  <c r="E61" i="7" s="1"/>
  <c r="L61" i="8"/>
  <c r="J15" i="4"/>
  <c r="J28" i="4" s="1"/>
  <c r="J49" i="4" s="1"/>
  <c r="J59" i="4" s="1"/>
  <c r="J64" i="4"/>
  <c r="J65" i="4" s="1"/>
  <c r="J14" i="4" s="1"/>
  <c r="L21" i="7"/>
  <c r="H63" i="9"/>
  <c r="H65" i="9" s="1"/>
  <c r="H77" i="9" s="1"/>
  <c r="I31" i="1"/>
  <c r="I36" i="1" s="1"/>
  <c r="I39" i="1" s="1"/>
  <c r="P36" i="2"/>
  <c r="P39" i="2" s="1"/>
  <c r="P10" i="1"/>
  <c r="P17" i="1" s="1"/>
  <c r="P31" i="1" s="1"/>
  <c r="P36" i="1" s="1"/>
  <c r="P39" i="1" s="1"/>
  <c r="P21" i="1"/>
  <c r="P29" i="1" s="1"/>
  <c r="J31" i="2"/>
  <c r="J36" i="2" s="1"/>
  <c r="J39" i="2" s="1"/>
  <c r="J10" i="1"/>
  <c r="J17" i="1" s="1"/>
  <c r="J31" i="1" s="1"/>
  <c r="J36" i="1" s="1"/>
  <c r="J39" i="1" s="1"/>
  <c r="E60" i="6"/>
  <c r="G49" i="6"/>
  <c r="G59" i="6" s="1"/>
  <c r="M64" i="4"/>
  <c r="M65" i="4" s="1"/>
  <c r="M14" i="4" s="1"/>
  <c r="M28" i="4"/>
  <c r="M49" i="4" s="1"/>
  <c r="M59" i="4" s="1"/>
  <c r="O10" i="7"/>
  <c r="O21" i="7" s="1"/>
  <c r="Q21" i="1"/>
  <c r="M61" i="7"/>
  <c r="H10" i="1"/>
  <c r="H21" i="1"/>
  <c r="H29" i="1" s="1"/>
  <c r="I49" i="6"/>
  <c r="I59" i="6" s="1"/>
  <c r="O15" i="4"/>
  <c r="O28" i="4" s="1"/>
  <c r="O49" i="4" s="1"/>
  <c r="O59" i="4" s="1"/>
  <c r="K56" i="4"/>
  <c r="K64" i="4" s="1"/>
  <c r="K65" i="4" s="1"/>
  <c r="K14" i="4" s="1"/>
  <c r="K15" i="4" s="1"/>
  <c r="K28" i="4" s="1"/>
  <c r="K49" i="4" s="1"/>
  <c r="K59" i="4" s="1"/>
  <c r="K54" i="4"/>
  <c r="G21" i="7"/>
  <c r="G61" i="7" s="1"/>
  <c r="F29" i="1"/>
  <c r="F31" i="1" s="1"/>
  <c r="F36" i="1" s="1"/>
  <c r="F39" i="1" s="1"/>
  <c r="E64" i="4"/>
  <c r="E65" i="4" s="1"/>
  <c r="E14" i="4" s="1"/>
  <c r="E15" i="4" s="1"/>
  <c r="E28" i="4" s="1"/>
  <c r="E49" i="4" s="1"/>
  <c r="E59" i="4" s="1"/>
  <c r="E60" i="4" s="1"/>
  <c r="C64" i="4"/>
  <c r="C65" i="4" s="1"/>
  <c r="C14" i="4" s="1"/>
  <c r="C15" i="4" s="1"/>
  <c r="C28" i="4"/>
  <c r="C49" i="4" s="1"/>
  <c r="C59" i="4" s="1"/>
  <c r="C60" i="4" s="1"/>
  <c r="I61" i="7"/>
  <c r="P49" i="5"/>
  <c r="P59" i="5" s="1"/>
  <c r="K48" i="6"/>
  <c r="K49" i="6" s="1"/>
  <c r="K59" i="6" s="1"/>
  <c r="L29" i="1"/>
  <c r="L31" i="1" s="1"/>
  <c r="L36" i="1" s="1"/>
  <c r="L39" i="1" s="1"/>
  <c r="H17" i="1"/>
  <c r="Q31" i="1"/>
  <c r="Q36" i="1" s="1"/>
  <c r="Q39" i="1" s="1"/>
  <c r="C69" i="7"/>
  <c r="C71" i="7" s="1"/>
  <c r="E63" i="7"/>
  <c r="O49" i="6"/>
  <c r="O59" i="6" s="1"/>
  <c r="H49" i="5"/>
  <c r="H59" i="5" s="1"/>
  <c r="H60" i="5" s="1"/>
  <c r="I60" i="5" s="1"/>
  <c r="J60" i="5" s="1"/>
  <c r="K60" i="5" s="1"/>
  <c r="L60" i="5" s="1"/>
  <c r="M60" i="5" s="1"/>
  <c r="N60" i="5" s="1"/>
  <c r="O60" i="5" s="1"/>
  <c r="Q29" i="1"/>
  <c r="K21" i="1"/>
  <c r="K29" i="1" s="1"/>
  <c r="K31" i="1" s="1"/>
  <c r="K36" i="1" s="1"/>
  <c r="K39" i="1" s="1"/>
  <c r="D31" i="1"/>
  <c r="D36" i="1" s="1"/>
  <c r="D39" i="1" s="1"/>
  <c r="H17" i="7"/>
  <c r="H21" i="7" s="1"/>
  <c r="N48" i="4"/>
  <c r="N64" i="4" s="1"/>
  <c r="N65" i="4" s="1"/>
  <c r="N14" i="4" s="1"/>
  <c r="N15" i="4" s="1"/>
  <c r="N28" i="4" s="1"/>
  <c r="N49" i="4" s="1"/>
  <c r="N59" i="4" s="1"/>
  <c r="L15" i="4"/>
  <c r="L28" i="4" s="1"/>
  <c r="L49" i="4" s="1"/>
  <c r="L59" i="4" s="1"/>
  <c r="J49" i="6"/>
  <c r="J59" i="6" s="1"/>
  <c r="M15" i="4"/>
  <c r="G64" i="4"/>
  <c r="G65" i="4" s="1"/>
  <c r="G14" i="4" s="1"/>
  <c r="G15" i="4" s="1"/>
  <c r="G28" i="4" s="1"/>
  <c r="G49" i="4" s="1"/>
  <c r="G59" i="4" s="1"/>
  <c r="G60" i="4" s="1"/>
  <c r="H60" i="4" s="1"/>
  <c r="I60" i="4" s="1"/>
  <c r="J10" i="7"/>
  <c r="J21" i="7" s="1"/>
  <c r="J61" i="7" s="1"/>
  <c r="O29" i="1"/>
  <c r="O31" i="1" s="1"/>
  <c r="O36" i="1" s="1"/>
  <c r="O39" i="1" s="1"/>
  <c r="J31" i="3"/>
  <c r="J36" i="3" s="1"/>
  <c r="J39" i="3" s="1"/>
  <c r="O61" i="7" l="1"/>
  <c r="L61" i="7"/>
  <c r="G78" i="9"/>
  <c r="K61" i="7"/>
  <c r="H63" i="8"/>
  <c r="H65" i="8" s="1"/>
  <c r="H77" i="8" s="1"/>
  <c r="G77" i="8"/>
  <c r="G78" i="8" s="1"/>
  <c r="H61" i="7"/>
  <c r="H78" i="9"/>
  <c r="E65" i="7"/>
  <c r="I63" i="9"/>
  <c r="I65" i="9" s="1"/>
  <c r="I77" i="9" s="1"/>
  <c r="I78" i="9" s="1"/>
  <c r="I60" i="6"/>
  <c r="P60" i="5"/>
  <c r="I63" i="8"/>
  <c r="I65" i="8" s="1"/>
  <c r="I77" i="8" s="1"/>
  <c r="J60" i="4"/>
  <c r="K60" i="4" s="1"/>
  <c r="L60" i="4" s="1"/>
  <c r="M60" i="4" s="1"/>
  <c r="N60" i="4" s="1"/>
  <c r="O60" i="4" s="1"/>
  <c r="P60" i="4" s="1"/>
  <c r="G60" i="6"/>
  <c r="H60" i="6" s="1"/>
  <c r="H31" i="1"/>
  <c r="H36" i="1" s="1"/>
  <c r="H39" i="1" s="1"/>
  <c r="J60" i="6"/>
  <c r="K60" i="6" s="1"/>
  <c r="L60" i="6" s="1"/>
  <c r="M60" i="6" s="1"/>
  <c r="N60" i="6" s="1"/>
  <c r="O60" i="6" s="1"/>
  <c r="P60" i="6" s="1"/>
  <c r="H78" i="8" l="1"/>
  <c r="I78" i="8" s="1"/>
  <c r="G63" i="7"/>
  <c r="G65" i="7" s="1"/>
  <c r="G77" i="7" s="1"/>
  <c r="E77" i="7"/>
  <c r="E78" i="7" s="1"/>
  <c r="E69" i="7"/>
  <c r="E71" i="7" s="1"/>
  <c r="J63" i="8"/>
  <c r="J65" i="8" s="1"/>
  <c r="J77" i="8" s="1"/>
  <c r="J63" i="9"/>
  <c r="J65" i="9" s="1"/>
  <c r="J77" i="9" s="1"/>
  <c r="J78" i="9" s="1"/>
  <c r="H63" i="7" l="1"/>
  <c r="H65" i="7" s="1"/>
  <c r="H77" i="7" s="1"/>
  <c r="H78" i="7" s="1"/>
  <c r="G69" i="7"/>
  <c r="G71" i="7" s="1"/>
  <c r="J78" i="8"/>
  <c r="G78" i="7"/>
  <c r="K63" i="8"/>
  <c r="K65" i="8" s="1"/>
  <c r="K77" i="8" s="1"/>
  <c r="H69" i="7"/>
  <c r="H71" i="7" s="1"/>
  <c r="K63" i="9"/>
  <c r="K65" i="9" s="1"/>
  <c r="K77" i="9" s="1"/>
  <c r="K78" i="9" s="1"/>
  <c r="I63" i="7" l="1"/>
  <c r="I65" i="7" s="1"/>
  <c r="I77" i="7" s="1"/>
  <c r="I78" i="7" s="1"/>
  <c r="K78" i="8"/>
  <c r="L63" i="9"/>
  <c r="L65" i="9" s="1"/>
  <c r="L77" i="9" s="1"/>
  <c r="L78" i="9" s="1"/>
  <c r="L63" i="8"/>
  <c r="L65" i="8" s="1"/>
  <c r="L77" i="8" s="1"/>
  <c r="I69" i="7" l="1"/>
  <c r="I71" i="7" s="1"/>
  <c r="J63" i="7"/>
  <c r="J65" i="7" s="1"/>
  <c r="J77" i="7" s="1"/>
  <c r="J78" i="7" s="1"/>
  <c r="L78" i="8"/>
  <c r="M63" i="8"/>
  <c r="M65" i="8" s="1"/>
  <c r="M77" i="8" s="1"/>
  <c r="M78" i="8" s="1"/>
  <c r="M63" i="9"/>
  <c r="M65" i="9" s="1"/>
  <c r="M77" i="9" s="1"/>
  <c r="M78" i="9" s="1"/>
  <c r="J69" i="7" l="1"/>
  <c r="J71" i="7" s="1"/>
  <c r="K63" i="7"/>
  <c r="K65" i="7" s="1"/>
  <c r="K77" i="7" s="1"/>
  <c r="K78" i="7" s="1"/>
  <c r="N63" i="9"/>
  <c r="N65" i="9" s="1"/>
  <c r="N77" i="9" s="1"/>
  <c r="N78" i="9" s="1"/>
  <c r="N63" i="8"/>
  <c r="N65" i="8" s="1"/>
  <c r="N77" i="8" s="1"/>
  <c r="N78" i="8" s="1"/>
  <c r="L63" i="7" l="1"/>
  <c r="L65" i="7" s="1"/>
  <c r="L77" i="7" s="1"/>
  <c r="L78" i="7" s="1"/>
  <c r="K69" i="7"/>
  <c r="K71" i="7" s="1"/>
  <c r="O63" i="8"/>
  <c r="O65" i="8" s="1"/>
  <c r="O77" i="8" s="1"/>
  <c r="O78" i="8" s="1"/>
  <c r="O63" i="9"/>
  <c r="O65" i="9" s="1"/>
  <c r="O77" i="9" s="1"/>
  <c r="O78" i="9" s="1"/>
  <c r="M63" i="7" l="1"/>
  <c r="M65" i="7" s="1"/>
  <c r="M77" i="7" s="1"/>
  <c r="M78" i="7" s="1"/>
  <c r="L69" i="7"/>
  <c r="L71" i="7" s="1"/>
  <c r="P63" i="9"/>
  <c r="P65" i="9" s="1"/>
  <c r="P77" i="9" s="1"/>
  <c r="P78" i="9" s="1"/>
  <c r="M69" i="7"/>
  <c r="M71" i="7" s="1"/>
  <c r="N63" i="7"/>
  <c r="N65" i="7" s="1"/>
  <c r="N77" i="7" s="1"/>
  <c r="N78" i="7" s="1"/>
  <c r="P63" i="8"/>
  <c r="P65" i="8" s="1"/>
  <c r="P77" i="8" s="1"/>
  <c r="P78" i="8" s="1"/>
  <c r="N69" i="7" l="1"/>
  <c r="N71" i="7" s="1"/>
  <c r="O63" i="7"/>
  <c r="O65" i="7" s="1"/>
  <c r="O77" i="7" s="1"/>
  <c r="O78" i="7" s="1"/>
  <c r="O69" i="7" l="1"/>
  <c r="O71" i="7" s="1"/>
  <c r="P63" i="7"/>
  <c r="P65" i="7" s="1"/>
  <c r="P77" i="7" s="1"/>
  <c r="P78" i="7" s="1"/>
  <c r="BF63" i="7" l="1"/>
  <c r="BF65" i="7" s="1"/>
  <c r="BG63" i="7" s="1"/>
  <c r="BG65" i="7" s="1"/>
  <c r="BH63" i="7" s="1"/>
  <c r="BH65" i="7" s="1"/>
  <c r="BI63" i="7" s="1"/>
  <c r="BI65" i="7" s="1"/>
  <c r="BJ63" i="7" s="1"/>
  <c r="BJ65" i="7" s="1"/>
  <c r="BK63" i="7" s="1"/>
  <c r="BK65" i="7" s="1"/>
  <c r="BL63" i="7" s="1"/>
  <c r="BL65" i="7" s="1"/>
  <c r="BM63" i="7" s="1"/>
  <c r="BM65" i="7" s="1"/>
  <c r="BN63" i="7" s="1"/>
  <c r="BN65" i="7" s="1"/>
  <c r="BO63" i="7" s="1"/>
  <c r="BO65" i="7" s="1"/>
  <c r="P69" i="7"/>
  <c r="P71" i="7" s="1"/>
</calcChain>
</file>

<file path=xl/sharedStrings.xml><?xml version="1.0" encoding="utf-8"?>
<sst xmlns="http://schemas.openxmlformats.org/spreadsheetml/2006/main" count="4125" uniqueCount="141">
  <si>
    <t xml:space="preserve"> </t>
  </si>
  <si>
    <t>INCOME STATEMENT - CONSOLIDATED</t>
  </si>
  <si>
    <t>Actuals</t>
  </si>
  <si>
    <t>Current Year</t>
  </si>
  <si>
    <t>Projected Years</t>
  </si>
  <si>
    <t>Income from Continuing Operations</t>
  </si>
  <si>
    <t>Code</t>
  </si>
  <si>
    <t>Revenue:</t>
  </si>
  <si>
    <t>Rates &amp; Annual Charges</t>
  </si>
  <si>
    <t>User Charges &amp; Fees</t>
  </si>
  <si>
    <t>Interest &amp; Investment Revenue</t>
  </si>
  <si>
    <t>rc</t>
  </si>
  <si>
    <t>Other Revenues</t>
  </si>
  <si>
    <t>Grants &amp; Contributions provided for Operating Purposes</t>
  </si>
  <si>
    <t>Grants &amp; Contributions provided for Capital Purposes</t>
  </si>
  <si>
    <t>Other Income:</t>
  </si>
  <si>
    <t>Net gains from the disposal of assets</t>
  </si>
  <si>
    <t>Joint Ventures &amp; Associated Entities</t>
  </si>
  <si>
    <t>Total Income from Continuing Operations</t>
  </si>
  <si>
    <t>Expenses from Continuing Operations</t>
  </si>
  <si>
    <t>Employee Benefits &amp; On-Costs</t>
  </si>
  <si>
    <t>Borrowing Costs</t>
  </si>
  <si>
    <t>Materials &amp; Contracts</t>
  </si>
  <si>
    <t>Depreciation &amp; Amortisation</t>
  </si>
  <si>
    <t>Impairment</t>
  </si>
  <si>
    <t>Other Expenses</t>
  </si>
  <si>
    <t>Interest &amp; Investment Losses</t>
  </si>
  <si>
    <t>Net Losses from the Disposal of Assets</t>
  </si>
  <si>
    <t>Total Expenses from Continuing Operations</t>
  </si>
  <si>
    <t>Operating Result from Continuing Operations</t>
  </si>
  <si>
    <t>Discontinued Operations - Profit/(Loss)</t>
  </si>
  <si>
    <t>Net Profit/(Loss) from Discontinued Operations</t>
  </si>
  <si>
    <t>Net Operating Result for the Year</t>
  </si>
  <si>
    <t xml:space="preserve">Net Operating Result before Grants and Contributions provided for </t>
  </si>
  <si>
    <t>Capital Purposes</t>
  </si>
  <si>
    <t>Net Internal Surplus</t>
  </si>
  <si>
    <t>Net Internal Deficit</t>
  </si>
  <si>
    <t>Interest receivable on Internal Loans</t>
  </si>
  <si>
    <t>Interest payable on Internal Loans</t>
  </si>
  <si>
    <t>BALANCE SHEET - CONSOLIDATED</t>
  </si>
  <si>
    <t>ASSETS</t>
  </si>
  <si>
    <t>Current Assets</t>
  </si>
  <si>
    <t>Cash &amp; Cash Equivalents</t>
  </si>
  <si>
    <t>Investments</t>
  </si>
  <si>
    <t>Receivables</t>
  </si>
  <si>
    <t>Inventories</t>
  </si>
  <si>
    <t>Other</t>
  </si>
  <si>
    <t>Non-current assets classified as "held for sale"</t>
  </si>
  <si>
    <t>Rounding adjustment (keep line always hidden!!!!!)</t>
  </si>
  <si>
    <t>Total Current Assets</t>
  </si>
  <si>
    <t>Non-Current Assets</t>
  </si>
  <si>
    <t>Infrastructure, Property, Plant &amp; Equipment</t>
  </si>
  <si>
    <t>Investments Accounted for using the equity method</t>
  </si>
  <si>
    <t>Investment Property</t>
  </si>
  <si>
    <t>Intangible Assets</t>
  </si>
  <si>
    <t>Total Non-Current Assets</t>
  </si>
  <si>
    <t>TOTAL ASSETS</t>
  </si>
  <si>
    <t>LIABILITIES</t>
  </si>
  <si>
    <t>Current Liabilities</t>
  </si>
  <si>
    <t>Bank Overdraft</t>
  </si>
  <si>
    <t>Payables</t>
  </si>
  <si>
    <t>Income received in advance</t>
  </si>
  <si>
    <t>Borrowings</t>
  </si>
  <si>
    <t>Provisions</t>
  </si>
  <si>
    <t>Liabilities associated with assets classified as "held for sale"</t>
  </si>
  <si>
    <t>Total Current Liabilities</t>
  </si>
  <si>
    <t>Non-Current Liabilities</t>
  </si>
  <si>
    <t>Total Non-Current Liabilities</t>
  </si>
  <si>
    <t>TOTAL LIABILITIES</t>
  </si>
  <si>
    <t>Net Assets</t>
  </si>
  <si>
    <t>EQUITY</t>
  </si>
  <si>
    <t>Retained Earnings</t>
  </si>
  <si>
    <t>Revaluation Reserves</t>
  </si>
  <si>
    <t>Council Equity Interest</t>
  </si>
  <si>
    <t>Minority Equity Interest</t>
  </si>
  <si>
    <t>Total Equity</t>
  </si>
  <si>
    <t>Variance Net assets to Total Equity</t>
  </si>
  <si>
    <t>Check that variance above is NIL</t>
  </si>
  <si>
    <t>Variance Net assets to Total Equity (excluding rounding adjustment)</t>
  </si>
  <si>
    <t>Rounding adjustment required</t>
  </si>
  <si>
    <t>Internal Loans receivable - Current</t>
  </si>
  <si>
    <t>Internal Loans receivable - Non-current</t>
  </si>
  <si>
    <t>Internal Loans payable - Current</t>
  </si>
  <si>
    <t>Internal Loans payable - Non-current</t>
  </si>
  <si>
    <t>Debit Balance aggregagted over funds</t>
  </si>
  <si>
    <t>Overdraft Balance aggregagted over funds</t>
  </si>
  <si>
    <t>Debit Balance adjustment</t>
  </si>
  <si>
    <t>Overdraft Balance adjustment</t>
  </si>
  <si>
    <t>Debit Balance</t>
  </si>
  <si>
    <t>Overdraft Balance</t>
  </si>
  <si>
    <t>CASH FLOW STATEMENT - CONSOLIDATED</t>
  </si>
  <si>
    <t>Cash Flows from Operating Activities</t>
  </si>
  <si>
    <t>Receipts:</t>
  </si>
  <si>
    <t>Interest &amp; Investment Revenue Received</t>
  </si>
  <si>
    <t>Grants &amp; Contributions</t>
  </si>
  <si>
    <t>Bonds &amp; Deposits Received</t>
  </si>
  <si>
    <t>Payments:</t>
  </si>
  <si>
    <t>Bonds &amp; Deposits Refunded</t>
  </si>
  <si>
    <t>Net Cash provided (or used in) Operating Activities</t>
  </si>
  <si>
    <t>Cash Flows from Investing Activities</t>
  </si>
  <si>
    <t>Sale of Investment Securities</t>
  </si>
  <si>
    <t>Sale of Investment Property</t>
  </si>
  <si>
    <t>Sale of Real Estate Assets</t>
  </si>
  <si>
    <t>Sale of Infrastructure, Property, Plant &amp; Equipment</t>
  </si>
  <si>
    <t>Sale of Interests in Joint Ventures &amp; Associates</t>
  </si>
  <si>
    <t>Sale of Intangible Assets</t>
  </si>
  <si>
    <t>Deferred Debtors Receipts</t>
  </si>
  <si>
    <t>Sale of Disposal Groups</t>
  </si>
  <si>
    <t>Distributions Received from Joint Ventures &amp; Associates</t>
  </si>
  <si>
    <t>Other Investing Activity Receipts</t>
  </si>
  <si>
    <t>Purchase of Investment Securities</t>
  </si>
  <si>
    <t>Purchase of Investment Property</t>
  </si>
  <si>
    <t>Purchase of Infrastructure, Property, Plant &amp; Equipment</t>
  </si>
  <si>
    <t>Purchase of Real Estate Assets</t>
  </si>
  <si>
    <t>Purchase of Intangible Assets</t>
  </si>
  <si>
    <t>Deferred Debtors &amp; Advances Made</t>
  </si>
  <si>
    <t>Purchase of Interests in Joint Ventures &amp; Associates</t>
  </si>
  <si>
    <t>Contributions Paid to Joint Ventures &amp; Associates</t>
  </si>
  <si>
    <t>Other Investing Activity Payments</t>
  </si>
  <si>
    <t>Net Cash provided (or used in) Investing Activities</t>
  </si>
  <si>
    <t>Cash Flows from Financing Activities</t>
  </si>
  <si>
    <t>Proceeds from Borrowings &amp; Advances</t>
  </si>
  <si>
    <t>Proceeds from Finance Leases</t>
  </si>
  <si>
    <t>Other Financing Activity Receipts</t>
  </si>
  <si>
    <t>Repayment of Borrowings &amp; Advances</t>
  </si>
  <si>
    <t>Repayment of Finance Lease Liabilities</t>
  </si>
  <si>
    <t>Distributions to Minority Interests</t>
  </si>
  <si>
    <t>Other Financing Activity Payments</t>
  </si>
  <si>
    <t>Net Cash Flow provided (used in) Financing Activities</t>
  </si>
  <si>
    <t>Net Increase/(Decrease) in Cash &amp; Cash Equivalents</t>
  </si>
  <si>
    <t>plus: Cash, Cash Equivalents &amp; Investments - beginning of year</t>
  </si>
  <si>
    <t>Cash &amp; Cash Equivalents - end of the year</t>
  </si>
  <si>
    <t>Investments - end of the year</t>
  </si>
  <si>
    <t>Cash, Cash Equivalents &amp; Investments - end of the year</t>
  </si>
  <si>
    <t>Cash &amp; Investments per Balance Sheet</t>
  </si>
  <si>
    <t>Variance per Balance Sheet to Cash Flow</t>
  </si>
  <si>
    <t>Check that variance above is not greater than $2000</t>
  </si>
  <si>
    <t>New Internal Loans provided</t>
  </si>
  <si>
    <t>New Internal Loans taken up</t>
  </si>
  <si>
    <t>Internal Loans Principal received</t>
  </si>
  <si>
    <t>Internal Loans Principal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</si>
</sst>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_);_(* \(#,##0\);_-* &quot;-&quot;_-"/>
    <numFmt numFmtId="165" formatCode="_(* #,##0_);[Red]_(* \(#,##0\);_-* &quot;-&quot;_-"/>
    <numFmt numFmtId="166" formatCode="_(* #,##0,_);[Red]_(* \(#,##0,\);_-* &quot;-&quot;_-"/>
    <numFmt numFmtId="167" formatCode="_(* #,##0.0000_);_(* \(#,##0.0000\);_-* &quot;-&quot;_-"/>
    <numFmt numFmtId="168" formatCode="_(* #,##0.000_);_(* \(#,##0.000\);_-* &quot;-&quot;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10"/>
      <color rgb="FFFFC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FFC000"/>
      </left>
      <right style="thin">
        <color rgb="FFFFC000"/>
      </right>
      <top style="medium">
        <color indexed="64"/>
      </top>
      <bottom style="thin">
        <color rgb="FFFFC000"/>
      </bottom>
      <diagonal/>
    </border>
    <border>
      <left/>
      <right style="thin">
        <color rgb="FFFFC000"/>
      </right>
      <top style="medium">
        <color indexed="64"/>
      </top>
      <bottom style="thin">
        <color rgb="FFFFC000"/>
      </bottom>
      <diagonal/>
    </border>
    <border>
      <left style="thick">
        <color indexed="42"/>
      </left>
      <right/>
      <top style="thick">
        <color indexed="42"/>
      </top>
      <bottom/>
      <diagonal/>
    </border>
    <border>
      <left/>
      <right style="thick">
        <color indexed="42"/>
      </right>
      <top style="thick">
        <color indexed="42"/>
      </top>
      <bottom/>
      <diagonal/>
    </border>
    <border>
      <left style="thick">
        <color indexed="42"/>
      </left>
      <right/>
      <top/>
      <bottom/>
      <diagonal/>
    </border>
    <border>
      <left/>
      <right style="thick">
        <color indexed="42"/>
      </right>
      <top/>
      <bottom/>
      <diagonal/>
    </border>
    <border>
      <left style="thick">
        <color indexed="42"/>
      </left>
      <right/>
      <top/>
      <bottom style="thick">
        <color indexed="42"/>
      </bottom>
      <diagonal/>
    </border>
    <border>
      <left/>
      <right style="thick">
        <color indexed="42"/>
      </right>
      <top/>
      <bottom style="thick">
        <color indexed="42"/>
      </bottom>
      <diagonal/>
    </border>
    <border>
      <left style="medium">
        <color rgb="FFCCFFCC"/>
      </left>
      <right style="medium">
        <color rgb="FFCCFFCC"/>
      </right>
      <top style="medium">
        <color rgb="FFCCFFCC"/>
      </top>
      <bottom style="medium">
        <color rgb="FFCCFFCC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0" applyNumberFormat="1" applyProtection="1">
      <protection hidden="1"/>
    </xf>
    <xf numFmtId="164" fontId="2" fillId="0" borderId="0" xfId="0" applyNumberFormat="1" applyFont="1" applyProtection="1">
      <protection hidden="1"/>
    </xf>
    <xf numFmtId="164" fontId="0" fillId="2" borderId="0" xfId="0" applyNumberFormat="1" applyFill="1" applyProtection="1">
      <protection hidden="1"/>
    </xf>
    <xf numFmtId="164" fontId="1" fillId="3" borderId="0" xfId="0" applyNumberFormat="1" applyFont="1" applyFill="1" applyProtection="1">
      <protection hidden="1"/>
    </xf>
    <xf numFmtId="164" fontId="2" fillId="0" borderId="0" xfId="0" applyNumberFormat="1" applyFont="1" applyBorder="1" applyProtection="1">
      <protection hidden="1"/>
    </xf>
    <xf numFmtId="0" fontId="3" fillId="0" borderId="0" xfId="1" applyNumberFormat="1" applyFont="1" applyAlignment="1" applyProtection="1">
      <alignment horizontal="right"/>
      <protection hidden="1"/>
    </xf>
    <xf numFmtId="0" fontId="3" fillId="2" borderId="0" xfId="0" applyNumberFormat="1" applyFont="1" applyFill="1" applyProtection="1">
      <protection hidden="1"/>
    </xf>
    <xf numFmtId="0" fontId="3" fillId="0" borderId="0" xfId="0" applyNumberFormat="1" applyFont="1" applyAlignment="1" applyProtection="1">
      <alignment horizontal="right"/>
      <protection hidden="1"/>
    </xf>
    <xf numFmtId="164" fontId="3" fillId="2" borderId="0" xfId="0" applyNumberFormat="1" applyFont="1" applyFill="1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164" fontId="3" fillId="2" borderId="0" xfId="0" applyNumberFormat="1" applyFont="1" applyFill="1" applyBorder="1" applyAlignment="1" applyProtection="1">
      <alignment horizontal="right"/>
      <protection hidden="1"/>
    </xf>
    <xf numFmtId="0" fontId="3" fillId="0" borderId="0" xfId="1" applyNumberFormat="1" applyFont="1" applyBorder="1" applyAlignment="1" applyProtection="1">
      <alignment horizontal="right"/>
      <protection hidden="1"/>
    </xf>
    <xf numFmtId="0" fontId="3" fillId="2" borderId="0" xfId="0" applyNumberFormat="1" applyFont="1" applyFill="1" applyBorder="1" applyAlignment="1" applyProtection="1">
      <alignment horizontal="right"/>
      <protection hidden="1"/>
    </xf>
    <xf numFmtId="164" fontId="3" fillId="0" borderId="0" xfId="0" applyNumberFormat="1" applyFont="1" applyBorder="1" applyAlignment="1" applyProtection="1">
      <alignment horizontal="right"/>
      <protection hidden="1"/>
    </xf>
    <xf numFmtId="164" fontId="0" fillId="0" borderId="1" xfId="0" applyNumberFormat="1" applyBorder="1" applyProtection="1">
      <protection hidden="1"/>
    </xf>
    <xf numFmtId="165" fontId="3" fillId="2" borderId="1" xfId="0" quotePrefix="1" applyNumberFormat="1" applyFont="1" applyFill="1" applyBorder="1" applyAlignment="1" applyProtection="1">
      <alignment horizontal="right"/>
      <protection hidden="1"/>
    </xf>
    <xf numFmtId="165" fontId="3" fillId="0" borderId="1" xfId="0" quotePrefix="1" applyNumberFormat="1" applyFont="1" applyBorder="1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5" fontId="2" fillId="0" borderId="0" xfId="0" applyNumberFormat="1" applyFont="1" applyProtection="1">
      <protection hidden="1"/>
    </xf>
    <xf numFmtId="165" fontId="0" fillId="2" borderId="0" xfId="0" applyNumberFormat="1" applyFill="1" applyProtection="1">
      <protection hidden="1"/>
    </xf>
    <xf numFmtId="165" fontId="1" fillId="3" borderId="0" xfId="0" applyNumberFormat="1" applyFont="1" applyFill="1" applyProtection="1">
      <protection hidden="1"/>
    </xf>
    <xf numFmtId="165" fontId="1" fillId="0" borderId="0" xfId="0" applyNumberFormat="1" applyFont="1" applyProtection="1">
      <protection hidden="1"/>
    </xf>
    <xf numFmtId="165" fontId="3" fillId="0" borderId="0" xfId="0" applyNumberFormat="1" applyFont="1" applyProtection="1">
      <protection hidden="1"/>
    </xf>
    <xf numFmtId="165" fontId="0" fillId="0" borderId="0" xfId="0" applyNumberFormat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165" fontId="3" fillId="2" borderId="2" xfId="0" applyNumberFormat="1" applyFont="1" applyFill="1" applyBorder="1" applyProtection="1">
      <protection hidden="1"/>
    </xf>
    <xf numFmtId="165" fontId="3" fillId="0" borderId="2" xfId="0" applyNumberFormat="1" applyFont="1" applyBorder="1" applyProtection="1">
      <protection hidden="1"/>
    </xf>
    <xf numFmtId="165" fontId="0" fillId="4" borderId="0" xfId="0" applyNumberFormat="1" applyFill="1" applyProtection="1">
      <protection hidden="1"/>
    </xf>
    <xf numFmtId="165" fontId="3" fillId="2" borderId="3" xfId="0" applyNumberFormat="1" applyFont="1" applyFill="1" applyBorder="1" applyProtection="1">
      <protection hidden="1"/>
    </xf>
    <xf numFmtId="165" fontId="3" fillId="0" borderId="3" xfId="0" applyNumberFormat="1" applyFont="1" applyBorder="1" applyProtection="1">
      <protection hidden="1"/>
    </xf>
    <xf numFmtId="165" fontId="4" fillId="0" borderId="0" xfId="0" applyNumberFormat="1" applyFont="1" applyProtection="1">
      <protection hidden="1"/>
    </xf>
    <xf numFmtId="165" fontId="4" fillId="2" borderId="0" xfId="0" applyNumberFormat="1" applyFont="1" applyFill="1" applyProtection="1">
      <protection hidden="1"/>
    </xf>
    <xf numFmtId="166" fontId="0" fillId="0" borderId="0" xfId="0" applyNumberFormat="1" applyProtection="1">
      <protection hidden="1"/>
    </xf>
    <xf numFmtId="0" fontId="3" fillId="2" borderId="0" xfId="1" applyNumberFormat="1" applyFont="1" applyFill="1" applyAlignment="1" applyProtection="1">
      <alignment horizontal="right"/>
      <protection hidden="1"/>
    </xf>
    <xf numFmtId="164" fontId="0" fillId="3" borderId="0" xfId="0" applyNumberFormat="1" applyFill="1" applyProtection="1">
      <protection hidden="1"/>
    </xf>
    <xf numFmtId="166" fontId="1" fillId="3" borderId="0" xfId="0" applyNumberFormat="1" applyFont="1" applyFill="1" applyProtection="1">
      <protection hidden="1"/>
    </xf>
    <xf numFmtId="165" fontId="5" fillId="0" borderId="0" xfId="0" applyNumberFormat="1" applyFont="1" applyProtection="1">
      <protection hidden="1"/>
    </xf>
    <xf numFmtId="165" fontId="0" fillId="2" borderId="2" xfId="0" applyNumberFormat="1" applyFill="1" applyBorder="1" applyProtection="1">
      <protection hidden="1"/>
    </xf>
    <xf numFmtId="165" fontId="0" fillId="0" borderId="2" xfId="0" applyNumberFormat="1" applyBorder="1" applyProtection="1">
      <protection hidden="1"/>
    </xf>
    <xf numFmtId="165" fontId="3" fillId="2" borderId="4" xfId="0" applyNumberFormat="1" applyFont="1" applyFill="1" applyBorder="1" applyProtection="1">
      <protection hidden="1"/>
    </xf>
    <xf numFmtId="165" fontId="3" fillId="0" borderId="4" xfId="0" applyNumberFormat="1" applyFont="1" applyBorder="1" applyProtection="1">
      <protection hidden="1"/>
    </xf>
    <xf numFmtId="165" fontId="3" fillId="2" borderId="5" xfId="0" applyNumberFormat="1" applyFont="1" applyFill="1" applyBorder="1" applyProtection="1">
      <protection hidden="1"/>
    </xf>
    <xf numFmtId="165" fontId="3" fillId="0" borderId="5" xfId="0" applyNumberFormat="1" applyFont="1" applyBorder="1" applyProtection="1">
      <protection hidden="1"/>
    </xf>
    <xf numFmtId="165" fontId="6" fillId="0" borderId="0" xfId="0" applyNumberFormat="1" applyFont="1" applyProtection="1">
      <protection hidden="1"/>
    </xf>
    <xf numFmtId="165" fontId="0" fillId="0" borderId="6" xfId="0" applyNumberFormat="1" applyBorder="1" applyAlignment="1" applyProtection="1">
      <alignment horizontal="right"/>
      <protection hidden="1"/>
    </xf>
    <xf numFmtId="165" fontId="3" fillId="0" borderId="0" xfId="0" applyNumberFormat="1" applyFont="1" applyBorder="1" applyProtection="1">
      <protection hidden="1"/>
    </xf>
    <xf numFmtId="165" fontId="0" fillId="3" borderId="0" xfId="0" applyNumberFormat="1" applyFill="1" applyProtection="1">
      <protection hidden="1"/>
    </xf>
    <xf numFmtId="165" fontId="1" fillId="0" borderId="0" xfId="0" applyNumberFormat="1" applyFont="1" applyBorder="1" applyProtection="1">
      <protection hidden="1"/>
    </xf>
    <xf numFmtId="165" fontId="6" fillId="0" borderId="0" xfId="0" applyNumberFormat="1" applyFont="1" applyBorder="1" applyProtection="1">
      <protection hidden="1"/>
    </xf>
    <xf numFmtId="165" fontId="0" fillId="0" borderId="7" xfId="0" applyNumberFormat="1" applyBorder="1" applyAlignment="1" applyProtection="1">
      <alignment horizontal="right"/>
      <protection hidden="1"/>
    </xf>
    <xf numFmtId="164" fontId="2" fillId="2" borderId="0" xfId="0" applyNumberFormat="1" applyFont="1" applyFill="1" applyProtection="1">
      <protection hidden="1"/>
    </xf>
    <xf numFmtId="164" fontId="3" fillId="2" borderId="0" xfId="0" applyNumberFormat="1" applyFont="1" applyFill="1" applyAlignment="1" applyProtection="1">
      <alignment horizontal="right"/>
      <protection hidden="1"/>
    </xf>
    <xf numFmtId="164" fontId="3" fillId="0" borderId="0" xfId="0" applyNumberFormat="1" applyFont="1" applyAlignment="1" applyProtection="1">
      <alignment horizontal="right"/>
      <protection hidden="1"/>
    </xf>
    <xf numFmtId="164" fontId="2" fillId="2" borderId="0" xfId="0" applyNumberFormat="1" applyFont="1" applyFill="1" applyBorder="1" applyProtection="1">
      <protection hidden="1"/>
    </xf>
    <xf numFmtId="164" fontId="0" fillId="2" borderId="1" xfId="0" applyNumberFormat="1" applyFill="1" applyBorder="1" applyProtection="1">
      <protection hidden="1"/>
    </xf>
    <xf numFmtId="165" fontId="2" fillId="2" borderId="0" xfId="0" applyNumberFormat="1" applyFont="1" applyFill="1" applyProtection="1">
      <protection hidden="1"/>
    </xf>
    <xf numFmtId="165" fontId="3" fillId="2" borderId="0" xfId="0" applyNumberFormat="1" applyFont="1" applyFill="1" applyProtection="1">
      <protection hidden="1"/>
    </xf>
    <xf numFmtId="164" fontId="0" fillId="0" borderId="8" xfId="0" applyNumberFormat="1" applyBorder="1" applyProtection="1">
      <protection hidden="1"/>
    </xf>
    <xf numFmtId="164" fontId="0" fillId="0" borderId="9" xfId="0" applyNumberFormat="1" applyBorder="1" applyProtection="1">
      <protection hidden="1"/>
    </xf>
    <xf numFmtId="10" fontId="0" fillId="0" borderId="0" xfId="2" applyNumberFormat="1" applyFont="1" applyProtection="1">
      <protection hidden="1"/>
    </xf>
    <xf numFmtId="164" fontId="0" fillId="0" borderId="10" xfId="0" applyNumberFormat="1" applyBorder="1" applyProtection="1">
      <protection hidden="1"/>
    </xf>
    <xf numFmtId="164" fontId="0" fillId="0" borderId="11" xfId="0" applyNumberFormat="1" applyBorder="1" applyProtection="1">
      <protection hidden="1"/>
    </xf>
    <xf numFmtId="164" fontId="0" fillId="0" borderId="12" xfId="0" applyNumberFormat="1" applyBorder="1" applyProtection="1">
      <protection hidden="1"/>
    </xf>
    <xf numFmtId="164" fontId="0" fillId="0" borderId="13" xfId="0" applyNumberFormat="1" applyBorder="1" applyProtection="1">
      <protection hidden="1"/>
    </xf>
    <xf numFmtId="165" fontId="1" fillId="2" borderId="0" xfId="0" applyNumberFormat="1" applyFont="1" applyFill="1" applyProtection="1">
      <protection hidden="1"/>
    </xf>
    <xf numFmtId="165" fontId="1" fillId="5" borderId="14" xfId="0" applyNumberFormat="1" applyFont="1" applyFill="1" applyBorder="1" applyAlignment="1" applyProtection="1">
      <alignment horizontal="right"/>
      <protection hidden="1"/>
    </xf>
    <xf numFmtId="165" fontId="1" fillId="5" borderId="0" xfId="0" applyNumberFormat="1" applyFont="1" applyFill="1" applyBorder="1" applyAlignment="1" applyProtection="1">
      <alignment horizontal="right"/>
      <protection hidden="1"/>
    </xf>
    <xf numFmtId="165" fontId="0" fillId="0" borderId="0" xfId="0" applyNumberFormat="1" applyFill="1" applyProtection="1">
      <protection hidden="1"/>
    </xf>
    <xf numFmtId="165" fontId="2" fillId="0" borderId="4" xfId="0" applyNumberFormat="1" applyFont="1" applyBorder="1" applyProtection="1">
      <protection hidden="1"/>
    </xf>
    <xf numFmtId="165" fontId="0" fillId="0" borderId="15" xfId="0" applyNumberFormat="1" applyBorder="1" applyProtection="1">
      <protection hidden="1"/>
    </xf>
    <xf numFmtId="165" fontId="0" fillId="2" borderId="15" xfId="0" applyNumberFormat="1" applyFill="1" applyBorder="1" applyProtection="1">
      <protection hidden="1"/>
    </xf>
    <xf numFmtId="165" fontId="3" fillId="0" borderId="16" xfId="0" applyNumberFormat="1" applyFont="1" applyBorder="1" applyProtection="1">
      <protection hidden="1"/>
    </xf>
    <xf numFmtId="165" fontId="3" fillId="2" borderId="16" xfId="0" applyNumberFormat="1" applyFont="1" applyFill="1" applyBorder="1" applyProtection="1">
      <protection hidden="1"/>
    </xf>
    <xf numFmtId="165" fontId="0" fillId="0" borderId="17" xfId="0" applyNumberFormat="1" applyBorder="1" applyAlignment="1" applyProtection="1">
      <alignment horizontal="right"/>
      <protection hidden="1"/>
    </xf>
    <xf numFmtId="167" fontId="0" fillId="0" borderId="0" xfId="0" applyNumberFormat="1" applyProtection="1">
      <protection hidden="1"/>
    </xf>
    <xf numFmtId="168" fontId="1" fillId="3" borderId="0" xfId="0" applyNumberFormat="1" applyFont="1" applyFill="1" applyProtection="1">
      <protection hidden="1"/>
    </xf>
    <xf numFmtId="164" fontId="1" fillId="0" borderId="0" xfId="0" applyNumberFormat="1" applyFont="1" applyProtection="1">
      <protection hidden="1"/>
    </xf>
    <xf numFmtId="164" fontId="0" fillId="2" borderId="0" xfId="0" applyNumberFormat="1" applyFill="1" applyAlignment="1" applyProtection="1">
      <alignment horizontal="right"/>
      <protection hidden="1"/>
    </xf>
    <xf numFmtId="165" fontId="0" fillId="0" borderId="18" xfId="0" applyNumberFormat="1" applyBorder="1" applyAlignment="1" applyProtection="1">
      <alignment horizontal="right"/>
      <protection hidden="1"/>
    </xf>
    <xf numFmtId="165" fontId="0" fillId="0" borderId="19" xfId="0" applyNumberFormat="1" applyBorder="1" applyAlignment="1" applyProtection="1">
      <alignment horizontal="right"/>
      <protection hidden="1"/>
    </xf>
    <xf numFmtId="164" fontId="2" fillId="6" borderId="0" xfId="0" applyNumberFormat="1" applyFont="1" applyFill="1" applyProtection="1"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Budgeting%20and%20Forecasting/Long%20Term%20Financial%20Plan/2018-19/LTFP_1819/LTFP_1819_SRV%20-%20SRV/LTFP_Consolidated_Work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Budgeting%20and%20Forecasting/Long%20Term%20Financial%20Plan/2018-19/LTFP_1819/LTFP_1819_SRV%20-%20SRV/LTFP_General_Main_Work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Budgeting%20and%20Forecasting/Long%20Term%20Financial%20Plan/2018-19/LTFP_1819/LTFP_1819_SRV%20-%20SRV/LTFP_Other_1_Main_Workfi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 names"/>
      <sheetName val="Check Range names"/>
      <sheetName val="Cover Page"/>
      <sheetName val="year"/>
      <sheetName val="Checklist"/>
      <sheetName val="General Model Assumptions"/>
      <sheetName val="Income Statement"/>
      <sheetName val="Income Statement - General"/>
      <sheetName val="Income Statement - Water"/>
      <sheetName val="Income Statement - Sewer"/>
      <sheetName val="Income Statement - Other 1"/>
      <sheetName val="Income Statement - Other 2"/>
      <sheetName val="Income Statement - Other 3"/>
      <sheetName val="Balance Sheet"/>
      <sheetName val="Balance Sheet - General"/>
      <sheetName val="Balance Sheet - Water"/>
      <sheetName val="Balance Sheet - Sewer"/>
      <sheetName val="Balance Sheet - Other 1"/>
      <sheetName val="Balance Sheet - Other 2"/>
      <sheetName val="Balance Sheet - Other 3"/>
      <sheetName val="Cash Flow"/>
      <sheetName val="Cash Flow - General"/>
      <sheetName val="Cash Flow - Water"/>
      <sheetName val="Cash Flow - Sewer"/>
      <sheetName val="Cash Flow - Other 1"/>
      <sheetName val="Cash Flow - Other 2"/>
      <sheetName val="Cash Flow - Other 3"/>
      <sheetName val="Equity Statement"/>
      <sheetName val="Equity Statement - General"/>
      <sheetName val="Equity Statement - Water"/>
      <sheetName val="Equity Statement - Sewer"/>
      <sheetName val="Equity Statement - Other 1"/>
      <sheetName val="Equity Statement - Other 2"/>
      <sheetName val="Equity Statement - Other 3"/>
      <sheetName val="TY-LY Comparison"/>
      <sheetName val="Historical Data"/>
      <sheetName val="Historical Data - General"/>
      <sheetName val="Historical Data - Water"/>
      <sheetName val="Historical Data - Sewer"/>
      <sheetName val="Historical Data - Other 1"/>
      <sheetName val="Historical Data - Other 2"/>
      <sheetName val="Historical Data - Other 3"/>
      <sheetName val="Interest Calculation"/>
      <sheetName val="Charts"/>
      <sheetName val="Chart Data"/>
      <sheetName val="Scenarios - Consolidated"/>
      <sheetName val="KPI - Snapshot - Consolidated"/>
      <sheetName val="KPI - Benchmark Targets"/>
      <sheetName val="KPI calculation"/>
      <sheetName val="Cap Exp Summary"/>
      <sheetName val="Exp Type Summary"/>
      <sheetName val="Budget Summary 1"/>
      <sheetName val="Budget Summary 2"/>
      <sheetName val="Budget Reconciliation"/>
      <sheetName val="Working Capital"/>
      <sheetName val="Summary L1"/>
      <sheetName val="Summary L2"/>
      <sheetName val="Summary L3"/>
      <sheetName val="Summary L4"/>
      <sheetName val="Summary L5"/>
      <sheetName val="Summary L6"/>
      <sheetName val="Summary F1"/>
      <sheetName val="Summary F2"/>
      <sheetName val="Summary F3"/>
      <sheetName val="Summary F4"/>
      <sheetName val="Dev Contr - Summary"/>
      <sheetName val="CAPEX - Summary"/>
      <sheetName val="Major Projects summary"/>
      <sheetName val="RE Dev Summary"/>
      <sheetName val="Assets - Disposals &amp; Transfers"/>
      <sheetName val="IPP&amp;E Reconciliation"/>
      <sheetName val="Loans - External"/>
      <sheetName val="Loans Payable - Internal"/>
      <sheetName val="Loans Receivable - Internal"/>
      <sheetName val="Leases"/>
      <sheetName val="Internal Reserves"/>
      <sheetName val="External Reserves"/>
      <sheetName val="Chart 1"/>
      <sheetName val="Chart 2"/>
      <sheetName val="Group Data"/>
      <sheetName val="Reserves"/>
      <sheetName val="Global Indexation"/>
      <sheetName val="Population Indexation"/>
      <sheetName val="drop down list"/>
      <sheetName val="IS-BS table"/>
    </sheetNames>
    <sheetDataSet>
      <sheetData sheetId="0"/>
      <sheetData sheetId="1"/>
      <sheetData sheetId="2">
        <row r="3">
          <cell r="A3" t="str">
            <v>Kiama Municipal Council</v>
          </cell>
        </row>
        <row r="5">
          <cell r="A5" t="str">
            <v>10 Year Financial Plan for the Years ending 30 June 2028</v>
          </cell>
        </row>
        <row r="11">
          <cell r="G11" t="str">
            <v>Strategic Scenario</v>
          </cell>
        </row>
        <row r="13">
          <cell r="C13" t="str">
            <v>General Fund</v>
          </cell>
        </row>
        <row r="14">
          <cell r="C14" t="str">
            <v>Water Fund</v>
          </cell>
        </row>
        <row r="15">
          <cell r="C15" t="str">
            <v>Sewer Fund</v>
          </cell>
        </row>
        <row r="16">
          <cell r="C16" t="str">
            <v>New Aged Care Facility</v>
          </cell>
        </row>
        <row r="17">
          <cell r="C17" t="str">
            <v>Other 2 Fund</v>
          </cell>
        </row>
        <row r="18">
          <cell r="C18" t="str">
            <v>Other 3 Fund</v>
          </cell>
        </row>
        <row r="75">
          <cell r="K75" t="b">
            <v>1</v>
          </cell>
        </row>
        <row r="140">
          <cell r="K140" t="b">
            <v>0</v>
          </cell>
        </row>
        <row r="143">
          <cell r="K143" t="b">
            <v>0</v>
          </cell>
        </row>
        <row r="146">
          <cell r="K146" t="b">
            <v>1</v>
          </cell>
          <cell r="V146" t="b">
            <v>0</v>
          </cell>
        </row>
        <row r="149">
          <cell r="K149" t="b">
            <v>0</v>
          </cell>
          <cell r="V149" t="b">
            <v>0</v>
          </cell>
        </row>
        <row r="152">
          <cell r="K152" t="b">
            <v>0</v>
          </cell>
          <cell r="V152" t="b">
            <v>0</v>
          </cell>
        </row>
      </sheetData>
      <sheetData sheetId="3">
        <row r="4">
          <cell r="D4">
            <v>2018</v>
          </cell>
        </row>
      </sheetData>
      <sheetData sheetId="4"/>
      <sheetData sheetId="5"/>
      <sheetData sheetId="6"/>
      <sheetData sheetId="7"/>
      <sheetData sheetId="8">
        <row r="3">
          <cell r="B3" t="str">
            <v>INCOME STATEMENT - WATER FUND</v>
          </cell>
        </row>
        <row r="8"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D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</sheetData>
      <sheetData sheetId="9">
        <row r="3">
          <cell r="B3" t="str">
            <v>INCOME STATEMENT - SEWER FUND</v>
          </cell>
        </row>
        <row r="8"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D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</sheetData>
      <sheetData sheetId="10"/>
      <sheetData sheetId="11">
        <row r="3">
          <cell r="B3" t="str">
            <v>INCOME STATEMENT - OTHER 2 FUND</v>
          </cell>
        </row>
        <row r="8"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D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</sheetData>
      <sheetData sheetId="12">
        <row r="3">
          <cell r="B3" t="str">
            <v>INCOME STATEMENT - OTHER 3 FUND</v>
          </cell>
        </row>
        <row r="8"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D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D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</sheetData>
      <sheetData sheetId="13"/>
      <sheetData sheetId="14"/>
      <sheetData sheetId="15">
        <row r="3">
          <cell r="A3" t="str">
            <v>BALANCE SHEET - WATER FUND</v>
          </cell>
        </row>
        <row r="8">
          <cell r="C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C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C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C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C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16">
        <row r="3">
          <cell r="A3" t="str">
            <v>BALANCE SHEET - SEWER FUND</v>
          </cell>
        </row>
        <row r="8">
          <cell r="C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C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C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C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C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17"/>
      <sheetData sheetId="18">
        <row r="3">
          <cell r="A3" t="str">
            <v>BALANCE SHEET - OTHER 2 FUND</v>
          </cell>
        </row>
        <row r="8">
          <cell r="C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C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C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C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C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19">
        <row r="3">
          <cell r="A3" t="str">
            <v>BALANCE SHEET - OTHER 3 FUND</v>
          </cell>
        </row>
        <row r="8">
          <cell r="C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C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C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C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C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20"/>
      <sheetData sheetId="21"/>
      <sheetData sheetId="22">
        <row r="3">
          <cell r="A3" t="str">
            <v>CASH FLOW STATEMENT - WATER FUND</v>
          </cell>
        </row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50"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4"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</sheetData>
      <sheetData sheetId="23">
        <row r="3">
          <cell r="A3" t="str">
            <v>CASH FLOW STATEMENT - SEWER FUND</v>
          </cell>
        </row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50"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4"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</sheetData>
      <sheetData sheetId="24"/>
      <sheetData sheetId="25">
        <row r="3">
          <cell r="A3" t="str">
            <v>CASH FLOW STATEMENT - OTHER 2 FUND</v>
          </cell>
        </row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50"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4"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</sheetData>
      <sheetData sheetId="26">
        <row r="3">
          <cell r="A3" t="str">
            <v>CASH FLOW STATEMENT - OTHER 3 FUND</v>
          </cell>
        </row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6"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50"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4"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</sheetData>
      <sheetData sheetId="27">
        <row r="3">
          <cell r="A3" t="str">
            <v>EQUITY STATEMENT - CONSOLIDATED</v>
          </cell>
        </row>
      </sheetData>
      <sheetData sheetId="28">
        <row r="3">
          <cell r="A3" t="str">
            <v>EQUITY STATEMENT - GENERAL FUND</v>
          </cell>
        </row>
      </sheetData>
      <sheetData sheetId="29">
        <row r="3">
          <cell r="A3" t="str">
            <v>EQUITY STATEMENT - WATER FUND</v>
          </cell>
        </row>
      </sheetData>
      <sheetData sheetId="30">
        <row r="3">
          <cell r="A3" t="str">
            <v>EQUITY STATEMENT - SEWER FUND</v>
          </cell>
        </row>
      </sheetData>
      <sheetData sheetId="31">
        <row r="3">
          <cell r="A3" t="str">
            <v>EQUITY STATEMENT - NEW AGED CARE FACILITY</v>
          </cell>
        </row>
      </sheetData>
      <sheetData sheetId="32">
        <row r="3">
          <cell r="A3" t="str">
            <v>EQUITY STATEMENT - OTHER 2 FUND</v>
          </cell>
        </row>
      </sheetData>
      <sheetData sheetId="33">
        <row r="3">
          <cell r="A3" t="str">
            <v>EQUITY STATEMENT - OTHER 3 FUND</v>
          </cell>
        </row>
      </sheetData>
      <sheetData sheetId="34">
        <row r="3">
          <cell r="A3" t="str">
            <v>PRIMARY STATEMENTS COMPARISON TO LAST YEAR'S LTFP - CONSOLIDATED</v>
          </cell>
        </row>
      </sheetData>
      <sheetData sheetId="35">
        <row r="3">
          <cell r="A3" t="str">
            <v>HISTORICAL INFORMATION - CONSOLIDATED</v>
          </cell>
        </row>
        <row r="726">
          <cell r="C726">
            <v>406269</v>
          </cell>
        </row>
        <row r="763">
          <cell r="C763">
            <v>19961</v>
          </cell>
        </row>
        <row r="764">
          <cell r="C764">
            <v>19504</v>
          </cell>
        </row>
        <row r="765">
          <cell r="C765">
            <v>1703</v>
          </cell>
        </row>
        <row r="766">
          <cell r="C766">
            <v>28957</v>
          </cell>
        </row>
        <row r="767">
          <cell r="C767">
            <v>69</v>
          </cell>
        </row>
        <row r="768">
          <cell r="C768">
            <v>3301</v>
          </cell>
        </row>
        <row r="771">
          <cell r="C771">
            <v>-24940</v>
          </cell>
        </row>
        <row r="772">
          <cell r="C772">
            <v>-17948</v>
          </cell>
        </row>
        <row r="773">
          <cell r="C773">
            <v>-221</v>
          </cell>
        </row>
        <row r="774">
          <cell r="C774">
            <v>0</v>
          </cell>
        </row>
        <row r="775">
          <cell r="C775">
            <v>-172</v>
          </cell>
        </row>
        <row r="784">
          <cell r="C784">
            <v>35995</v>
          </cell>
        </row>
        <row r="785">
          <cell r="C785">
            <v>0</v>
          </cell>
        </row>
        <row r="786">
          <cell r="C786">
            <v>0</v>
          </cell>
        </row>
        <row r="787">
          <cell r="C787">
            <v>767</v>
          </cell>
        </row>
        <row r="788">
          <cell r="C788">
            <v>0</v>
          </cell>
        </row>
        <row r="789">
          <cell r="C789">
            <v>0</v>
          </cell>
        </row>
        <row r="790">
          <cell r="C790">
            <v>0</v>
          </cell>
        </row>
        <row r="791">
          <cell r="C791">
            <v>0</v>
          </cell>
        </row>
        <row r="792">
          <cell r="C792">
            <v>0</v>
          </cell>
        </row>
        <row r="793">
          <cell r="C793">
            <v>0</v>
          </cell>
        </row>
        <row r="796">
          <cell r="C796">
            <v>-37279</v>
          </cell>
        </row>
        <row r="797">
          <cell r="C797">
            <v>-273</v>
          </cell>
        </row>
        <row r="798">
          <cell r="C798">
            <v>-26955</v>
          </cell>
        </row>
        <row r="799">
          <cell r="C799">
            <v>60</v>
          </cell>
        </row>
        <row r="800">
          <cell r="C800">
            <v>0</v>
          </cell>
        </row>
        <row r="801">
          <cell r="C801">
            <v>0</v>
          </cell>
        </row>
        <row r="802">
          <cell r="C802">
            <v>0</v>
          </cell>
        </row>
        <row r="803">
          <cell r="C803">
            <v>0</v>
          </cell>
        </row>
        <row r="804">
          <cell r="C804">
            <v>0</v>
          </cell>
        </row>
        <row r="811">
          <cell r="C811">
            <v>0</v>
          </cell>
        </row>
        <row r="812">
          <cell r="C812">
            <v>0</v>
          </cell>
        </row>
        <row r="813">
          <cell r="C813">
            <v>0</v>
          </cell>
        </row>
        <row r="816">
          <cell r="C816">
            <v>-842</v>
          </cell>
        </row>
        <row r="817">
          <cell r="C817">
            <v>0</v>
          </cell>
        </row>
        <row r="818">
          <cell r="C818">
            <v>0</v>
          </cell>
        </row>
        <row r="819">
          <cell r="C819">
            <v>0</v>
          </cell>
        </row>
        <row r="827">
          <cell r="C827">
            <v>417</v>
          </cell>
        </row>
      </sheetData>
      <sheetData sheetId="36">
        <row r="3">
          <cell r="A3" t="str">
            <v>HISTORICAL INFORMATION - GENERAL FUND</v>
          </cell>
        </row>
      </sheetData>
      <sheetData sheetId="37">
        <row r="3">
          <cell r="A3" t="str">
            <v>HISTORICAL INFORMATION - WATER FUND</v>
          </cell>
        </row>
      </sheetData>
      <sheetData sheetId="38">
        <row r="3">
          <cell r="A3" t="str">
            <v>HISTORICAL INFORMATION - SEWER FUND</v>
          </cell>
        </row>
      </sheetData>
      <sheetData sheetId="39">
        <row r="3">
          <cell r="A3" t="str">
            <v>HISTORICAL INFORMATION - NEW AGED CARE FACILITY</v>
          </cell>
        </row>
      </sheetData>
      <sheetData sheetId="40">
        <row r="3">
          <cell r="A3" t="str">
            <v>HISTORICAL INFORMATION - OTHER 2 FUND</v>
          </cell>
        </row>
      </sheetData>
      <sheetData sheetId="41">
        <row r="3">
          <cell r="A3" t="str">
            <v>HISTORICAL INFORMATION - OTHER 3 FUND</v>
          </cell>
        </row>
      </sheetData>
      <sheetData sheetId="42">
        <row r="3">
          <cell r="A3" t="str">
            <v>Cash &amp; Investment Balance prediction and</v>
          </cell>
        </row>
      </sheetData>
      <sheetData sheetId="43"/>
      <sheetData sheetId="44">
        <row r="29">
          <cell r="C29">
            <v>2014</v>
          </cell>
          <cell r="D29">
            <v>2015</v>
          </cell>
          <cell r="E29">
            <v>2016</v>
          </cell>
          <cell r="F29">
            <v>2017</v>
          </cell>
          <cell r="G29">
            <v>2018</v>
          </cell>
          <cell r="H29">
            <v>2019</v>
          </cell>
          <cell r="I29">
            <v>2020</v>
          </cell>
          <cell r="J29">
            <v>2021</v>
          </cell>
          <cell r="K29">
            <v>2022</v>
          </cell>
          <cell r="L29">
            <v>2023</v>
          </cell>
          <cell r="M29">
            <v>2024</v>
          </cell>
          <cell r="N29">
            <v>2025</v>
          </cell>
          <cell r="O29">
            <v>2026</v>
          </cell>
          <cell r="P29">
            <v>2027</v>
          </cell>
          <cell r="Q29">
            <v>2028</v>
          </cell>
          <cell r="R29">
            <v>2029</v>
          </cell>
          <cell r="S29">
            <v>2030</v>
          </cell>
          <cell r="T29">
            <v>2031</v>
          </cell>
          <cell r="U29">
            <v>2032</v>
          </cell>
          <cell r="V29">
            <v>2033</v>
          </cell>
          <cell r="W29">
            <v>2034</v>
          </cell>
          <cell r="X29">
            <v>2035</v>
          </cell>
          <cell r="Y29">
            <v>2036</v>
          </cell>
          <cell r="Z29">
            <v>2037</v>
          </cell>
          <cell r="AA29">
            <v>2038</v>
          </cell>
        </row>
        <row r="30">
          <cell r="G30">
            <v>53964653.821024247</v>
          </cell>
          <cell r="H30">
            <v>56204213.753266245</v>
          </cell>
          <cell r="I30">
            <v>64338168.334354572</v>
          </cell>
          <cell r="J30">
            <v>66052213.877626307</v>
          </cell>
          <cell r="K30">
            <v>67976027.452052191</v>
          </cell>
          <cell r="L30">
            <v>69743262.408137098</v>
          </cell>
          <cell r="M30">
            <v>70146258.308084667</v>
          </cell>
          <cell r="N30">
            <v>72088541.436072007</v>
          </cell>
          <cell r="O30">
            <v>73972095.789252177</v>
          </cell>
          <cell r="P30">
            <v>75871155.452240348</v>
          </cell>
          <cell r="Q30">
            <v>77645656.249611154</v>
          </cell>
        </row>
        <row r="36">
          <cell r="C36">
            <v>55661000</v>
          </cell>
          <cell r="D36">
            <v>51924000</v>
          </cell>
          <cell r="E36">
            <v>53177000</v>
          </cell>
          <cell r="F36">
            <v>53221000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53964653.821024247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56204213.753266245</v>
          </cell>
          <cell r="I40">
            <v>64338168.334354572</v>
          </cell>
          <cell r="J40">
            <v>66052213.877626307</v>
          </cell>
          <cell r="K40">
            <v>67976027.452052191</v>
          </cell>
          <cell r="L40">
            <v>69743262.408137098</v>
          </cell>
          <cell r="M40">
            <v>70146258.308084667</v>
          </cell>
          <cell r="N40">
            <v>72088541.436072007</v>
          </cell>
          <cell r="O40">
            <v>73972095.789252177</v>
          </cell>
          <cell r="P40">
            <v>75871155.452240348</v>
          </cell>
          <cell r="Q40">
            <v>77645656.249611154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81102974.113417238</v>
          </cell>
          <cell r="S43">
            <v>83286769.088657662</v>
          </cell>
          <cell r="T43">
            <v>85470564.063898101</v>
          </cell>
          <cell r="U43">
            <v>87654359.039138526</v>
          </cell>
          <cell r="V43">
            <v>89838154.014378965</v>
          </cell>
          <cell r="W43">
            <v>92021948.989619404</v>
          </cell>
          <cell r="X43">
            <v>94205743.964859828</v>
          </cell>
          <cell r="Y43">
            <v>96389538.940100268</v>
          </cell>
          <cell r="Z43">
            <v>98573333.915340692</v>
          </cell>
          <cell r="AA43">
            <v>100757128.89058113</v>
          </cell>
        </row>
      </sheetData>
      <sheetData sheetId="45"/>
      <sheetData sheetId="46">
        <row r="4">
          <cell r="B4" t="str">
            <v>KEY PERFORMANCE INDICATORS - CONSOLIDATED</v>
          </cell>
        </row>
      </sheetData>
      <sheetData sheetId="47">
        <row r="3">
          <cell r="A3" t="str">
            <v>KPI Benchmark Targets - CONSOLIDATED</v>
          </cell>
        </row>
      </sheetData>
      <sheetData sheetId="48">
        <row r="3">
          <cell r="A3" t="str">
            <v>FINANCIAL PERFORMANCE INDICATORS</v>
          </cell>
        </row>
      </sheetData>
      <sheetData sheetId="49">
        <row r="3">
          <cell r="A3" t="str">
            <v>CAPITAL EXPENDITURE SUMMARY - CONSOLIDATED</v>
          </cell>
        </row>
      </sheetData>
      <sheetData sheetId="50">
        <row r="3">
          <cell r="A3" t="str">
            <v>EXPENDITURE TYPE SUMMARY - CONSOLIDATED</v>
          </cell>
        </row>
      </sheetData>
      <sheetData sheetId="51">
        <row r="4">
          <cell r="D4" t="str">
            <v>SUMMARY OF ALL CENTRES/UNITS - ALL FUNDS (CONSOLIDATED)</v>
          </cell>
        </row>
        <row r="9">
          <cell r="D9" t="str">
            <v>Rates - Ordinary</v>
          </cell>
        </row>
        <row r="10">
          <cell r="D10" t="str">
            <v>Rates - Special</v>
          </cell>
        </row>
        <row r="11">
          <cell r="D11" t="str">
            <v>Rates - Special Variation</v>
          </cell>
        </row>
        <row r="12">
          <cell r="D12" t="str">
            <v>Annual Charges</v>
          </cell>
        </row>
        <row r="13">
          <cell r="D13" t="str">
            <v>User Charges - Specific</v>
          </cell>
        </row>
        <row r="14">
          <cell r="D14" t="str">
            <v>Fees &amp; Charges - Statutory &amp; Regulatory</v>
          </cell>
        </row>
        <row r="15">
          <cell r="D15" t="str">
            <v>Fees &amp; Charges - Other</v>
          </cell>
        </row>
        <row r="16">
          <cell r="D16" t="str">
            <v>Interest &amp; Investment Revenues - o/s Rates &amp; Annual Charges</v>
          </cell>
        </row>
        <row r="17">
          <cell r="D17" t="str">
            <v>Interest &amp; Investment Revenues - Investments</v>
          </cell>
        </row>
        <row r="18">
          <cell r="D18" t="str">
            <v>Interest &amp; Investment Revenues - Other</v>
          </cell>
        </row>
        <row r="19">
          <cell r="D19" t="str">
            <v>Other Revenues - Fair Value Increments on Investment Property</v>
          </cell>
        </row>
        <row r="20">
          <cell r="D20" t="str">
            <v>Other Revenues - Other</v>
          </cell>
        </row>
        <row r="21">
          <cell r="D21" t="str">
            <v>Operating Grants - General Purpose (Untied)</v>
          </cell>
        </row>
        <row r="22">
          <cell r="D22" t="str">
            <v>Operating Grants - Specific Purpose</v>
          </cell>
        </row>
        <row r="23">
          <cell r="D23" t="str">
            <v>Operating Contributions - General Purpose (Untied)</v>
          </cell>
        </row>
        <row r="24">
          <cell r="D24" t="str">
            <v>Operating Contributions - Specific - Developer Contributions</v>
          </cell>
        </row>
        <row r="25">
          <cell r="D25" t="str">
            <v>Operating Contributions - Specific - Other Contributions</v>
          </cell>
        </row>
        <row r="26">
          <cell r="D26" t="str">
            <v>Net Gains from Disposal of I,PP&amp;E</v>
          </cell>
        </row>
        <row r="27">
          <cell r="D27" t="str">
            <v>Net Gains from Disposal of Investment Property</v>
          </cell>
        </row>
        <row r="28">
          <cell r="D28" t="str">
            <v>Net Gains from Disposal of Real Estate</v>
          </cell>
        </row>
        <row r="29">
          <cell r="D29" t="str">
            <v>Net Gains from Disposal of Assets "held for sale"</v>
          </cell>
        </row>
        <row r="30">
          <cell r="D30" t="str">
            <v>Net Gains from Disposal of Intangible Assets</v>
          </cell>
        </row>
        <row r="31">
          <cell r="D31" t="str">
            <v>Net Gains from Disposal of Investments</v>
          </cell>
        </row>
        <row r="32">
          <cell r="D32" t="str">
            <v>Gain on Share of Interest in JV's &amp; Associated Entities</v>
          </cell>
        </row>
        <row r="33">
          <cell r="D33" t="str">
            <v>Net Gain on Discontinued Operations</v>
          </cell>
        </row>
        <row r="37">
          <cell r="D37" t="str">
            <v>Employee Costs - Salaries</v>
          </cell>
        </row>
        <row r="38">
          <cell r="D38" t="str">
            <v>Employee Costs - Casual Wages</v>
          </cell>
        </row>
        <row r="39">
          <cell r="D39" t="str">
            <v>Employee Costs - Superannuation</v>
          </cell>
        </row>
        <row r="40">
          <cell r="D40" t="str">
            <v>Employee Costs - Workers Comp</v>
          </cell>
        </row>
        <row r="41">
          <cell r="D41" t="str">
            <v>Employee Costs - Other</v>
          </cell>
        </row>
        <row r="42">
          <cell r="D42" t="str">
            <v>Employee Costs - Capitalised (contra credit)</v>
          </cell>
        </row>
        <row r="43">
          <cell r="D43" t="str">
            <v>Borrowing Costs - Interest on Loans (External)</v>
          </cell>
        </row>
        <row r="44">
          <cell r="D44" t="str">
            <v>Borrowing Costs - Interest on Finance Leases</v>
          </cell>
        </row>
        <row r="45">
          <cell r="D45" t="str">
            <v>Borrowing Costs - Other</v>
          </cell>
        </row>
        <row r="46">
          <cell r="D46" t="str">
            <v>Borrowing Costs - Capitalised (contra credit)</v>
          </cell>
        </row>
        <row r="47">
          <cell r="D47" t="str">
            <v>Materials &amp; Contracts - Raw Materials &amp; Consumables</v>
          </cell>
        </row>
        <row r="48">
          <cell r="D48" t="str">
            <v>Materials &amp; Contracts - Contracts</v>
          </cell>
        </row>
        <row r="49">
          <cell r="D49" t="str">
            <v>Materials &amp; Contracts - Legal Expenses</v>
          </cell>
        </row>
        <row r="50">
          <cell r="D50" t="str">
            <v>Materials &amp; Contracts - Other</v>
          </cell>
        </row>
        <row r="51">
          <cell r="D51" t="str">
            <v>Materials &amp; Contracts - Capitalised (contra credit)</v>
          </cell>
        </row>
        <row r="52">
          <cell r="D52" t="str">
            <v>Depreciation - IPP&amp;E</v>
          </cell>
        </row>
        <row r="53">
          <cell r="D53" t="str">
            <v>Amortisation - Intangible Assets</v>
          </cell>
        </row>
        <row r="54">
          <cell r="D54" t="str">
            <v>Depreciation &amp; Amortisation - Capitalised (contra credit)</v>
          </cell>
        </row>
        <row r="55">
          <cell r="D55" t="str">
            <v>Impairment - IPP&amp;E</v>
          </cell>
        </row>
        <row r="56">
          <cell r="D56" t="str">
            <v>Impairment - Investment Property</v>
          </cell>
        </row>
        <row r="57">
          <cell r="D57" t="str">
            <v>Impairment - Real Estate</v>
          </cell>
        </row>
        <row r="58">
          <cell r="D58" t="str">
            <v>Impairment - Investments</v>
          </cell>
        </row>
        <row r="59">
          <cell r="D59" t="str">
            <v>Impairment - Intangible Assets</v>
          </cell>
        </row>
        <row r="60">
          <cell r="D60" t="str">
            <v>Other Expenses - Insurance</v>
          </cell>
        </row>
        <row r="61">
          <cell r="D61" t="str">
            <v>Other Expenses - Utilities</v>
          </cell>
        </row>
        <row r="62">
          <cell r="D62" t="str">
            <v>Other Expenses - Statutory &amp; Regulatory</v>
          </cell>
        </row>
        <row r="63">
          <cell r="D63" t="str">
            <v>Other Expenses - Fair Value Decrements on Investment Property</v>
          </cell>
        </row>
        <row r="64">
          <cell r="D64" t="str">
            <v>Other Expenses - Other</v>
          </cell>
        </row>
        <row r="65">
          <cell r="D65" t="str">
            <v>Other Expenses - Capitalised (contra credit)</v>
          </cell>
        </row>
        <row r="66">
          <cell r="D66" t="str">
            <v>Net Losses from Disposal of I,PP&amp;E</v>
          </cell>
        </row>
        <row r="67">
          <cell r="D67" t="str">
            <v>Net Losses from Disposal of Investment Property</v>
          </cell>
        </row>
        <row r="68">
          <cell r="D68" t="str">
            <v>Net Losses from Disposal of Real Estate</v>
          </cell>
        </row>
        <row r="69">
          <cell r="D69" t="str">
            <v>Net Losses from Disposal of Assets "held for sale"</v>
          </cell>
        </row>
        <row r="70">
          <cell r="D70" t="str">
            <v>Net Losses from Disposal of Intangible Assets</v>
          </cell>
        </row>
        <row r="71">
          <cell r="D71" t="str">
            <v>Net Losses from Disposal of Investments</v>
          </cell>
        </row>
        <row r="72">
          <cell r="D72" t="str">
            <v>Loss on Share of Interest in JV's &amp; Associated Entities</v>
          </cell>
        </row>
        <row r="73">
          <cell r="D73" t="str">
            <v>Net Loss on Discontinued Operations</v>
          </cell>
        </row>
        <row r="80">
          <cell r="D80" t="str">
            <v>Capital Grants - Recurrent</v>
          </cell>
        </row>
        <row r="81">
          <cell r="D81" t="str">
            <v>Capital Grants - Non-recurrent</v>
          </cell>
        </row>
        <row r="82">
          <cell r="D82" t="str">
            <v>Capital Contributions - Recurrent - Developer Contributions</v>
          </cell>
        </row>
        <row r="83">
          <cell r="D83" t="str">
            <v>Capital Contributions - Non-recurrent - Developer Contributions</v>
          </cell>
        </row>
        <row r="84">
          <cell r="D84" t="str">
            <v>Capital Contributions - Recurrent - Other Contributions</v>
          </cell>
        </row>
        <row r="85">
          <cell r="D85" t="str">
            <v>Capital Contributions - Non-recurrent - Other Contributions</v>
          </cell>
        </row>
        <row r="86">
          <cell r="D86" t="str">
            <v>New Loans raised - External</v>
          </cell>
        </row>
        <row r="87">
          <cell r="D87" t="str">
            <v>New Finance Lease</v>
          </cell>
        </row>
        <row r="88">
          <cell r="D88" t="str">
            <v>Proceeds from Sale of I,PP&amp;E</v>
          </cell>
        </row>
        <row r="89">
          <cell r="D89" t="str">
            <v>Proceeds from Sale of Investment Property</v>
          </cell>
        </row>
        <row r="90">
          <cell r="D90" t="str">
            <v>Proceeds from Sale of Real Estate</v>
          </cell>
        </row>
        <row r="91">
          <cell r="D91" t="str">
            <v>Proceeds from Sale of assets "held for sale"</v>
          </cell>
        </row>
        <row r="92">
          <cell r="D92" t="str">
            <v>Proceeds from Sale of intangible assets</v>
          </cell>
        </row>
        <row r="93">
          <cell r="D93" t="str">
            <v>Proceeds from Sale of Investments</v>
          </cell>
        </row>
        <row r="94">
          <cell r="D94" t="str">
            <v>Deferred Debtor Receipt</v>
          </cell>
        </row>
        <row r="95">
          <cell r="D95" t="str">
            <v>Bonds &amp; Deposits Receipt</v>
          </cell>
        </row>
        <row r="96">
          <cell r="D96" t="str">
            <v>ELE Provision Receipt (from other Councils)</v>
          </cell>
        </row>
        <row r="97">
          <cell r="D97" t="str">
            <v>Other Borrowings - New raised</v>
          </cell>
        </row>
        <row r="98">
          <cell r="D98" t="str">
            <v>Other Provisions - Receipt</v>
          </cell>
        </row>
        <row r="99">
          <cell r="D99" t="str">
            <v>Distributions from JV's &amp; Associated Entities</v>
          </cell>
        </row>
        <row r="106">
          <cell r="D106" t="str">
            <v>Loan Principal Repayments (External)</v>
          </cell>
        </row>
        <row r="107">
          <cell r="D107" t="str">
            <v>Finance Lease Repayments</v>
          </cell>
        </row>
        <row r="108">
          <cell r="D108" t="str">
            <v>Purchase of I,PP&amp;E - External Acquisitions</v>
          </cell>
        </row>
        <row r="109">
          <cell r="D109" t="str">
            <v>Purchase of I,PP&amp;E - Employee Costs capitalised</v>
          </cell>
        </row>
        <row r="110">
          <cell r="D110" t="str">
            <v>Purchase of I,PP&amp;E - Borrowing Costs capitalised</v>
          </cell>
        </row>
        <row r="111">
          <cell r="D111" t="str">
            <v>Purchase of I,PP&amp;E - Materials &amp; Contracts capitalised</v>
          </cell>
        </row>
        <row r="112">
          <cell r="D112" t="str">
            <v>Purchase of I,PP&amp;E - Depreciation Costs capitalised</v>
          </cell>
        </row>
        <row r="113">
          <cell r="D113" t="str">
            <v>Purchase of I,PP&amp;E - Other Expenses capitalised</v>
          </cell>
        </row>
        <row r="114">
          <cell r="D114" t="str">
            <v>Purchase of I,PP&amp;E - Internal Expenses capitalised</v>
          </cell>
        </row>
        <row r="115">
          <cell r="D115" t="str">
            <v>Purchase of Investment Property</v>
          </cell>
        </row>
        <row r="116">
          <cell r="D116" t="str">
            <v>Purchase of Real Estate</v>
          </cell>
        </row>
        <row r="117">
          <cell r="D117" t="str">
            <v>Purchase of intangible assets</v>
          </cell>
        </row>
        <row r="118">
          <cell r="D118" t="str">
            <v>Deferred Debtors &amp; Advances Made</v>
          </cell>
        </row>
        <row r="119">
          <cell r="D119" t="str">
            <v>Bonds &amp; Deposits paid out</v>
          </cell>
        </row>
        <row r="120">
          <cell r="D120" t="str">
            <v>ELE Provisions utilised (paid out)</v>
          </cell>
        </row>
        <row r="121">
          <cell r="D121" t="str">
            <v>Reinstatement Provisions utilised (paid out)</v>
          </cell>
        </row>
        <row r="122">
          <cell r="D122" t="str">
            <v>Other Borrowings - Repayment</v>
          </cell>
        </row>
        <row r="123">
          <cell r="D123" t="str">
            <v>Other Provisions - Utilised (Paid out)</v>
          </cell>
        </row>
        <row r="124">
          <cell r="D124" t="str">
            <v>Purchase of Interests in JV's &amp; Associated Entities</v>
          </cell>
        </row>
        <row r="125">
          <cell r="D125" t="str">
            <v>Contributions Paid to JV's &amp; Associated Entities</v>
          </cell>
        </row>
        <row r="126">
          <cell r="D126" t="str">
            <v>Distributions to Minority Interests</v>
          </cell>
        </row>
        <row r="149">
          <cell r="J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J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J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J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J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</row>
        <row r="154">
          <cell r="J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</row>
        <row r="164">
          <cell r="J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</row>
        <row r="165">
          <cell r="J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7">
          <cell r="J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J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</row>
        <row r="169">
          <cell r="J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</row>
      </sheetData>
      <sheetData sheetId="52">
        <row r="3">
          <cell r="A3" t="str">
            <v>BUDGET SUMMARY - CONSOLIDATED</v>
          </cell>
        </row>
      </sheetData>
      <sheetData sheetId="53">
        <row r="3">
          <cell r="A3" t="str">
            <v>BUDGET RECONCILIATION - CONSOLIDATED</v>
          </cell>
        </row>
      </sheetData>
      <sheetData sheetId="54">
        <row r="3">
          <cell r="A3" t="str">
            <v>AVAILABLE WORKING CAPITAL - CONSOLIDATED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3">
          <cell r="A3" t="str">
            <v>REAL ESTATE DEVELOPMENT - SUMMARY - CONSOLIDATED</v>
          </cell>
        </row>
      </sheetData>
      <sheetData sheetId="69"/>
      <sheetData sheetId="70">
        <row r="3">
          <cell r="A3" t="str">
            <v>CONSOLIDATED</v>
          </cell>
        </row>
        <row r="5">
          <cell r="A5" t="str">
            <v>Capital WIP</v>
          </cell>
        </row>
        <row r="6">
          <cell r="A6" t="str">
            <v>Plant &amp; Equipment</v>
          </cell>
        </row>
        <row r="7">
          <cell r="A7" t="str">
            <v>Office Equipment</v>
          </cell>
        </row>
        <row r="8">
          <cell r="A8" t="str">
            <v>Furniture &amp; Fittings</v>
          </cell>
        </row>
        <row r="9">
          <cell r="A9" t="str">
            <v>Plant &amp; Equipment (under Finance Lease)</v>
          </cell>
        </row>
        <row r="10">
          <cell r="A10" t="str">
            <v>Operational Land</v>
          </cell>
        </row>
        <row r="11">
          <cell r="A11" t="str">
            <v>Community Land</v>
          </cell>
        </row>
        <row r="12">
          <cell r="A12" t="str">
            <v>Land under Roads</v>
          </cell>
        </row>
        <row r="13">
          <cell r="A13" t="str">
            <v>Land Improvements - non-depreciable</v>
          </cell>
        </row>
        <row r="14">
          <cell r="A14" t="str">
            <v>Land Improvements - depreciable</v>
          </cell>
        </row>
        <row r="15">
          <cell r="A15" t="str">
            <v>Buildings - non-specialised</v>
          </cell>
        </row>
        <row r="16">
          <cell r="A16" t="str">
            <v>Buildings - specialised</v>
          </cell>
        </row>
        <row r="17">
          <cell r="A17" t="str">
            <v>Other Structures</v>
          </cell>
        </row>
        <row r="18">
          <cell r="A18" t="str">
            <v>Roads</v>
          </cell>
        </row>
        <row r="19">
          <cell r="A19" t="str">
            <v>Bridges</v>
          </cell>
        </row>
        <row r="20">
          <cell r="A20" t="str">
            <v>Footpaths</v>
          </cell>
        </row>
        <row r="21">
          <cell r="A21" t="str">
            <v>Bulk Earthworks (non-depreciable)</v>
          </cell>
        </row>
        <row r="22">
          <cell r="A22" t="str">
            <v>Stormwater Drainage</v>
          </cell>
        </row>
        <row r="23">
          <cell r="A23" t="str">
            <v>Water Supply Network</v>
          </cell>
        </row>
        <row r="24">
          <cell r="A24" t="str">
            <v>Sewerage Network</v>
          </cell>
        </row>
        <row r="25">
          <cell r="A25" t="str">
            <v>Swimming Pools</v>
          </cell>
        </row>
        <row r="26">
          <cell r="A26" t="str">
            <v>Other Open Space/Recreational Assets</v>
          </cell>
        </row>
        <row r="27">
          <cell r="A27" t="str">
            <v>Other Infrastructure</v>
          </cell>
        </row>
        <row r="28">
          <cell r="A28" t="str">
            <v>Heritage Collections</v>
          </cell>
        </row>
        <row r="29">
          <cell r="A29" t="str">
            <v>Library Books</v>
          </cell>
        </row>
        <row r="30">
          <cell r="A30" t="str">
            <v>Other Assets</v>
          </cell>
        </row>
        <row r="31">
          <cell r="A31" t="str">
            <v>Remediation Assets</v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</sheetData>
      <sheetData sheetId="71">
        <row r="3">
          <cell r="A3" t="str">
            <v>LOANS (EXTERNAL) - ALL FUNDS (CONSOLIDATED)</v>
          </cell>
        </row>
      </sheetData>
      <sheetData sheetId="72">
        <row r="3">
          <cell r="A3" t="str">
            <v>LOANS PAYABLE (INTERNAL) - ALL FUNDS (CONSOLIDATED)</v>
          </cell>
        </row>
      </sheetData>
      <sheetData sheetId="73">
        <row r="3">
          <cell r="A3" t="str">
            <v>LOANS RECEIVABLE (INTERNAL) - ALL FUNDS (CONSOLIDATED)</v>
          </cell>
        </row>
      </sheetData>
      <sheetData sheetId="74">
        <row r="3">
          <cell r="A3" t="str">
            <v>FINANCE LEASES - ALL FUNDS (CONSOLIDATED)</v>
          </cell>
        </row>
      </sheetData>
      <sheetData sheetId="75">
        <row r="3">
          <cell r="B3" t="str">
            <v>10 Year Financial Plan for the Years ending 
30 June 2028</v>
          </cell>
        </row>
        <row r="5">
          <cell r="B5" t="str">
            <v>INTERNAL RESERVES - CONSOLIDATED</v>
          </cell>
        </row>
      </sheetData>
      <sheetData sheetId="76">
        <row r="3">
          <cell r="B3" t="str">
            <v>10 Year Financial Plan for the Years ending 
30 June 2028</v>
          </cell>
        </row>
        <row r="5">
          <cell r="B5" t="str">
            <v>EXTERNAL RESERVES - CONSOLIDATED</v>
          </cell>
        </row>
      </sheetData>
      <sheetData sheetId="77"/>
      <sheetData sheetId="78">
        <row r="2">
          <cell r="P2" t="b">
            <v>1</v>
          </cell>
          <cell r="Q2" t="b">
            <v>0</v>
          </cell>
        </row>
      </sheetData>
      <sheetData sheetId="79"/>
      <sheetData sheetId="80"/>
      <sheetData sheetId="81">
        <row r="3">
          <cell r="A3" t="str">
            <v>Global income and expenditure changes</v>
          </cell>
        </row>
      </sheetData>
      <sheetData sheetId="82">
        <row r="3">
          <cell r="A3" t="str">
            <v xml:space="preserve">Population changes and impact on income and expenditure </v>
          </cell>
        </row>
      </sheetData>
      <sheetData sheetId="83">
        <row r="2">
          <cell r="A2" t="str">
            <v>Income Statement - Consolidated</v>
          </cell>
        </row>
        <row r="3">
          <cell r="A3" t="str">
            <v xml:space="preserve">   Income Statement - General Fund</v>
          </cell>
        </row>
        <row r="4">
          <cell r="A4" t="str">
            <v/>
          </cell>
        </row>
        <row r="5">
          <cell r="A5" t="str">
            <v/>
          </cell>
        </row>
        <row r="6">
          <cell r="A6" t="str">
            <v xml:space="preserve">   Income Statement - New Aged Care Facility</v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>------------------------------------------------</v>
          </cell>
        </row>
        <row r="10">
          <cell r="A10" t="str">
            <v>Balance Sheet - Consolidated</v>
          </cell>
        </row>
        <row r="11">
          <cell r="A11" t="str">
            <v xml:space="preserve">   Balance Sheet - General Fund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 xml:space="preserve">   Balance Sheet - New Aged Care Facility</v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>------------------------------------------------</v>
          </cell>
        </row>
        <row r="18">
          <cell r="A18" t="str">
            <v>Cash Flow Statement - Consolidated</v>
          </cell>
        </row>
        <row r="19">
          <cell r="A19" t="str">
            <v xml:space="preserve">   Cash Flow Statement - General Fund</v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 xml:space="preserve">   Cash Flow Statement - New Aged Care Facility</v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>------------------------------------------------</v>
          </cell>
        </row>
        <row r="26">
          <cell r="A26" t="str">
            <v>Equity Statement - Consolidated</v>
          </cell>
        </row>
        <row r="27">
          <cell r="A27" t="str">
            <v xml:space="preserve">   Equity Statement - General Fund</v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 xml:space="preserve">   Equity Statement - New Aged Care Facility</v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>------------------------------------------------</v>
          </cell>
        </row>
        <row r="34">
          <cell r="A34" t="str">
            <v>This Year - Last Year LTFP Comparison</v>
          </cell>
        </row>
        <row r="35">
          <cell r="A35" t="str">
            <v>------------------------------------------------</v>
          </cell>
        </row>
        <row r="36">
          <cell r="A36" t="str">
            <v>Budget Summary - Detailed Income/Expense Type</v>
          </cell>
        </row>
        <row r="37">
          <cell r="A37" t="str">
            <v>Budget Summary - High level</v>
          </cell>
        </row>
        <row r="38">
          <cell r="A38" t="str">
            <v>Budget Reconciliation</v>
          </cell>
        </row>
        <row r="44">
          <cell r="A44" t="str">
            <v>Interest Calculation - Consolidated</v>
          </cell>
        </row>
        <row r="45">
          <cell r="A45" t="str">
            <v>Capital Expenditure Summary</v>
          </cell>
        </row>
        <row r="46">
          <cell r="A46" t="str">
            <v>Expenditure Type Summary</v>
          </cell>
        </row>
        <row r="48">
          <cell r="A48" t="str">
            <v>Working Capital</v>
          </cell>
        </row>
      </sheetData>
      <sheetData sheetId="8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 names"/>
      <sheetName val="Check Range names"/>
      <sheetName val="Cover Page"/>
      <sheetName val="year"/>
      <sheetName val="Checklist"/>
      <sheetName val="Income Statement"/>
      <sheetName val="IS Workings"/>
      <sheetName val="Balance Sheet"/>
      <sheetName val="BS workings"/>
      <sheetName val="Target %"/>
      <sheetName val="Cash Flow"/>
      <sheetName val="CF workings"/>
      <sheetName val="Equity Statement"/>
      <sheetName val="TY-LY Comparison"/>
      <sheetName val="Interest Calculation"/>
      <sheetName val="Budget Summary 1"/>
      <sheetName val="Budget Reconciliation"/>
      <sheetName val="Budget Summary 2"/>
      <sheetName val="Cap Exp Summary"/>
      <sheetName val="Exp Type Summary"/>
      <sheetName val="Working Capital"/>
      <sheetName val="Historical Data"/>
      <sheetName val="Budget Summary 1 by level"/>
      <sheetName val="Budget Summary 2 by level"/>
      <sheetName val="Summary L1"/>
      <sheetName val="Summary L2"/>
      <sheetName val="Summary L3"/>
      <sheetName val="Summary L4"/>
      <sheetName val="Summary L5"/>
      <sheetName val="Summary L6"/>
      <sheetName val="Summary F1"/>
      <sheetName val="Summary F2"/>
      <sheetName val="Summary F3"/>
      <sheetName val="Summary F4"/>
      <sheetName val="KPI - Snapshot"/>
      <sheetName val="KPI - Benchmark Targets"/>
      <sheetName val="KPI calculation"/>
      <sheetName val="Charts"/>
      <sheetName val="Chart Data"/>
      <sheetName val="Chart 1 General"/>
      <sheetName val="Chart 2 General"/>
      <sheetName val="Scenarios"/>
      <sheetName val="S94 - Plan Summary"/>
      <sheetName val="S94 Plans"/>
      <sheetName val="S94 Plans --&gt;"/>
      <sheetName val="S94 specific Plans --&gt;"/>
      <sheetName val="S94 - Plan 1"/>
      <sheetName val="&lt;-- S94 specific Plans"/>
      <sheetName val="S94 Plan reconciling --&gt;"/>
      <sheetName val="S94 - Not under Plan"/>
      <sheetName val="&lt;-- S94 Plan reconciling"/>
      <sheetName val="&lt;-- S94 Plans"/>
      <sheetName val="S94 - Plan spare"/>
      <sheetName val="CAPEX Summary"/>
      <sheetName val="CAPEX program"/>
      <sheetName val="Major Projects summary"/>
      <sheetName val="Major Projects dump"/>
      <sheetName val="RE Dev Summary"/>
      <sheetName val="RE Dev --&gt;"/>
      <sheetName val="RE Dev Reconciling --&gt;"/>
      <sheetName val="RE Dev 1"/>
      <sheetName val="&lt;-- RE Dev Reconciling"/>
      <sheetName val="RE Dev additional --&gt;"/>
      <sheetName val="&lt;-- RE Dev additional"/>
      <sheetName val="&lt;-- RE Dev"/>
      <sheetName val="RE Dev spare"/>
      <sheetName val="Assets - Disposals &amp; Transfers"/>
      <sheetName val="IPP&amp;E Reconciliation"/>
      <sheetName val="Loans - External"/>
      <sheetName val="Loans Payable - Internal"/>
      <sheetName val="Loans Receivable - Internal"/>
      <sheetName val="Finance Leases"/>
      <sheetName val="Internal Reserves"/>
      <sheetName val="External Reserves"/>
      <sheetName val="Leave Entitlements General"/>
      <sheetName val="Group Data General"/>
      <sheetName val="Global Indexation"/>
      <sheetName val="Population Indexation"/>
      <sheetName val="GL Table"/>
      <sheetName val="CoA - Op Exp"/>
      <sheetName val="CoA - Op Inc"/>
      <sheetName val="CoA - Cap Exp"/>
      <sheetName val="CoA - Cap Inc"/>
      <sheetName val="CoA - Res Exp"/>
      <sheetName val="CoA - Res Inc"/>
      <sheetName val="CoA - Int Exp"/>
      <sheetName val="CoA - Int Inc"/>
      <sheetName val="check s94"/>
      <sheetName val="check RE Dev"/>
      <sheetName val="Database Extract"/>
      <sheetName val="Database"/>
      <sheetName val="Data Dump"/>
      <sheetName val="writing errors"/>
      <sheetName val="Levels (Org Structure)"/>
      <sheetName val="Fcts (Fctional Struct)"/>
      <sheetName val="drop down list"/>
      <sheetName val="IS-BS table general"/>
      <sheetName val="Acct Components"/>
      <sheetName val="LSOp --&gt;"/>
      <sheetName val="LSGOp1"/>
      <sheetName val="LSGOp2"/>
      <sheetName val="LSGOp3"/>
      <sheetName val="LSGOp4"/>
      <sheetName val="LSGOp5"/>
      <sheetName val="LSGOp6"/>
      <sheetName val="LSGOp7"/>
      <sheetName val="LSGOp8"/>
      <sheetName val="LSGOp9"/>
      <sheetName val="LSGOp10"/>
      <sheetName val="LSGOp11"/>
      <sheetName val="LSGOp12"/>
      <sheetName val="LSGOp13"/>
      <sheetName val="LSGOp14"/>
      <sheetName val="LSGOp15"/>
      <sheetName val="LSGOp16"/>
      <sheetName val="LSGOp17"/>
      <sheetName val="LSGOp18"/>
      <sheetName val="LSGOp19"/>
      <sheetName val="LSGOp20"/>
      <sheetName val="&lt;-- LSOp"/>
      <sheetName val="LSCap --&gt;"/>
      <sheetName val="LSGCap1"/>
      <sheetName val="LSGCap2"/>
      <sheetName val="LSGCap3"/>
      <sheetName val="LSGCap4"/>
      <sheetName val="LSGCap5"/>
      <sheetName val="LSGCap6"/>
      <sheetName val="LSGCap7"/>
      <sheetName val="LSGCap8"/>
      <sheetName val="LSGCap9"/>
      <sheetName val="LSGCap10"/>
      <sheetName val="LSGCap11"/>
      <sheetName val="LSGCap12"/>
      <sheetName val="LSGCap13"/>
      <sheetName val="LSGCap14"/>
      <sheetName val="LSGCap15"/>
      <sheetName val="LSGCap16"/>
      <sheetName val="LSGCap17"/>
      <sheetName val="LSGCap18"/>
      <sheetName val="LSGCap19"/>
      <sheetName val="LSGCap20"/>
      <sheetName val="&lt;-- LSCap"/>
      <sheetName val="LSMajor --&gt;"/>
      <sheetName val="LSGMajor1"/>
      <sheetName val="LSGMajor2"/>
      <sheetName val="LSGMajor3"/>
      <sheetName val="LSGMajor4"/>
      <sheetName val="LSGMajor5"/>
      <sheetName val="LSGMajor6"/>
      <sheetName val="LSGMajor7"/>
      <sheetName val="LSGMajor8"/>
      <sheetName val="LSGMajor9"/>
      <sheetName val="LSGMajor10"/>
      <sheetName val="&lt;-- LSMajor"/>
      <sheetName val="FLS --&gt;"/>
      <sheetName val="FinLSG1"/>
      <sheetName val="FinLSG2"/>
      <sheetName val="FinLSG3"/>
      <sheetName val="FinLSG4"/>
      <sheetName val="FinLSG5"/>
      <sheetName val="FinLSG6"/>
      <sheetName val="FinLSG7"/>
      <sheetName val="FinLSG8"/>
      <sheetName val="FinLSG9"/>
      <sheetName val="FinLSG10"/>
      <sheetName val="&lt;-- FLS"/>
      <sheetName val="LSInt --&gt;"/>
      <sheetName val="LSGInt1"/>
      <sheetName val="LSGInt2"/>
      <sheetName val="LSGInt3"/>
      <sheetName val="LSGInt4"/>
      <sheetName val="LSGInt5"/>
      <sheetName val="LSGInt6"/>
      <sheetName val="LSGInt7"/>
      <sheetName val="LSGInt8"/>
      <sheetName val="LSGInt9"/>
      <sheetName val="LSGInt10"/>
      <sheetName val="&lt;-- LSInt"/>
      <sheetName val="LTFP_General_Main_Workfile"/>
    </sheetNames>
    <sheetDataSet>
      <sheetData sheetId="0"/>
      <sheetData sheetId="1"/>
      <sheetData sheetId="2">
        <row r="11">
          <cell r="E11" t="str">
            <v>6% SRV 3 Years</v>
          </cell>
        </row>
      </sheetData>
      <sheetData sheetId="3"/>
      <sheetData sheetId="4">
        <row r="5">
          <cell r="B5" t="str">
            <v>General Fund Database has been updated</v>
          </cell>
        </row>
      </sheetData>
      <sheetData sheetId="5">
        <row r="8">
          <cell r="D8">
            <v>19838000</v>
          </cell>
          <cell r="F8">
            <v>21050926</v>
          </cell>
          <cell r="H8">
            <v>22500450.879999999</v>
          </cell>
          <cell r="I8">
            <v>23644246.120000001</v>
          </cell>
          <cell r="J8">
            <v>24851513.289999999</v>
          </cell>
          <cell r="K8">
            <v>25472801.120000001</v>
          </cell>
          <cell r="L8">
            <v>26109621.140000001</v>
          </cell>
          <cell r="M8">
            <v>26762361.66</v>
          </cell>
          <cell r="N8">
            <v>27431420.689999998</v>
          </cell>
          <cell r="O8">
            <v>28117206.210000001</v>
          </cell>
          <cell r="P8">
            <v>28820136.350000001</v>
          </cell>
          <cell r="Q8">
            <v>29540639.75</v>
          </cell>
        </row>
        <row r="9">
          <cell r="D9">
            <v>18678000</v>
          </cell>
          <cell r="F9">
            <v>19039606.200000003</v>
          </cell>
          <cell r="H9">
            <v>19751661.940000005</v>
          </cell>
          <cell r="I9">
            <v>18340276.859999999</v>
          </cell>
          <cell r="J9">
            <v>19026671.22000001</v>
          </cell>
          <cell r="K9">
            <v>19740770.609999999</v>
          </cell>
          <cell r="L9">
            <v>20329183.699999988</v>
          </cell>
          <cell r="M9">
            <v>20935249.209999993</v>
          </cell>
          <cell r="N9">
            <v>21559496.799999997</v>
          </cell>
          <cell r="O9">
            <v>22202471.72000001</v>
          </cell>
          <cell r="P9">
            <v>22864735.890000008</v>
          </cell>
          <cell r="Q9">
            <v>23546867.880000014</v>
          </cell>
        </row>
        <row r="10">
          <cell r="D10">
            <v>1844000</v>
          </cell>
          <cell r="F10">
            <v>1307964.92</v>
          </cell>
          <cell r="H10">
            <v>1320729.92</v>
          </cell>
          <cell r="I10">
            <v>1209170.3299999998</v>
          </cell>
          <cell r="J10">
            <v>1220947.3900000004</v>
          </cell>
          <cell r="K10">
            <v>1232842.2199999997</v>
          </cell>
          <cell r="L10">
            <v>1244855.9900000002</v>
          </cell>
          <cell r="M10">
            <v>1281257.71</v>
          </cell>
          <cell r="N10">
            <v>1331249.4200000002</v>
          </cell>
          <cell r="O10">
            <v>1422234.3299999998</v>
          </cell>
          <cell r="P10">
            <v>1547403.5699999996</v>
          </cell>
          <cell r="Q10">
            <v>1683838.04</v>
          </cell>
        </row>
        <row r="11">
          <cell r="D11">
            <v>4976000</v>
          </cell>
          <cell r="F11">
            <v>3226959.2</v>
          </cell>
          <cell r="H11">
            <v>2522953.4</v>
          </cell>
          <cell r="I11">
            <v>2522376.7799999989</v>
          </cell>
          <cell r="J11">
            <v>2555436.2000000002</v>
          </cell>
          <cell r="K11">
            <v>2589322.1399999987</v>
          </cell>
          <cell r="L11">
            <v>2624055.2099999995</v>
          </cell>
          <cell r="M11">
            <v>2659656.6000000006</v>
          </cell>
          <cell r="N11">
            <v>2696148.0200000014</v>
          </cell>
          <cell r="O11">
            <v>2733551.7600000002</v>
          </cell>
          <cell r="P11">
            <v>2771890.4700000007</v>
          </cell>
          <cell r="Q11">
            <v>2811187.6799999997</v>
          </cell>
        </row>
        <row r="12">
          <cell r="D12">
            <v>11712000</v>
          </cell>
          <cell r="F12">
            <v>10007789.16</v>
          </cell>
          <cell r="H12">
            <v>10298317.76</v>
          </cell>
          <cell r="I12">
            <v>7030808.1899999995</v>
          </cell>
          <cell r="J12">
            <v>7169713.9000000013</v>
          </cell>
          <cell r="K12">
            <v>7311656.7300000004</v>
          </cell>
          <cell r="L12">
            <v>7458958.9700000007</v>
          </cell>
          <cell r="M12">
            <v>7620167.2599999998</v>
          </cell>
          <cell r="N12">
            <v>7792178.79</v>
          </cell>
          <cell r="O12">
            <v>7969997.3499999996</v>
          </cell>
          <cell r="P12">
            <v>8152261.3700000001</v>
          </cell>
          <cell r="Q12">
            <v>8339082.0099999998</v>
          </cell>
        </row>
        <row r="13">
          <cell r="D13">
            <v>16305000</v>
          </cell>
          <cell r="F13">
            <v>1849660</v>
          </cell>
          <cell r="H13">
            <v>1174660</v>
          </cell>
          <cell r="I13">
            <v>2174660</v>
          </cell>
          <cell r="J13">
            <v>1174660</v>
          </cell>
          <cell r="K13">
            <v>1174660</v>
          </cell>
          <cell r="L13">
            <v>1174660</v>
          </cell>
          <cell r="M13">
            <v>1174660</v>
          </cell>
          <cell r="N13">
            <v>1174660</v>
          </cell>
          <cell r="O13">
            <v>1174660</v>
          </cell>
          <cell r="P13">
            <v>1174660</v>
          </cell>
          <cell r="Q13">
            <v>1174660</v>
          </cell>
        </row>
        <row r="15">
          <cell r="D15">
            <v>0</v>
          </cell>
          <cell r="F15">
            <v>4093350</v>
          </cell>
          <cell r="H15">
            <v>5177850</v>
          </cell>
          <cell r="I15">
            <v>5232350</v>
          </cell>
          <cell r="J15">
            <v>806350</v>
          </cell>
          <cell r="K15">
            <v>817350</v>
          </cell>
          <cell r="L15">
            <v>786350</v>
          </cell>
          <cell r="M15">
            <v>844350</v>
          </cell>
          <cell r="N15">
            <v>844350</v>
          </cell>
          <cell r="O15">
            <v>844350</v>
          </cell>
          <cell r="P15">
            <v>844350</v>
          </cell>
          <cell r="Q15">
            <v>844350</v>
          </cell>
        </row>
        <row r="16">
          <cell r="D16">
            <v>50000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24825000</v>
          </cell>
          <cell r="F20">
            <v>24615041.279999997</v>
          </cell>
          <cell r="H20">
            <v>25451803.870000012</v>
          </cell>
          <cell r="I20">
            <v>22372587.650000006</v>
          </cell>
          <cell r="J20">
            <v>23155634.23</v>
          </cell>
          <cell r="K20">
            <v>23966399.550000001</v>
          </cell>
          <cell r="L20">
            <v>24805872.989999965</v>
          </cell>
          <cell r="M20">
            <v>25675078.549999986</v>
          </cell>
          <cell r="N20">
            <v>26575077.789999984</v>
          </cell>
          <cell r="O20">
            <v>27506969.879999999</v>
          </cell>
          <cell r="P20">
            <v>28471892.060000017</v>
          </cell>
          <cell r="Q20">
            <v>29450485.460000005</v>
          </cell>
        </row>
        <row r="21">
          <cell r="D21">
            <v>221000</v>
          </cell>
          <cell r="F21">
            <v>195115.70102424914</v>
          </cell>
          <cell r="H21">
            <v>159806.37326622807</v>
          </cell>
          <cell r="I21">
            <v>279082.58435460459</v>
          </cell>
          <cell r="J21">
            <v>253951.44762632236</v>
          </cell>
          <cell r="K21">
            <v>254691.932052194</v>
          </cell>
          <cell r="L21">
            <v>220729.69813714354</v>
          </cell>
          <cell r="M21">
            <v>207430.27463733862</v>
          </cell>
          <cell r="N21">
            <v>183294.35282602182</v>
          </cell>
          <cell r="O21">
            <v>151019.04774705067</v>
          </cell>
          <cell r="P21">
            <v>117691.86123929793</v>
          </cell>
          <cell r="Q21">
            <v>85054.683410226673</v>
          </cell>
        </row>
        <row r="22">
          <cell r="D22">
            <v>18159000</v>
          </cell>
          <cell r="F22">
            <v>19061482.960000001</v>
          </cell>
          <cell r="H22">
            <v>20060290.910000004</v>
          </cell>
          <cell r="I22">
            <v>19354905.43999996</v>
          </cell>
          <cell r="J22">
            <v>19834964.769999981</v>
          </cell>
          <cell r="K22">
            <v>20325229.59999999</v>
          </cell>
          <cell r="L22">
            <v>20826552.009999987</v>
          </cell>
          <cell r="M22">
            <v>21314204.960000031</v>
          </cell>
          <cell r="N22">
            <v>21838396.679999974</v>
          </cell>
          <cell r="O22">
            <v>22374412.14000003</v>
          </cell>
          <cell r="P22">
            <v>22922517.289999973</v>
          </cell>
          <cell r="Q22">
            <v>23482985.150000002</v>
          </cell>
        </row>
        <row r="23">
          <cell r="D23">
            <v>6556000</v>
          </cell>
          <cell r="F23">
            <v>6447978</v>
          </cell>
          <cell r="H23">
            <v>6862183.0000000009</v>
          </cell>
          <cell r="I23">
            <v>6988123.9600000028</v>
          </cell>
          <cell r="J23">
            <v>7107075.1800000006</v>
          </cell>
          <cell r="K23">
            <v>7311017.910000002</v>
          </cell>
          <cell r="L23">
            <v>7391988.1400000006</v>
          </cell>
          <cell r="M23">
            <v>7559550.0099999988</v>
          </cell>
          <cell r="N23">
            <v>7644221.5400000019</v>
          </cell>
          <cell r="O23">
            <v>7771367.7800000003</v>
          </cell>
          <cell r="P23">
            <v>7860739.4499999983</v>
          </cell>
          <cell r="Q23">
            <v>7939346.8600000022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3132000</v>
          </cell>
          <cell r="F25">
            <v>3645035.88</v>
          </cell>
          <cell r="H25">
            <v>3670129.5999999996</v>
          </cell>
          <cell r="I25">
            <v>3646682.86</v>
          </cell>
          <cell r="J25">
            <v>3726233.9799999986</v>
          </cell>
          <cell r="K25">
            <v>3807534.9299999988</v>
          </cell>
          <cell r="L25">
            <v>3890624.49</v>
          </cell>
          <cell r="M25">
            <v>3975542.4699999993</v>
          </cell>
          <cell r="N25">
            <v>4062329.1800000006</v>
          </cell>
          <cell r="O25">
            <v>4151026.3900000006</v>
          </cell>
          <cell r="P25">
            <v>4241676.4500000011</v>
          </cell>
          <cell r="Q25">
            <v>4334322.43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328000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3470.5600000009872</v>
          </cell>
          <cell r="H45">
            <v>548279.03000000166</v>
          </cell>
          <cell r="I45">
            <v>310491.44999999693</v>
          </cell>
          <cell r="J45">
            <v>363228.26999999722</v>
          </cell>
          <cell r="K45">
            <v>417178.12999999523</v>
          </cell>
          <cell r="L45">
            <v>472368.88999999687</v>
          </cell>
          <cell r="M45">
            <v>528828.8899999992</v>
          </cell>
          <cell r="N45">
            <v>586587.4299999983</v>
          </cell>
          <cell r="O45">
            <v>645674.57000000589</v>
          </cell>
          <cell r="P45">
            <v>706120.74999999302</v>
          </cell>
          <cell r="Q45">
            <v>767957.17000000505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</sheetData>
      <sheetData sheetId="6"/>
      <sheetData sheetId="7">
        <row r="8">
          <cell r="C8">
            <v>2104000</v>
          </cell>
          <cell r="E8">
            <v>12412110.000000002</v>
          </cell>
          <cell r="G8">
            <v>13311256.021604002</v>
          </cell>
          <cell r="H8">
            <v>13523100</v>
          </cell>
          <cell r="I8">
            <v>13901746.800000001</v>
          </cell>
          <cell r="J8">
            <v>14290995.7104</v>
          </cell>
          <cell r="K8">
            <v>14691143.5902912</v>
          </cell>
          <cell r="L8">
            <v>15102495.610819355</v>
          </cell>
          <cell r="M8">
            <v>15163651.851486001</v>
          </cell>
          <cell r="N8">
            <v>15465985.314072574</v>
          </cell>
          <cell r="O8">
            <v>15960947.034315957</v>
          </cell>
          <cell r="P8">
            <v>16317126.929795666</v>
          </cell>
        </row>
        <row r="9">
          <cell r="C9">
            <v>27714000</v>
          </cell>
          <cell r="E9">
            <v>4161832.1059496775</v>
          </cell>
          <cell r="G9">
            <v>2161832.1059496775</v>
          </cell>
          <cell r="H9">
            <v>14467803.627584107</v>
          </cell>
          <cell r="I9">
            <v>12187201.800020749</v>
          </cell>
          <cell r="J9">
            <v>13017338.240707286</v>
          </cell>
          <cell r="K9">
            <v>11162850.472786536</v>
          </cell>
          <cell r="L9">
            <v>11800877.643681874</v>
          </cell>
          <cell r="M9">
            <v>11800877.643681874</v>
          </cell>
          <cell r="N9">
            <v>11800877.643681874</v>
          </cell>
          <cell r="O9">
            <v>11800877.643681874</v>
          </cell>
          <cell r="P9">
            <v>11800877.643681874</v>
          </cell>
        </row>
        <row r="10">
          <cell r="C10">
            <v>2023000</v>
          </cell>
          <cell r="E10">
            <v>2366731.8223791686</v>
          </cell>
          <cell r="G10">
            <v>2247005.3494096538</v>
          </cell>
          <cell r="H10">
            <v>2162263.1733808788</v>
          </cell>
          <cell r="I10">
            <v>2207841.8558345791</v>
          </cell>
          <cell r="J10">
            <v>2279184.9826028249</v>
          </cell>
          <cell r="K10">
            <v>2334437.8068943941</v>
          </cell>
          <cell r="L10">
            <v>2399329.2448444963</v>
          </cell>
          <cell r="M10">
            <v>2463067.1852331795</v>
          </cell>
          <cell r="N10">
            <v>2529382.8318503033</v>
          </cell>
          <cell r="O10">
            <v>2598134.2500436772</v>
          </cell>
          <cell r="P10">
            <v>2668360.1788463071</v>
          </cell>
        </row>
        <row r="11">
          <cell r="C11">
            <v>243000</v>
          </cell>
          <cell r="E11">
            <v>11725021.62230145</v>
          </cell>
          <cell r="G11">
            <v>5980886.4404240465</v>
          </cell>
          <cell r="H11">
            <v>224845.95645838272</v>
          </cell>
          <cell r="I11">
            <v>230366.15837764755</v>
          </cell>
          <cell r="J11">
            <v>236002.52594180399</v>
          </cell>
          <cell r="K11">
            <v>241765.70652074105</v>
          </cell>
          <cell r="L11">
            <v>247335.90723439778</v>
          </cell>
          <cell r="M11">
            <v>253361.34534072253</v>
          </cell>
          <cell r="N11">
            <v>259522.36088707391</v>
          </cell>
          <cell r="O11">
            <v>265821.99621903984</v>
          </cell>
          <cell r="P11">
            <v>272263.37519552704</v>
          </cell>
        </row>
        <row r="12">
          <cell r="C12">
            <v>5000</v>
          </cell>
          <cell r="E12">
            <v>42045.928207758545</v>
          </cell>
          <cell r="G12">
            <v>43941.898982141865</v>
          </cell>
          <cell r="H12">
            <v>42592.311800015981</v>
          </cell>
          <cell r="I12">
            <v>43628.549057290438</v>
          </cell>
          <cell r="J12">
            <v>44686.924139848532</v>
          </cell>
          <cell r="K12">
            <v>45769.086663638307</v>
          </cell>
          <cell r="L12">
            <v>46829.322994282789</v>
          </cell>
          <cell r="M12">
            <v>47960.678944760431</v>
          </cell>
          <cell r="N12">
            <v>49117.466749107967</v>
          </cell>
          <cell r="O12">
            <v>50300.257290063884</v>
          </cell>
          <cell r="P12">
            <v>51509.635875202155</v>
          </cell>
        </row>
        <row r="13">
          <cell r="C13">
            <v>3756000</v>
          </cell>
          <cell r="E13">
            <v>1756000</v>
          </cell>
          <cell r="G13">
            <v>1756000</v>
          </cell>
          <cell r="H13">
            <v>1756000</v>
          </cell>
          <cell r="I13">
            <v>1756000</v>
          </cell>
          <cell r="J13">
            <v>1756000</v>
          </cell>
          <cell r="K13">
            <v>1756000</v>
          </cell>
          <cell r="L13">
            <v>1756000</v>
          </cell>
          <cell r="M13">
            <v>1756000</v>
          </cell>
          <cell r="N13">
            <v>1756000</v>
          </cell>
          <cell r="O13">
            <v>1756000</v>
          </cell>
          <cell r="P13">
            <v>1756000</v>
          </cell>
        </row>
        <row r="14">
          <cell r="C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551000</v>
          </cell>
          <cell r="E19">
            <v>378000.88620462612</v>
          </cell>
          <cell r="G19">
            <v>10296194.625109224</v>
          </cell>
          <cell r="H19">
            <v>10305823.753398053</v>
          </cell>
          <cell r="I19">
            <v>10317028.486724308</v>
          </cell>
          <cell r="J19">
            <v>10324954.203358967</v>
          </cell>
          <cell r="K19">
            <v>10333078.060508519</v>
          </cell>
          <cell r="L19">
            <v>10341405.013220007</v>
          </cell>
          <cell r="M19">
            <v>10349940.139124015</v>
          </cell>
          <cell r="N19">
            <v>10358688.64767349</v>
          </cell>
          <cell r="O19">
            <v>10367655.853026323</v>
          </cell>
          <cell r="P19">
            <v>10376847.242678106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350985000</v>
          </cell>
          <cell r="E21">
            <v>361034122</v>
          </cell>
          <cell r="G21">
            <v>362674041</v>
          </cell>
          <cell r="H21">
            <v>364783151.04000002</v>
          </cell>
          <cell r="I21">
            <v>366939691.86000001</v>
          </cell>
          <cell r="J21">
            <v>368410820.57999998</v>
          </cell>
          <cell r="K21">
            <v>370124282.95999998</v>
          </cell>
          <cell r="L21">
            <v>370580327.27999997</v>
          </cell>
          <cell r="M21">
            <v>370880513.47999996</v>
          </cell>
          <cell r="N21">
            <v>370890217.13</v>
          </cell>
          <cell r="O21">
            <v>370724877.80000001</v>
          </cell>
          <cell r="P21">
            <v>370974731.06</v>
          </cell>
        </row>
        <row r="22">
          <cell r="C22">
            <v>157000</v>
          </cell>
          <cell r="E22">
            <v>157000</v>
          </cell>
          <cell r="G22">
            <v>157000</v>
          </cell>
          <cell r="H22">
            <v>157000</v>
          </cell>
          <cell r="I22">
            <v>157000</v>
          </cell>
          <cell r="J22">
            <v>157000</v>
          </cell>
          <cell r="K22">
            <v>157000</v>
          </cell>
          <cell r="L22">
            <v>157000</v>
          </cell>
          <cell r="M22">
            <v>157000</v>
          </cell>
          <cell r="N22">
            <v>157000</v>
          </cell>
          <cell r="O22">
            <v>157000</v>
          </cell>
          <cell r="P22">
            <v>157000</v>
          </cell>
        </row>
        <row r="23">
          <cell r="C23">
            <v>80053000</v>
          </cell>
          <cell r="E23">
            <v>80053000</v>
          </cell>
          <cell r="G23">
            <v>80053000</v>
          </cell>
          <cell r="H23">
            <v>80053000</v>
          </cell>
          <cell r="I23">
            <v>80053000</v>
          </cell>
          <cell r="J23">
            <v>80053000</v>
          </cell>
          <cell r="K23">
            <v>80053000</v>
          </cell>
          <cell r="L23">
            <v>80053000</v>
          </cell>
          <cell r="M23">
            <v>80053000</v>
          </cell>
          <cell r="N23">
            <v>80053000</v>
          </cell>
          <cell r="O23">
            <v>80053000</v>
          </cell>
          <cell r="P23">
            <v>80053000</v>
          </cell>
        </row>
        <row r="24">
          <cell r="C24">
            <v>2400000</v>
          </cell>
          <cell r="E24">
            <v>2400000</v>
          </cell>
          <cell r="G24">
            <v>2400000</v>
          </cell>
          <cell r="H24">
            <v>2400000</v>
          </cell>
          <cell r="I24">
            <v>2400000</v>
          </cell>
          <cell r="J24">
            <v>2400000</v>
          </cell>
          <cell r="K24">
            <v>2400000</v>
          </cell>
          <cell r="L24">
            <v>2400000</v>
          </cell>
          <cell r="M24">
            <v>2400000</v>
          </cell>
          <cell r="N24">
            <v>2400000</v>
          </cell>
          <cell r="O24">
            <v>2400000</v>
          </cell>
          <cell r="P24">
            <v>2400000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68206000</v>
          </cell>
          <cell r="E33">
            <v>66927010.252957739</v>
          </cell>
          <cell r="G33">
            <v>65879512.284914933</v>
          </cell>
          <cell r="H33">
            <v>64552467.874258853</v>
          </cell>
          <cell r="I33">
            <v>63440905.253123745</v>
          </cell>
          <cell r="J33">
            <v>62341801.11918921</v>
          </cell>
          <cell r="K33">
            <v>61235124.589167416</v>
          </cell>
          <cell r="L33">
            <v>60132337.10981147</v>
          </cell>
          <cell r="M33">
            <v>59030965.686945215</v>
          </cell>
          <cell r="N33">
            <v>57931837.842571974</v>
          </cell>
          <cell r="O33">
            <v>56835005.052791707</v>
          </cell>
          <cell r="P33">
            <v>55741327.185784854</v>
          </cell>
        </row>
        <row r="34">
          <cell r="C34">
            <v>723000</v>
          </cell>
          <cell r="E34">
            <v>199870.58449097374</v>
          </cell>
          <cell r="G34">
            <v>199941.44059607707</v>
          </cell>
          <cell r="H34">
            <v>186760.08827493351</v>
          </cell>
          <cell r="I34">
            <v>193593.61410123378</v>
          </cell>
          <cell r="J34">
            <v>200698.13868966332</v>
          </cell>
          <cell r="K34">
            <v>206616.9141500128</v>
          </cell>
          <cell r="L34">
            <v>212711.60355873618</v>
          </cell>
          <cell r="M34">
            <v>218987.44394597973</v>
          </cell>
          <cell r="N34">
            <v>225449.82592800719</v>
          </cell>
          <cell r="O34">
            <v>232104.30187566325</v>
          </cell>
          <cell r="P34">
            <v>238956.59066348101</v>
          </cell>
        </row>
        <row r="35">
          <cell r="C35">
            <v>654000</v>
          </cell>
          <cell r="E35">
            <v>899689.95835999469</v>
          </cell>
          <cell r="G35">
            <v>933189.51682847692</v>
          </cell>
          <cell r="H35">
            <v>1304777.649671759</v>
          </cell>
          <cell r="I35">
            <v>1145085.7862701365</v>
          </cell>
          <cell r="J35">
            <v>1161815.4107871607</v>
          </cell>
          <cell r="K35">
            <v>986667.4367786051</v>
          </cell>
          <cell r="L35">
            <v>990316.29367886914</v>
          </cell>
          <cell r="M35">
            <v>1022591.5987578403</v>
          </cell>
          <cell r="N35">
            <v>1055918.7852655931</v>
          </cell>
          <cell r="O35">
            <v>868503.96687499864</v>
          </cell>
          <cell r="P35">
            <v>821672.91572124243</v>
          </cell>
        </row>
        <row r="36">
          <cell r="C36">
            <v>6654000</v>
          </cell>
          <cell r="E36">
            <v>6712945.9386973176</v>
          </cell>
          <cell r="G36">
            <v>6712945.9386973176</v>
          </cell>
          <cell r="H36">
            <v>6712945.9386973176</v>
          </cell>
          <cell r="I36">
            <v>6712945.9386973176</v>
          </cell>
          <cell r="J36">
            <v>6712945.9386973176</v>
          </cell>
          <cell r="K36">
            <v>6712945.9386973176</v>
          </cell>
          <cell r="L36">
            <v>6712945.9386973176</v>
          </cell>
          <cell r="M36">
            <v>6712945.9386973176</v>
          </cell>
          <cell r="N36">
            <v>6712945.9386973176</v>
          </cell>
          <cell r="O36">
            <v>6712945.9386973176</v>
          </cell>
          <cell r="P36">
            <v>6712945.9386973176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3136000</v>
          </cell>
          <cell r="E43">
            <v>4575691.910258214</v>
          </cell>
          <cell r="G43">
            <v>3642502.393429738</v>
          </cell>
          <cell r="H43">
            <v>5893056.6590609439</v>
          </cell>
          <cell r="I43">
            <v>4747970.8727908079</v>
          </cell>
          <cell r="J43">
            <v>5925189.6168082291</v>
          </cell>
          <cell r="K43">
            <v>4938522.1800296241</v>
          </cell>
          <cell r="L43">
            <v>5070942.2768433271</v>
          </cell>
          <cell r="M43">
            <v>4048350.6780854869</v>
          </cell>
          <cell r="N43">
            <v>2992431.8928198926</v>
          </cell>
          <cell r="O43">
            <v>2123927.925944895</v>
          </cell>
          <cell r="P43">
            <v>1302255.0102236518</v>
          </cell>
        </row>
        <row r="44">
          <cell r="C44">
            <v>125000</v>
          </cell>
          <cell r="E44">
            <v>66054.061302682079</v>
          </cell>
          <cell r="G44">
            <v>66054.061302682079</v>
          </cell>
          <cell r="H44">
            <v>66054.061302682079</v>
          </cell>
          <cell r="I44">
            <v>66054.061302682079</v>
          </cell>
          <cell r="J44">
            <v>66054.061302682079</v>
          </cell>
          <cell r="K44">
            <v>66054.061302682079</v>
          </cell>
          <cell r="L44">
            <v>66054.061302682079</v>
          </cell>
          <cell r="M44">
            <v>66054.061302682079</v>
          </cell>
          <cell r="N44">
            <v>66054.061302682079</v>
          </cell>
          <cell r="O44">
            <v>66054.061302682079</v>
          </cell>
          <cell r="P44">
            <v>66054.061302682079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193631000</v>
          </cell>
          <cell r="E52">
            <v>200242601.65897575</v>
          </cell>
          <cell r="G52">
            <v>206785011.80570951</v>
          </cell>
          <cell r="H52">
            <v>214297517.59135494</v>
          </cell>
          <cell r="I52">
            <v>217024949.98372865</v>
          </cell>
          <cell r="J52">
            <v>219699478.88167647</v>
          </cell>
          <cell r="K52">
            <v>222291396.56353936</v>
          </cell>
          <cell r="L52">
            <v>224837292.738902</v>
          </cell>
          <cell r="M52">
            <v>227363476.916076</v>
          </cell>
          <cell r="N52">
            <v>229873153.04832894</v>
          </cell>
          <cell r="O52">
            <v>232434073.58708966</v>
          </cell>
          <cell r="P52">
            <v>235082504.36367944</v>
          </cell>
        </row>
        <row r="53">
          <cell r="C53">
            <v>196862000</v>
          </cell>
          <cell r="E53">
            <v>196862000</v>
          </cell>
          <cell r="G53">
            <v>196862000</v>
          </cell>
          <cell r="H53">
            <v>196862000</v>
          </cell>
          <cell r="I53">
            <v>196862000</v>
          </cell>
          <cell r="J53">
            <v>196862000</v>
          </cell>
          <cell r="K53">
            <v>196862000</v>
          </cell>
          <cell r="L53">
            <v>196862000</v>
          </cell>
          <cell r="M53">
            <v>196862000</v>
          </cell>
          <cell r="N53">
            <v>196862000</v>
          </cell>
          <cell r="O53">
            <v>196862000</v>
          </cell>
          <cell r="P53">
            <v>196862000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10000000</v>
          </cell>
          <cell r="H72">
            <v>10000000</v>
          </cell>
          <cell r="I72">
            <v>10000000</v>
          </cell>
          <cell r="J72">
            <v>10000000</v>
          </cell>
          <cell r="K72">
            <v>10000000</v>
          </cell>
          <cell r="L72">
            <v>10000000</v>
          </cell>
          <cell r="M72">
            <v>10000000</v>
          </cell>
          <cell r="N72">
            <v>10000000</v>
          </cell>
          <cell r="O72">
            <v>10000000</v>
          </cell>
          <cell r="P72">
            <v>10000000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7">
          <cell r="E77">
            <v>12412110.000000002</v>
          </cell>
          <cell r="G77">
            <v>13311256.021604002</v>
          </cell>
          <cell r="H77">
            <v>13523100</v>
          </cell>
          <cell r="I77">
            <v>13901746.800000001</v>
          </cell>
          <cell r="J77">
            <v>14290995.7104</v>
          </cell>
          <cell r="K77">
            <v>14691143.5902912</v>
          </cell>
          <cell r="L77">
            <v>15102495.610819355</v>
          </cell>
          <cell r="M77">
            <v>15163651.851486001</v>
          </cell>
          <cell r="N77">
            <v>15465985.314072574</v>
          </cell>
          <cell r="O77">
            <v>15960947.034315957</v>
          </cell>
          <cell r="P77">
            <v>16317126.929795666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8"/>
      <sheetData sheetId="9"/>
      <sheetData sheetId="10">
        <row r="8">
          <cell r="C8">
            <v>0</v>
          </cell>
          <cell r="E8">
            <v>20939808.579567526</v>
          </cell>
          <cell r="G8">
            <v>22476204.775025886</v>
          </cell>
          <cell r="H8">
            <v>23625113.934108905</v>
          </cell>
          <cell r="I8">
            <v>24831319.413413607</v>
          </cell>
          <cell r="J8">
            <v>25462408.880340535</v>
          </cell>
          <cell r="K8">
            <v>26098969.094445229</v>
          </cell>
          <cell r="L8">
            <v>26751443.313314721</v>
          </cell>
          <cell r="M8">
            <v>27420229.384697769</v>
          </cell>
          <cell r="N8">
            <v>28105735.121826857</v>
          </cell>
          <cell r="O8">
            <v>28808378.484923612</v>
          </cell>
          <cell r="P8">
            <v>29528587.938187975</v>
          </cell>
        </row>
        <row r="9">
          <cell r="C9">
            <v>0</v>
          </cell>
          <cell r="E9">
            <v>18881923.514735047</v>
          </cell>
          <cell r="G9">
            <v>19723400.420932371</v>
          </cell>
          <cell r="H9">
            <v>18396294.786841221</v>
          </cell>
          <cell r="I9">
            <v>18999428.2020685</v>
          </cell>
          <cell r="J9">
            <v>19712427.978387099</v>
          </cell>
          <cell r="K9">
            <v>20305829.562355261</v>
          </cell>
          <cell r="L9">
            <v>20911194.447142381</v>
          </cell>
          <cell r="M9">
            <v>21534720.389704213</v>
          </cell>
          <cell r="N9">
            <v>22176952.021273069</v>
          </cell>
          <cell r="O9">
            <v>22838450.600216001</v>
          </cell>
          <cell r="P9">
            <v>23519794.03569391</v>
          </cell>
        </row>
        <row r="10">
          <cell r="C10">
            <v>0</v>
          </cell>
          <cell r="E10">
            <v>1620537.6685013107</v>
          </cell>
          <cell r="G10">
            <v>1321209.5093988481</v>
          </cell>
          <cell r="H10">
            <v>1167412.9749386443</v>
          </cell>
          <cell r="I10">
            <v>1223004.4073042783</v>
          </cell>
          <cell r="J10">
            <v>1227330.8392288524</v>
          </cell>
          <cell r="K10">
            <v>1247578.5000033022</v>
          </cell>
          <cell r="L10">
            <v>1276216.6040230794</v>
          </cell>
          <cell r="M10">
            <v>1329211.9274083441</v>
          </cell>
          <cell r="N10">
            <v>1419403.0547604484</v>
          </cell>
          <cell r="O10">
            <v>1543937.3375779591</v>
          </cell>
          <cell r="P10">
            <v>1680749.5758646487</v>
          </cell>
        </row>
        <row r="11">
          <cell r="C11">
            <v>0</v>
          </cell>
          <cell r="E11">
            <v>11678455.992350996</v>
          </cell>
          <cell r="G11">
            <v>11480597.286842352</v>
          </cell>
          <cell r="H11">
            <v>9250406.1230527721</v>
          </cell>
          <cell r="I11">
            <v>8361439.2293234607</v>
          </cell>
          <cell r="J11">
            <v>8483503.6801781822</v>
          </cell>
          <cell r="K11">
            <v>8630699.7063782625</v>
          </cell>
          <cell r="L11">
            <v>8791632.4036521278</v>
          </cell>
          <cell r="M11">
            <v>8963429.8330007829</v>
          </cell>
          <cell r="N11">
            <v>9141133.3081831336</v>
          </cell>
          <cell r="O11">
            <v>9323309.2272169888</v>
          </cell>
          <cell r="P11">
            <v>9510039.5632609557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1444717.6007523034</v>
          </cell>
          <cell r="G13">
            <v>1544775.4979705662</v>
          </cell>
          <cell r="H13">
            <v>1344242.1564772595</v>
          </cell>
          <cell r="I13">
            <v>1333800.8579365094</v>
          </cell>
          <cell r="J13">
            <v>1364217.1230508545</v>
          </cell>
          <cell r="K13">
            <v>1400800.2408371675</v>
          </cell>
          <cell r="L13">
            <v>1435741.9706148133</v>
          </cell>
          <cell r="M13">
            <v>1471564.9592834425</v>
          </cell>
          <cell r="N13">
            <v>1508296.0907719315</v>
          </cell>
          <cell r="O13">
            <v>1545947.8524668999</v>
          </cell>
          <cell r="P13">
            <v>1584539.2173259268</v>
          </cell>
        </row>
        <row r="15">
          <cell r="C15">
            <v>0</v>
          </cell>
          <cell r="E15">
            <v>-24615041.279999997</v>
          </cell>
          <cell r="G15">
            <v>-25451803.870000012</v>
          </cell>
          <cell r="H15">
            <v>-22372587.650000006</v>
          </cell>
          <cell r="I15">
            <v>-23155634.23</v>
          </cell>
          <cell r="J15">
            <v>-23966399.550000001</v>
          </cell>
          <cell r="K15">
            <v>-24805872.989999965</v>
          </cell>
          <cell r="L15">
            <v>-25675078.549999986</v>
          </cell>
          <cell r="M15">
            <v>-26575077.789999984</v>
          </cell>
          <cell r="N15">
            <v>-27506969.879999999</v>
          </cell>
          <cell r="O15">
            <v>-28471892.060000017</v>
          </cell>
          <cell r="P15">
            <v>-29450485.460000005</v>
          </cell>
        </row>
        <row r="16">
          <cell r="C16">
            <v>0</v>
          </cell>
          <cell r="E16">
            <v>-19116866.153179631</v>
          </cell>
          <cell r="G16">
            <v>-19887620.849830512</v>
          </cell>
          <cell r="H16">
            <v>-19485456.545412205</v>
          </cell>
          <cell r="I16">
            <v>-19747661.601292543</v>
          </cell>
          <cell r="J16">
            <v>-20235990.13536869</v>
          </cell>
          <cell r="K16">
            <v>-20735245.758396294</v>
          </cell>
          <cell r="L16">
            <v>-21224188.334453315</v>
          </cell>
          <cell r="M16">
            <v>-21742809.466414992</v>
          </cell>
          <cell r="N16">
            <v>-22276608.231607765</v>
          </cell>
          <cell r="O16">
            <v>-22822444.452653706</v>
          </cell>
          <cell r="P16">
            <v>-23380704.556236483</v>
          </cell>
        </row>
        <row r="17">
          <cell r="C17">
            <v>0</v>
          </cell>
          <cell r="E17">
            <v>-235361.80539608639</v>
          </cell>
          <cell r="G17">
            <v>-163545.19037550772</v>
          </cell>
          <cell r="H17">
            <v>-268185.81845065387</v>
          </cell>
          <cell r="I17">
            <v>-259373.67664540684</v>
          </cell>
          <cell r="J17">
            <v>-249730.27326474874</v>
          </cell>
          <cell r="K17">
            <v>-225557.82286534877</v>
          </cell>
          <cell r="L17">
            <v>-206864.81658430566</v>
          </cell>
          <cell r="M17">
            <v>-187409.78333405405</v>
          </cell>
          <cell r="N17">
            <v>-155268.60386326071</v>
          </cell>
          <cell r="O17">
            <v>-122079.91423875256</v>
          </cell>
          <cell r="P17">
            <v>-88663.901742226997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E19">
            <v>-3645035.88</v>
          </cell>
          <cell r="G19">
            <v>-3670129.5999999996</v>
          </cell>
          <cell r="H19">
            <v>-3646682.86</v>
          </cell>
          <cell r="I19">
            <v>-3726233.9799999986</v>
          </cell>
          <cell r="J19">
            <v>-3807534.9299999988</v>
          </cell>
          <cell r="K19">
            <v>-3890624.49</v>
          </cell>
          <cell r="L19">
            <v>-3975542.4699999993</v>
          </cell>
          <cell r="M19">
            <v>-4062329.1800000006</v>
          </cell>
          <cell r="N19">
            <v>-4151026.3900000006</v>
          </cell>
          <cell r="O19">
            <v>-4241676.4500000011</v>
          </cell>
          <cell r="P19">
            <v>-4334322.43</v>
          </cell>
        </row>
        <row r="25">
          <cell r="C25">
            <v>0</v>
          </cell>
          <cell r="E25">
            <v>23552167.894050322</v>
          </cell>
          <cell r="G25">
            <v>2000000</v>
          </cell>
          <cell r="H25">
            <v>0</v>
          </cell>
          <cell r="I25">
            <v>2280601.8275633585</v>
          </cell>
          <cell r="J25">
            <v>0</v>
          </cell>
          <cell r="K25">
            <v>1854487.7679207493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C27">
            <v>0</v>
          </cell>
          <cell r="E27">
            <v>0</v>
          </cell>
          <cell r="G27">
            <v>10000000</v>
          </cell>
          <cell r="H27">
            <v>10000000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C28">
            <v>0</v>
          </cell>
          <cell r="E28">
            <v>284000</v>
          </cell>
          <cell r="G28">
            <v>370500</v>
          </cell>
          <cell r="H28">
            <v>335500</v>
          </cell>
          <cell r="I28">
            <v>195000</v>
          </cell>
          <cell r="J28">
            <v>255500</v>
          </cell>
          <cell r="K28">
            <v>144000</v>
          </cell>
          <cell r="L28">
            <v>335000</v>
          </cell>
          <cell r="M28">
            <v>335000</v>
          </cell>
          <cell r="N28">
            <v>335000</v>
          </cell>
          <cell r="O28">
            <v>335000</v>
          </cell>
          <cell r="P28">
            <v>335000</v>
          </cell>
        </row>
        <row r="29">
          <cell r="C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C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C31">
            <v>0</v>
          </cell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>
            <v>0</v>
          </cell>
          <cell r="E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</v>
          </cell>
          <cell r="E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6">
          <cell r="C36">
            <v>0</v>
          </cell>
          <cell r="E36">
            <v>0</v>
          </cell>
          <cell r="G36">
            <v>0</v>
          </cell>
          <cell r="H36">
            <v>-12305971.52163443</v>
          </cell>
          <cell r="I36">
            <v>0</v>
          </cell>
          <cell r="J36">
            <v>-830136.44068653695</v>
          </cell>
          <cell r="K36">
            <v>0</v>
          </cell>
          <cell r="L36">
            <v>-638027.17089533806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C38">
            <v>0</v>
          </cell>
          <cell r="E38">
            <v>-15987750</v>
          </cell>
          <cell r="G38">
            <v>-7944752</v>
          </cell>
          <cell r="H38">
            <v>-8450384</v>
          </cell>
          <cell r="I38">
            <v>-8652266</v>
          </cell>
          <cell r="J38">
            <v>-8220296.6299999999</v>
          </cell>
          <cell r="K38">
            <v>-8463100.5199999996</v>
          </cell>
          <cell r="L38">
            <v>-7506244.3300000001</v>
          </cell>
          <cell r="M38">
            <v>-7435057.7400000002</v>
          </cell>
          <cell r="N38">
            <v>-7271721.4299999997</v>
          </cell>
          <cell r="O38">
            <v>-7186050.1200000001</v>
          </cell>
          <cell r="P38">
            <v>-7679850.1200000001</v>
          </cell>
        </row>
        <row r="39">
          <cell r="C39">
            <v>0</v>
          </cell>
          <cell r="E39">
            <v>-6178828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C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>
            <v>0</v>
          </cell>
          <cell r="E41">
            <v>0</v>
          </cell>
          <cell r="G41">
            <v>-10000000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0</v>
          </cell>
          <cell r="E44"/>
          <cell r="G44"/>
          <cell r="H44"/>
          <cell r="I44"/>
          <cell r="J44"/>
          <cell r="K44"/>
          <cell r="L44"/>
          <cell r="M44"/>
          <cell r="N44"/>
          <cell r="O44"/>
          <cell r="P44"/>
        </row>
        <row r="50">
          <cell r="C50">
            <v>0</v>
          </cell>
          <cell r="E50">
            <v>2500000</v>
          </cell>
          <cell r="G50">
            <v>0</v>
          </cell>
          <cell r="H50">
            <v>3800000</v>
          </cell>
          <cell r="I50">
            <v>0</v>
          </cell>
          <cell r="J50">
            <v>2500000</v>
          </cell>
          <cell r="K50">
            <v>0</v>
          </cell>
          <cell r="L50">
            <v>1200000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C52">
            <v>0</v>
          </cell>
          <cell r="E52"/>
          <cell r="G52"/>
          <cell r="H52"/>
          <cell r="I52"/>
          <cell r="J52"/>
          <cell r="K52"/>
          <cell r="L52"/>
          <cell r="M52"/>
          <cell r="N52"/>
          <cell r="O52"/>
          <cell r="P52"/>
        </row>
        <row r="54">
          <cell r="C54">
            <v>0</v>
          </cell>
          <cell r="E54">
            <v>-814618.13138179085</v>
          </cell>
          <cell r="G54">
            <v>-899689.95835999469</v>
          </cell>
          <cell r="H54">
            <v>-1177857.6015255121</v>
          </cell>
          <cell r="I54">
            <v>-1304777.649671759</v>
          </cell>
          <cell r="J54">
            <v>-1306051.6314655547</v>
          </cell>
          <cell r="K54">
            <v>-1161815.4107871607</v>
          </cell>
          <cell r="L54">
            <v>-1063931.0424724056</v>
          </cell>
          <cell r="M54">
            <v>-990316.29367886914</v>
          </cell>
          <cell r="N54">
            <v>-1022591.5987578403</v>
          </cell>
          <cell r="O54">
            <v>-1055918.7852655931</v>
          </cell>
          <cell r="P54">
            <v>-868503.96687499864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C56">
            <v>0</v>
          </cell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C57">
            <v>0</v>
          </cell>
          <cell r="E57"/>
          <cell r="G57"/>
          <cell r="H57"/>
          <cell r="I57"/>
          <cell r="J57"/>
          <cell r="K57"/>
          <cell r="L57"/>
          <cell r="M57"/>
          <cell r="N57"/>
          <cell r="O57"/>
          <cell r="P57"/>
        </row>
        <row r="63">
          <cell r="C63">
            <v>0</v>
          </cell>
          <cell r="E63">
            <v>2104000</v>
          </cell>
        </row>
        <row r="69">
          <cell r="C69">
            <v>2104000</v>
          </cell>
          <cell r="E69">
            <v>12412109.999999996</v>
          </cell>
          <cell r="G69">
            <v>13311256.021603996</v>
          </cell>
          <cell r="H69">
            <v>13523099.999999996</v>
          </cell>
          <cell r="I69">
            <v>13901746.800000003</v>
          </cell>
          <cell r="J69">
            <v>14290995.710399993</v>
          </cell>
          <cell r="K69">
            <v>14691143.590291191</v>
          </cell>
          <cell r="L69">
            <v>15102495.614632955</v>
          </cell>
          <cell r="M69">
            <v>15163651.855299605</v>
          </cell>
          <cell r="N69">
            <v>15465985.317886179</v>
          </cell>
          <cell r="O69">
            <v>15960947.038129579</v>
          </cell>
          <cell r="P69">
            <v>16317126.933609288</v>
          </cell>
        </row>
        <row r="70">
          <cell r="C70">
            <v>27714000</v>
          </cell>
          <cell r="E70">
            <v>4161832.1059496775</v>
          </cell>
          <cell r="G70">
            <v>2161832.1059496775</v>
          </cell>
          <cell r="H70">
            <v>14467803.627584107</v>
          </cell>
          <cell r="I70">
            <v>12187201.800020749</v>
          </cell>
          <cell r="J70">
            <v>13017338.240707286</v>
          </cell>
          <cell r="K70">
            <v>11162850.472786536</v>
          </cell>
          <cell r="L70">
            <v>11800877.643681874</v>
          </cell>
          <cell r="M70">
            <v>11800877.643681874</v>
          </cell>
          <cell r="N70">
            <v>11800877.643681874</v>
          </cell>
          <cell r="O70">
            <v>11800877.643681874</v>
          </cell>
          <cell r="P70">
            <v>11800877.643681874</v>
          </cell>
        </row>
        <row r="81">
          <cell r="E81">
            <v>12412110.000000002</v>
          </cell>
          <cell r="G81">
            <v>13311256.021604002</v>
          </cell>
          <cell r="H81">
            <v>13523100</v>
          </cell>
          <cell r="I81">
            <v>13901746.800000001</v>
          </cell>
          <cell r="J81">
            <v>14290995.7104</v>
          </cell>
          <cell r="K81">
            <v>14691143.5902912</v>
          </cell>
          <cell r="L81">
            <v>15102495.610819355</v>
          </cell>
          <cell r="M81">
            <v>15163651.851486001</v>
          </cell>
          <cell r="N81">
            <v>15465985.314072574</v>
          </cell>
          <cell r="O81">
            <v>15960947.034315957</v>
          </cell>
          <cell r="P81">
            <v>16317126.929795666</v>
          </cell>
        </row>
        <row r="98">
          <cell r="E98">
            <v>0</v>
          </cell>
          <cell r="G98">
            <v>10000000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</sheetData>
      <sheetData sheetId="11"/>
      <sheetData sheetId="12">
        <row r="7">
          <cell r="C7">
            <v>370594000</v>
          </cell>
        </row>
      </sheetData>
      <sheetData sheetId="13"/>
      <sheetData sheetId="14">
        <row r="6">
          <cell r="D6">
            <v>29818000</v>
          </cell>
        </row>
      </sheetData>
      <sheetData sheetId="15">
        <row r="9">
          <cell r="J9">
            <v>15302304</v>
          </cell>
        </row>
      </sheetData>
      <sheetData sheetId="16">
        <row r="7">
          <cell r="C7">
            <v>-8391692.3399999887</v>
          </cell>
        </row>
      </sheetData>
      <sheetData sheetId="17">
        <row r="8">
          <cell r="C8">
            <v>21050926</v>
          </cell>
        </row>
      </sheetData>
      <sheetData sheetId="18">
        <row r="11">
          <cell r="C11">
            <v>399999.96</v>
          </cell>
        </row>
      </sheetData>
      <sheetData sheetId="19">
        <row r="10">
          <cell r="C10">
            <v>21387445.68</v>
          </cell>
        </row>
      </sheetData>
      <sheetData sheetId="20">
        <row r="7">
          <cell r="C7">
            <v>35845000</v>
          </cell>
        </row>
      </sheetData>
      <sheetData sheetId="21">
        <row r="1104">
          <cell r="A1104" t="str">
            <v/>
          </cell>
        </row>
      </sheetData>
      <sheetData sheetId="22"/>
      <sheetData sheetId="23"/>
      <sheetData sheetId="24">
        <row r="6">
          <cell r="A6" t="str">
            <v>by Corporate Structure</v>
          </cell>
        </row>
      </sheetData>
      <sheetData sheetId="25">
        <row r="6">
          <cell r="A6" t="str">
            <v>by Department</v>
          </cell>
        </row>
      </sheetData>
      <sheetData sheetId="26">
        <row r="6">
          <cell r="A6" t="str">
            <v>by Sub-department</v>
          </cell>
        </row>
      </sheetData>
      <sheetData sheetId="27">
        <row r="6">
          <cell r="A6" t="str">
            <v xml:space="preserve">by </v>
          </cell>
        </row>
      </sheetData>
      <sheetData sheetId="28">
        <row r="6">
          <cell r="A6" t="str">
            <v xml:space="preserve">by </v>
          </cell>
        </row>
      </sheetData>
      <sheetData sheetId="29">
        <row r="6">
          <cell r="A6" t="str">
            <v xml:space="preserve">by </v>
          </cell>
        </row>
      </sheetData>
      <sheetData sheetId="30">
        <row r="6">
          <cell r="A6" t="str">
            <v xml:space="preserve">by </v>
          </cell>
        </row>
      </sheetData>
      <sheetData sheetId="31">
        <row r="6">
          <cell r="A6" t="str">
            <v xml:space="preserve">by </v>
          </cell>
        </row>
      </sheetData>
      <sheetData sheetId="32">
        <row r="6">
          <cell r="A6" t="str">
            <v xml:space="preserve">by </v>
          </cell>
        </row>
      </sheetData>
      <sheetData sheetId="33">
        <row r="6">
          <cell r="A6" t="str">
            <v xml:space="preserve">by </v>
          </cell>
        </row>
      </sheetData>
      <sheetData sheetId="34"/>
      <sheetData sheetId="35"/>
      <sheetData sheetId="36">
        <row r="26">
          <cell r="I26">
            <v>0.35859221550882514</v>
          </cell>
        </row>
      </sheetData>
      <sheetData sheetId="37"/>
      <sheetData sheetId="38"/>
      <sheetData sheetId="39"/>
      <sheetData sheetId="40"/>
      <sheetData sheetId="41">
        <row r="9">
          <cell r="D9">
            <v>19039606.200000003</v>
          </cell>
        </row>
      </sheetData>
      <sheetData sheetId="42">
        <row r="8">
          <cell r="B8">
            <v>0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9">
          <cell r="C9"/>
        </row>
      </sheetData>
      <sheetData sheetId="54"/>
      <sheetData sheetId="55">
        <row r="9">
          <cell r="C9"/>
        </row>
      </sheetData>
      <sheetData sheetId="56"/>
      <sheetData sheetId="57">
        <row r="12">
          <cell r="E12">
            <v>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1">
          <cell r="E11"/>
        </row>
      </sheetData>
      <sheetData sheetId="67">
        <row r="5">
          <cell r="B5">
            <v>0</v>
          </cell>
        </row>
      </sheetData>
      <sheetData sheetId="68">
        <row r="8">
          <cell r="J8">
            <v>3789699.0038136272</v>
          </cell>
        </row>
      </sheetData>
      <sheetData sheetId="69">
        <row r="8">
          <cell r="J8"/>
        </row>
      </sheetData>
      <sheetData sheetId="70">
        <row r="8">
          <cell r="J8"/>
        </row>
      </sheetData>
      <sheetData sheetId="71">
        <row r="8">
          <cell r="J8"/>
        </row>
      </sheetData>
      <sheetData sheetId="72">
        <row r="9">
          <cell r="C9">
            <v>0</v>
          </cell>
        </row>
      </sheetData>
      <sheetData sheetId="73">
        <row r="8">
          <cell r="C8">
            <v>5116000</v>
          </cell>
        </row>
      </sheetData>
      <sheetData sheetId="74"/>
      <sheetData sheetId="75"/>
      <sheetData sheetId="76">
        <row r="9">
          <cell r="AB9" t="str">
            <v/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 names"/>
      <sheetName val="Check Range names"/>
      <sheetName val="Cover Page"/>
      <sheetName val="year"/>
      <sheetName val="Checklist"/>
      <sheetName val="Income Statement"/>
      <sheetName val="IS Workings"/>
      <sheetName val="Balance Sheet"/>
      <sheetName val="BS workings"/>
      <sheetName val="Target %"/>
      <sheetName val="Cash Flow"/>
      <sheetName val="CF workings"/>
      <sheetName val="Equity Statement"/>
      <sheetName val="TY-LY Comparison"/>
      <sheetName val="Interest Calculation"/>
      <sheetName val="Budget Summary 1"/>
      <sheetName val="Budget Reconciliation"/>
      <sheetName val="Budget Summary 2"/>
      <sheetName val="Cap Exp Summary"/>
      <sheetName val="Exp Type Summary"/>
      <sheetName val="Working Capital"/>
      <sheetName val="Historical Data"/>
      <sheetName val="Budget Summary 1 by level"/>
      <sheetName val="Budget Summary 2 by level"/>
      <sheetName val="Summary L1"/>
      <sheetName val="Summary L2"/>
      <sheetName val="Summary L3"/>
      <sheetName val="Summary L4"/>
      <sheetName val="Summary L5"/>
      <sheetName val="Summary L6"/>
      <sheetName val="Summary F1"/>
      <sheetName val="Summary F2"/>
      <sheetName val="Summary F3"/>
      <sheetName val="Summary F4"/>
      <sheetName val="KPI - Snapshot"/>
      <sheetName val="KPI - Benchmark Targets"/>
      <sheetName val="KPI calculation"/>
      <sheetName val="Charts"/>
      <sheetName val="Chart Data"/>
      <sheetName val="Chart 1 Other 1"/>
      <sheetName val="Chart 2 Other 1"/>
      <sheetName val="Scenarios"/>
      <sheetName val="S94 - Plan Summary"/>
      <sheetName val="S94 Plans"/>
      <sheetName val="S94 Plans --&gt;"/>
      <sheetName val="S94 specific Plans --&gt;"/>
      <sheetName val="S94 - Plan 1"/>
      <sheetName val="&lt;-- S94 specific Plans"/>
      <sheetName val="S94 Plan reconciling --&gt;"/>
      <sheetName val="S94 - Not under Plan"/>
      <sheetName val="&lt;-- S94 Plan reconciling"/>
      <sheetName val="&lt;-- S94 Plans"/>
      <sheetName val="S94 - Plan spare"/>
      <sheetName val="CAPEX Summary"/>
      <sheetName val="CAPEX program"/>
      <sheetName val="Major Projects summary"/>
      <sheetName val="Major Projects dump"/>
      <sheetName val="RE Dev Summary"/>
      <sheetName val="RE Dev --&gt;"/>
      <sheetName val="RE Dev Reconciling --&gt;"/>
      <sheetName val="RE Dev 1"/>
      <sheetName val="&lt;-- RE Dev Reconciling"/>
      <sheetName val="RE Dev additional --&gt;"/>
      <sheetName val="&lt;-- RE Dev additional"/>
      <sheetName val="&lt;-- RE Dev"/>
      <sheetName val="RE Dev spare"/>
      <sheetName val="Assets - Disposals &amp; Transfers"/>
      <sheetName val="IPP&amp;E Reconciliation"/>
      <sheetName val="Loans - External"/>
      <sheetName val="Loans Payable - Internal"/>
      <sheetName val="Loans Receivable - Internal"/>
      <sheetName val="Finance Leases"/>
      <sheetName val="Internal Reserves"/>
      <sheetName val="External Reserves"/>
      <sheetName val="Leave Entitlements Other 1"/>
      <sheetName val="Group Data Other 1"/>
      <sheetName val="Global Indexation"/>
      <sheetName val="Population Indexation"/>
      <sheetName val="GL Table"/>
      <sheetName val="CoA - Op Exp"/>
      <sheetName val="CoA - Op Inc"/>
      <sheetName val="CoA - Cap Exp"/>
      <sheetName val="CoA - Cap Inc"/>
      <sheetName val="CoA - Res Exp"/>
      <sheetName val="CoA - Res Inc"/>
      <sheetName val="CoA - Int Exp"/>
      <sheetName val="CoA - Int Inc"/>
      <sheetName val="check s94"/>
      <sheetName val="check RE Dev"/>
      <sheetName val="Database Extract"/>
      <sheetName val="Database"/>
      <sheetName val="Data Dump"/>
      <sheetName val="writing errors"/>
      <sheetName val="Levels (Org Structure)"/>
      <sheetName val="Fcts (Fctional Struct)"/>
      <sheetName val="drop down list"/>
      <sheetName val="is-bs table other 1"/>
      <sheetName val="LSOp --&gt;"/>
      <sheetName val="LSO1Op1"/>
      <sheetName val="LSO1Op2"/>
      <sheetName val="LSO1Op3"/>
      <sheetName val="LSO1Op4"/>
      <sheetName val="LSO1Op5"/>
      <sheetName val="LSO1Op6"/>
      <sheetName val="LSO1Op7"/>
      <sheetName val="LSO1Op8"/>
      <sheetName val="LSO1Op9"/>
      <sheetName val="LSO1Op10"/>
      <sheetName val="LSO1Op11"/>
      <sheetName val="LSO1Op12"/>
      <sheetName val="LSO1Op13"/>
      <sheetName val="LSO1Op14"/>
      <sheetName val="LSO1Op15"/>
      <sheetName val="LSO1Op16"/>
      <sheetName val="LSO1Op17"/>
      <sheetName val="LSO1Op18"/>
      <sheetName val="LSO1Op19"/>
      <sheetName val="LSO1Op20"/>
      <sheetName val="&lt;-- LSOp"/>
      <sheetName val="LSCap --&gt;"/>
      <sheetName val="LSO1Cap1"/>
      <sheetName val="LSO1Cap2"/>
      <sheetName val="LSO1Cap3"/>
      <sheetName val="LSO1Cap4"/>
      <sheetName val="LSO1Cap5"/>
      <sheetName val="LSO1Cap6"/>
      <sheetName val="LSO1Cap7"/>
      <sheetName val="LSO1Cap8"/>
      <sheetName val="LSO1Cap9"/>
      <sheetName val="LSO1Cap10"/>
      <sheetName val="LSO1Cap11"/>
      <sheetName val="LSO1Cap12"/>
      <sheetName val="LSO1Cap13"/>
      <sheetName val="LSO1Cap14"/>
      <sheetName val="LSO1Cap15"/>
      <sheetName val="LSO1Cap16"/>
      <sheetName val="LSO1Cap17"/>
      <sheetName val="LSO1Cap18"/>
      <sheetName val="LSO1Cap19"/>
      <sheetName val="LSO1Cap20"/>
      <sheetName val="&lt;-- LSCap"/>
      <sheetName val="LSMajor --&gt;"/>
      <sheetName val="LSO1Major1"/>
      <sheetName val="LSO1Major2"/>
      <sheetName val="LSO1Major3"/>
      <sheetName val="LSO1Major4"/>
      <sheetName val="LSO1Major5"/>
      <sheetName val="LSO1Major6"/>
      <sheetName val="LSO1Major7"/>
      <sheetName val="LSO1Major8"/>
      <sheetName val="LSO1Major9"/>
      <sheetName val="LSO1Major10"/>
      <sheetName val="&lt;-- LSMajor"/>
      <sheetName val="FLS --&gt;"/>
      <sheetName val="FinLSO11"/>
      <sheetName val="FinLSO12"/>
      <sheetName val="FinLSO13"/>
      <sheetName val="FinLSO14"/>
      <sheetName val="FinLSO15"/>
      <sheetName val="FinLSO16"/>
      <sheetName val="FinLSO17"/>
      <sheetName val="FinLSO18"/>
      <sheetName val="FinLSO19"/>
      <sheetName val="FinLSO110"/>
      <sheetName val="&lt;-- FLS"/>
      <sheetName val="LSInt --&gt;"/>
      <sheetName val="LSO1Int1"/>
      <sheetName val="LSO1Int2"/>
      <sheetName val="LSO1Int3"/>
      <sheetName val="LSO1Int4"/>
      <sheetName val="LSO1Int5"/>
      <sheetName val="LSO1Int6"/>
      <sheetName val="LSO1Int7"/>
      <sheetName val="LSO1Int8"/>
      <sheetName val="LSO1Int9"/>
      <sheetName val="LSO1Int10"/>
      <sheetName val="&lt;-- LSInt"/>
      <sheetName val="LTFP_Other_1_Main_Workfile"/>
    </sheetNames>
    <sheetDataSet>
      <sheetData sheetId="0"/>
      <sheetData sheetId="1"/>
      <sheetData sheetId="2">
        <row r="11">
          <cell r="E11" t="str">
            <v>APP LATEST as at 15/11/2017</v>
          </cell>
        </row>
      </sheetData>
      <sheetData sheetId="3"/>
      <sheetData sheetId="4">
        <row r="5">
          <cell r="B5" t="str">
            <v>New Aged Care Facility Database has been updated</v>
          </cell>
        </row>
      </sheetData>
      <sheetData sheetId="5">
        <row r="8">
          <cell r="D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0</v>
          </cell>
          <cell r="F9">
            <v>0</v>
          </cell>
          <cell r="H9">
            <v>0</v>
          </cell>
          <cell r="I9">
            <v>2303904</v>
          </cell>
          <cell r="J9">
            <v>3517895</v>
          </cell>
          <cell r="K9">
            <v>3648760</v>
          </cell>
          <cell r="L9">
            <v>3744399</v>
          </cell>
          <cell r="M9">
            <v>3855188</v>
          </cell>
          <cell r="N9">
            <v>3955619</v>
          </cell>
          <cell r="O9">
            <v>4028210</v>
          </cell>
          <cell r="P9">
            <v>4113966</v>
          </cell>
          <cell r="Q9">
            <v>3908710</v>
          </cell>
        </row>
        <row r="10">
          <cell r="D10">
            <v>0</v>
          </cell>
          <cell r="F10">
            <v>0</v>
          </cell>
          <cell r="H10">
            <v>0</v>
          </cell>
          <cell r="I10">
            <v>472941</v>
          </cell>
          <cell r="J10">
            <v>1262366</v>
          </cell>
          <cell r="K10">
            <v>1317634</v>
          </cell>
          <cell r="L10">
            <v>1050851</v>
          </cell>
          <cell r="M10">
            <v>673594</v>
          </cell>
          <cell r="N10">
            <v>507366</v>
          </cell>
          <cell r="O10">
            <v>583867</v>
          </cell>
          <cell r="P10">
            <v>651452</v>
          </cell>
          <cell r="Q10">
            <v>572000</v>
          </cell>
        </row>
        <row r="11">
          <cell r="D11">
            <v>0</v>
          </cell>
          <cell r="F11">
            <v>0</v>
          </cell>
          <cell r="H11">
            <v>0</v>
          </cell>
          <cell r="I11">
            <v>1565419</v>
          </cell>
          <cell r="J11">
            <v>2795254.7</v>
          </cell>
          <cell r="K11">
            <v>2804074.52</v>
          </cell>
          <cell r="L11">
            <v>2813114.8400000003</v>
          </cell>
          <cell r="M11">
            <v>2822381.1599999997</v>
          </cell>
          <cell r="N11">
            <v>1701380.1400000001</v>
          </cell>
          <cell r="O11">
            <v>581977.57000000007</v>
          </cell>
          <cell r="P11">
            <v>685430.38000000012</v>
          </cell>
          <cell r="Q11">
            <v>837973.66</v>
          </cell>
        </row>
        <row r="12">
          <cell r="D12">
            <v>0</v>
          </cell>
          <cell r="F12">
            <v>0</v>
          </cell>
          <cell r="H12">
            <v>0</v>
          </cell>
          <cell r="I12">
            <v>5233363</v>
          </cell>
          <cell r="J12">
            <v>6794042</v>
          </cell>
          <cell r="K12">
            <v>6910505</v>
          </cell>
          <cell r="L12">
            <v>7018258</v>
          </cell>
          <cell r="M12">
            <v>7146188</v>
          </cell>
          <cell r="N12">
            <v>7256503</v>
          </cell>
          <cell r="O12">
            <v>7386908</v>
          </cell>
          <cell r="P12">
            <v>7558811</v>
          </cell>
          <cell r="Q12">
            <v>7923730</v>
          </cell>
        </row>
        <row r="13">
          <cell r="D13">
            <v>550000</v>
          </cell>
          <cell r="F13">
            <v>15559786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I20">
            <v>6673233.3600000003</v>
          </cell>
          <cell r="J20">
            <v>6906796.5300000003</v>
          </cell>
          <cell r="K20">
            <v>7148534.4100000001</v>
          </cell>
          <cell r="L20">
            <v>7398733.1100000003</v>
          </cell>
          <cell r="M20">
            <v>7657688.7699999996</v>
          </cell>
          <cell r="N20">
            <v>7925707.8799999999</v>
          </cell>
          <cell r="O20">
            <v>8203107.6600000001</v>
          </cell>
          <cell r="P20">
            <v>8490216.4299999997</v>
          </cell>
          <cell r="Q20">
            <v>8787374.0099999998</v>
          </cell>
        </row>
        <row r="21">
          <cell r="D21">
            <v>0</v>
          </cell>
          <cell r="F21">
            <v>0</v>
          </cell>
          <cell r="H21">
            <v>0</v>
          </cell>
          <cell r="I21">
            <v>2720000</v>
          </cell>
          <cell r="J21">
            <v>2720000</v>
          </cell>
          <cell r="K21">
            <v>2720000</v>
          </cell>
          <cell r="L21">
            <v>2720000</v>
          </cell>
          <cell r="M21">
            <v>1220751.0234473217</v>
          </cell>
          <cell r="N21">
            <v>1225117.4732460093</v>
          </cell>
          <cell r="O21">
            <v>1130250.8415050921</v>
          </cell>
          <cell r="P21">
            <v>1031745.251001043</v>
          </cell>
          <cell r="Q21">
            <v>929458.7562009074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1491005.0499999998</v>
          </cell>
          <cell r="J22">
            <v>1525589.17</v>
          </cell>
          <cell r="K22">
            <v>1611003.3099999998</v>
          </cell>
          <cell r="L22">
            <v>1647267.38</v>
          </cell>
          <cell r="M22">
            <v>1684401.7899999998</v>
          </cell>
          <cell r="N22">
            <v>1772427.43</v>
          </cell>
          <cell r="O22">
            <v>1811365.69</v>
          </cell>
          <cell r="P22">
            <v>1851238.4599999997</v>
          </cell>
          <cell r="Q22">
            <v>1742068.18</v>
          </cell>
        </row>
        <row r="23">
          <cell r="D23">
            <v>0</v>
          </cell>
          <cell r="F23">
            <v>0</v>
          </cell>
          <cell r="H23">
            <v>0</v>
          </cell>
          <cell r="I23">
            <v>420000</v>
          </cell>
          <cell r="J23">
            <v>420000</v>
          </cell>
          <cell r="K23">
            <v>420000</v>
          </cell>
          <cell r="L23">
            <v>420000</v>
          </cell>
          <cell r="M23">
            <v>420000</v>
          </cell>
          <cell r="N23">
            <v>420000</v>
          </cell>
          <cell r="O23">
            <v>420000</v>
          </cell>
          <cell r="P23">
            <v>420000</v>
          </cell>
          <cell r="Q23">
            <v>420000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I25">
            <v>392547.43000000005</v>
          </cell>
          <cell r="J25">
            <v>401968.57</v>
          </cell>
          <cell r="K25">
            <v>411615.81</v>
          </cell>
          <cell r="L25">
            <v>421494.58999999997</v>
          </cell>
          <cell r="M25">
            <v>431610.45999999996</v>
          </cell>
          <cell r="N25">
            <v>441969.11</v>
          </cell>
          <cell r="O25">
            <v>452576.36</v>
          </cell>
          <cell r="P25">
            <v>463438.19999999995</v>
          </cell>
          <cell r="Q25">
            <v>474560.72</v>
          </cell>
        </row>
        <row r="26"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44"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F48">
            <v>0</v>
          </cell>
          <cell r="H48">
            <v>0</v>
          </cell>
          <cell r="I48">
            <v>350000.00000000006</v>
          </cell>
          <cell r="J48">
            <v>350000.00000000006</v>
          </cell>
          <cell r="K48">
            <v>350000.00000000006</v>
          </cell>
          <cell r="L48">
            <v>350000.00000000006</v>
          </cell>
          <cell r="M48">
            <v>350000.00000000006</v>
          </cell>
          <cell r="N48">
            <v>350000.00000000006</v>
          </cell>
          <cell r="O48">
            <v>284731.51939466526</v>
          </cell>
          <cell r="P48">
            <v>217178.6419681437</v>
          </cell>
          <cell r="Q48">
            <v>147261.41383169396</v>
          </cell>
        </row>
      </sheetData>
      <sheetData sheetId="6"/>
      <sheetData sheetId="7">
        <row r="8">
          <cell r="C8">
            <v>0</v>
          </cell>
          <cell r="E8">
            <v>3044131</v>
          </cell>
          <cell r="G8">
            <v>9310503</v>
          </cell>
          <cell r="H8">
            <v>34391966.159999996</v>
          </cell>
          <cell r="I8">
            <v>39114707.589999996</v>
          </cell>
          <cell r="J8">
            <v>40099565.579999998</v>
          </cell>
          <cell r="K8">
            <v>21008731.340000004</v>
          </cell>
          <cell r="L8">
            <v>6633589.3150794134</v>
          </cell>
          <cell r="M8">
            <v>6040499.9736572448</v>
          </cell>
          <cell r="N8">
            <v>2985420.7722350731</v>
          </cell>
          <cell r="O8">
            <v>0</v>
          </cell>
          <cell r="P8">
            <v>0</v>
          </cell>
        </row>
        <row r="9">
          <cell r="C9">
            <v>9564000</v>
          </cell>
          <cell r="E9">
            <v>1912800</v>
          </cell>
          <cell r="G9">
            <v>1812800</v>
          </cell>
          <cell r="H9">
            <v>1812800</v>
          </cell>
          <cell r="I9">
            <v>1812800</v>
          </cell>
          <cell r="J9">
            <v>1812800</v>
          </cell>
          <cell r="K9">
            <v>1812800</v>
          </cell>
          <cell r="L9">
            <v>1012800</v>
          </cell>
          <cell r="M9">
            <v>1012800</v>
          </cell>
          <cell r="N9">
            <v>1812800</v>
          </cell>
          <cell r="O9">
            <v>2804405.2001625802</v>
          </cell>
          <cell r="P9">
            <v>2408030.1378781451</v>
          </cell>
        </row>
        <row r="10">
          <cell r="C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C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8">
          <cell r="C18">
            <v>0</v>
          </cell>
          <cell r="E18">
            <v>7651200</v>
          </cell>
          <cell r="G18">
            <v>7251200</v>
          </cell>
          <cell r="H18">
            <v>7251200</v>
          </cell>
          <cell r="I18">
            <v>7251200</v>
          </cell>
          <cell r="J18">
            <v>7251200</v>
          </cell>
          <cell r="K18">
            <v>7251200</v>
          </cell>
          <cell r="L18">
            <v>4051200</v>
          </cell>
          <cell r="M18">
            <v>4051200</v>
          </cell>
          <cell r="N18">
            <v>7251200</v>
          </cell>
          <cell r="O18">
            <v>11217620.800650321</v>
          </cell>
          <cell r="P18">
            <v>9632120.5515125804</v>
          </cell>
        </row>
        <row r="19">
          <cell r="C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6212000</v>
          </cell>
          <cell r="E21">
            <v>38727655</v>
          </cell>
          <cell r="G21">
            <v>103315136</v>
          </cell>
          <cell r="H21">
            <v>102945136</v>
          </cell>
          <cell r="I21">
            <v>102575136</v>
          </cell>
          <cell r="J21">
            <v>102205136</v>
          </cell>
          <cell r="K21">
            <v>101835136</v>
          </cell>
          <cell r="L21">
            <v>101480136</v>
          </cell>
          <cell r="M21">
            <v>101125136</v>
          </cell>
          <cell r="N21">
            <v>100770136</v>
          </cell>
          <cell r="O21">
            <v>100415136</v>
          </cell>
          <cell r="P21">
            <v>100060136</v>
          </cell>
        </row>
        <row r="22">
          <cell r="C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2">
          <cell r="C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</v>
          </cell>
          <cell r="E33">
            <v>0</v>
          </cell>
          <cell r="G33">
            <v>20353853</v>
          </cell>
          <cell r="H33">
            <v>47186475</v>
          </cell>
          <cell r="I33">
            <v>49144013</v>
          </cell>
          <cell r="J33">
            <v>47389051</v>
          </cell>
          <cell r="K33">
            <v>45909089</v>
          </cell>
          <cell r="L33">
            <v>44408726</v>
          </cell>
          <cell r="M33">
            <v>44336545</v>
          </cell>
          <cell r="N33">
            <v>46969225</v>
          </cell>
          <cell r="O33">
            <v>50538736</v>
          </cell>
          <cell r="P33">
            <v>50120122</v>
          </cell>
        </row>
        <row r="34">
          <cell r="C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20000000</v>
          </cell>
          <cell r="K35">
            <v>40000000</v>
          </cell>
          <cell r="L35">
            <v>2511554.5881761657</v>
          </cell>
          <cell r="M35">
            <v>2606421.2199170832</v>
          </cell>
          <cell r="N35">
            <v>2704926.810421132</v>
          </cell>
          <cell r="O35">
            <v>2807213.3052212675</v>
          </cell>
          <cell r="P35">
            <v>2913428.2852895008</v>
          </cell>
        </row>
        <row r="36">
          <cell r="C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20000000</v>
          </cell>
          <cell r="G43">
            <v>70000000</v>
          </cell>
          <cell r="H43">
            <v>70000000</v>
          </cell>
          <cell r="I43">
            <v>70000000</v>
          </cell>
          <cell r="J43">
            <v>50000000</v>
          </cell>
          <cell r="K43">
            <v>10000000</v>
          </cell>
          <cell r="L43">
            <v>27175767.270350564</v>
          </cell>
          <cell r="M43">
            <v>24569346.050433487</v>
          </cell>
          <cell r="N43">
            <v>21864419.240012355</v>
          </cell>
          <cell r="O43">
            <v>19057205.934791088</v>
          </cell>
          <cell r="P43">
            <v>16143777.649501588</v>
          </cell>
        </row>
        <row r="44">
          <cell r="C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52">
          <cell r="C52">
            <v>15776000</v>
          </cell>
          <cell r="E52">
            <v>31335786</v>
          </cell>
          <cell r="G52">
            <v>31335786</v>
          </cell>
          <cell r="H52">
            <v>29214627.16</v>
          </cell>
          <cell r="I52">
            <v>31609830.589999996</v>
          </cell>
          <cell r="J52">
            <v>33979650.579999998</v>
          </cell>
          <cell r="K52">
            <v>35998778.340000004</v>
          </cell>
          <cell r="L52">
            <v>39081677.456552684</v>
          </cell>
          <cell r="M52">
            <v>40717323.703306675</v>
          </cell>
          <cell r="N52">
            <v>41280985.721801586</v>
          </cell>
          <cell r="O52">
            <v>42034006.76080054</v>
          </cell>
          <cell r="P52">
            <v>42922958.754599631</v>
          </cell>
        </row>
        <row r="53">
          <cell r="C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71">
          <cell r="C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C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1864813.7315809941</v>
          </cell>
          <cell r="M74">
            <v>1930082.2121863288</v>
          </cell>
          <cell r="N74">
            <v>1997635.0896128505</v>
          </cell>
          <cell r="O74">
            <v>2067552.3177493</v>
          </cell>
          <cell r="P74">
            <v>2139916.6488705268</v>
          </cell>
        </row>
        <row r="75">
          <cell r="C75">
            <v>0</v>
          </cell>
          <cell r="E75">
            <v>0</v>
          </cell>
          <cell r="G75">
            <v>10000000</v>
          </cell>
          <cell r="H75">
            <v>10000000</v>
          </cell>
          <cell r="I75">
            <v>10000000</v>
          </cell>
          <cell r="J75">
            <v>10000000</v>
          </cell>
          <cell r="K75">
            <v>10000000</v>
          </cell>
          <cell r="L75">
            <v>8135186</v>
          </cell>
          <cell r="M75">
            <v>6205104</v>
          </cell>
          <cell r="N75">
            <v>4207469</v>
          </cell>
          <cell r="O75">
            <v>2139917</v>
          </cell>
          <cell r="P75">
            <v>0</v>
          </cell>
        </row>
        <row r="77">
          <cell r="E77">
            <v>3044131</v>
          </cell>
          <cell r="G77">
            <v>9310503</v>
          </cell>
          <cell r="H77">
            <v>34391966.159999996</v>
          </cell>
          <cell r="I77">
            <v>39114707.589999996</v>
          </cell>
          <cell r="J77">
            <v>40099565.579999998</v>
          </cell>
          <cell r="K77">
            <v>21008731.340000004</v>
          </cell>
          <cell r="L77">
            <v>6633589.3150794134</v>
          </cell>
          <cell r="M77">
            <v>6040499.9736572448</v>
          </cell>
          <cell r="N77">
            <v>2985420.7722350731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</sheetData>
      <sheetData sheetId="8"/>
      <sheetData sheetId="9"/>
      <sheetData sheetId="10">
        <row r="8">
          <cell r="C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C9">
            <v>0</v>
          </cell>
          <cell r="E9">
            <v>0</v>
          </cell>
          <cell r="G9">
            <v>0</v>
          </cell>
          <cell r="H9">
            <v>2303904</v>
          </cell>
          <cell r="I9">
            <v>3517895</v>
          </cell>
          <cell r="J9">
            <v>3648760</v>
          </cell>
          <cell r="K9">
            <v>3744399</v>
          </cell>
          <cell r="L9">
            <v>3855188</v>
          </cell>
          <cell r="M9">
            <v>3955619</v>
          </cell>
          <cell r="N9">
            <v>4028210</v>
          </cell>
          <cell r="O9">
            <v>4113966</v>
          </cell>
          <cell r="P9">
            <v>3908710</v>
          </cell>
        </row>
        <row r="10">
          <cell r="C10">
            <v>0</v>
          </cell>
          <cell r="E10">
            <v>0</v>
          </cell>
          <cell r="G10">
            <v>0</v>
          </cell>
          <cell r="H10">
            <v>472941</v>
          </cell>
          <cell r="I10">
            <v>1262366</v>
          </cell>
          <cell r="J10">
            <v>1317634</v>
          </cell>
          <cell r="K10">
            <v>1050851</v>
          </cell>
          <cell r="L10">
            <v>673594</v>
          </cell>
          <cell r="M10">
            <v>507366</v>
          </cell>
          <cell r="N10">
            <v>583867</v>
          </cell>
          <cell r="O10">
            <v>651452</v>
          </cell>
          <cell r="P10">
            <v>572000</v>
          </cell>
        </row>
        <row r="11">
          <cell r="C11">
            <v>0</v>
          </cell>
          <cell r="E11">
            <v>15559786</v>
          </cell>
          <cell r="G11">
            <v>0</v>
          </cell>
          <cell r="H11">
            <v>5233363</v>
          </cell>
          <cell r="I11">
            <v>6794042</v>
          </cell>
          <cell r="J11">
            <v>6910505</v>
          </cell>
          <cell r="K11">
            <v>7018258</v>
          </cell>
          <cell r="L11">
            <v>7146188</v>
          </cell>
          <cell r="M11">
            <v>7256503</v>
          </cell>
          <cell r="N11">
            <v>7386908</v>
          </cell>
          <cell r="O11">
            <v>7558811</v>
          </cell>
          <cell r="P11">
            <v>7923730</v>
          </cell>
        </row>
        <row r="12">
          <cell r="C12">
            <v>0</v>
          </cell>
          <cell r="E12">
            <v>0</v>
          </cell>
          <cell r="G12">
            <v>20353853</v>
          </cell>
          <cell r="H12">
            <v>28053853</v>
          </cell>
          <cell r="I12">
            <v>4400000</v>
          </cell>
          <cell r="J12">
            <v>687500</v>
          </cell>
          <cell r="K12">
            <v>962500</v>
          </cell>
          <cell r="L12">
            <v>942099</v>
          </cell>
          <cell r="M12">
            <v>1239782</v>
          </cell>
          <cell r="N12">
            <v>2815505</v>
          </cell>
          <cell r="O12">
            <v>3845810</v>
          </cell>
          <cell r="P12">
            <v>0</v>
          </cell>
        </row>
        <row r="13">
          <cell r="C13">
            <v>0</v>
          </cell>
          <cell r="E13">
            <v>0</v>
          </cell>
          <cell r="G13">
            <v>0</v>
          </cell>
          <cell r="H13">
            <v>344188</v>
          </cell>
          <cell r="I13">
            <v>352792.70000000019</v>
          </cell>
          <cell r="J13">
            <v>361612.52</v>
          </cell>
          <cell r="K13">
            <v>370652.84000000032</v>
          </cell>
          <cell r="L13">
            <v>379919.15999999968</v>
          </cell>
          <cell r="M13">
            <v>389417.14000000013</v>
          </cell>
          <cell r="N13">
            <v>399152.57000000007</v>
          </cell>
          <cell r="O13">
            <v>409131.38000000012</v>
          </cell>
          <cell r="P13">
            <v>419359.66000000003</v>
          </cell>
        </row>
        <row r="15">
          <cell r="C15">
            <v>0</v>
          </cell>
          <cell r="E15">
            <v>0</v>
          </cell>
          <cell r="G15">
            <v>0</v>
          </cell>
          <cell r="H15">
            <v>-6673233.3600000003</v>
          </cell>
          <cell r="I15">
            <v>-6906796.5300000003</v>
          </cell>
          <cell r="J15">
            <v>-7148534.4100000001</v>
          </cell>
          <cell r="K15">
            <v>-7398733.1100000003</v>
          </cell>
          <cell r="L15">
            <v>-7657688.7699999996</v>
          </cell>
          <cell r="M15">
            <v>-7925707.8799999999</v>
          </cell>
          <cell r="N15">
            <v>-8203107.6600000001</v>
          </cell>
          <cell r="O15">
            <v>-8490216.4299999997</v>
          </cell>
          <cell r="P15">
            <v>-8787374.0099999998</v>
          </cell>
        </row>
        <row r="16">
          <cell r="C16">
            <v>0</v>
          </cell>
          <cell r="E16">
            <v>0</v>
          </cell>
          <cell r="G16">
            <v>0</v>
          </cell>
          <cell r="H16">
            <v>-1491005.0499999998</v>
          </cell>
          <cell r="I16">
            <v>-1525589.17</v>
          </cell>
          <cell r="J16">
            <v>-1611003.3099999996</v>
          </cell>
          <cell r="K16">
            <v>-1647267.379999999</v>
          </cell>
          <cell r="L16">
            <v>-1684401.7899999991</v>
          </cell>
          <cell r="M16">
            <v>-1772427.4299999997</v>
          </cell>
          <cell r="N16">
            <v>-1811365.6899999995</v>
          </cell>
          <cell r="O16">
            <v>-1851238.459999999</v>
          </cell>
          <cell r="P16">
            <v>-1742068.1799999997</v>
          </cell>
        </row>
        <row r="17">
          <cell r="C17">
            <v>0</v>
          </cell>
          <cell r="E17">
            <v>0</v>
          </cell>
          <cell r="G17">
            <v>0</v>
          </cell>
          <cell r="H17">
            <v>-2720000</v>
          </cell>
          <cell r="I17">
            <v>-2720000</v>
          </cell>
          <cell r="J17">
            <v>-2720000</v>
          </cell>
          <cell r="K17">
            <v>-2720000</v>
          </cell>
          <cell r="L17">
            <v>-1220751.0234473217</v>
          </cell>
          <cell r="M17">
            <v>-1225117.4732460093</v>
          </cell>
          <cell r="N17">
            <v>-1130250.8415050921</v>
          </cell>
          <cell r="O17">
            <v>-1031745.251001043</v>
          </cell>
          <cell r="P17">
            <v>-929458.7562009074</v>
          </cell>
        </row>
        <row r="18">
          <cell r="C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E19">
            <v>0</v>
          </cell>
          <cell r="G19">
            <v>0</v>
          </cell>
          <cell r="H19">
            <v>-392547.43000000005</v>
          </cell>
          <cell r="I19">
            <v>-401968.57</v>
          </cell>
          <cell r="J19">
            <v>-411615.81</v>
          </cell>
          <cell r="K19">
            <v>-421494.58999999997</v>
          </cell>
          <cell r="L19">
            <v>-431610.45999999996</v>
          </cell>
          <cell r="M19">
            <v>-441969.11</v>
          </cell>
          <cell r="N19">
            <v>-452576.36</v>
          </cell>
          <cell r="O19">
            <v>-463438.19999999995</v>
          </cell>
          <cell r="P19">
            <v>-474560.72</v>
          </cell>
        </row>
        <row r="25">
          <cell r="C25">
            <v>0</v>
          </cell>
          <cell r="E25">
            <v>0</v>
          </cell>
          <cell r="G25">
            <v>500000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4000000</v>
          </cell>
          <cell r="M25">
            <v>0</v>
          </cell>
          <cell r="N25">
            <v>0</v>
          </cell>
          <cell r="O25">
            <v>0</v>
          </cell>
          <cell r="P25">
            <v>1981875.3114221748</v>
          </cell>
        </row>
        <row r="26">
          <cell r="C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C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C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C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C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C31">
            <v>0</v>
          </cell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>
            <v>0</v>
          </cell>
          <cell r="E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</v>
          </cell>
          <cell r="E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6">
          <cell r="C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-4000000</v>
          </cell>
          <cell r="O36">
            <v>-4958026.0008128993</v>
          </cell>
          <cell r="P36">
            <v>0</v>
          </cell>
        </row>
        <row r="37">
          <cell r="C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C38">
            <v>0</v>
          </cell>
          <cell r="E38">
            <v>-32515655</v>
          </cell>
          <cell r="G38">
            <v>-64587481</v>
          </cell>
          <cell r="H38">
            <v>-50000</v>
          </cell>
          <cell r="I38">
            <v>-50000</v>
          </cell>
          <cell r="J38">
            <v>-50000</v>
          </cell>
          <cell r="K38">
            <v>-50000</v>
          </cell>
          <cell r="L38">
            <v>-65000</v>
          </cell>
          <cell r="M38">
            <v>-65000</v>
          </cell>
          <cell r="N38">
            <v>-65000</v>
          </cell>
          <cell r="O38">
            <v>-65000</v>
          </cell>
          <cell r="P38">
            <v>-65000</v>
          </cell>
        </row>
        <row r="39">
          <cell r="C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C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0</v>
          </cell>
          <cell r="E44"/>
          <cell r="G44"/>
          <cell r="H44"/>
          <cell r="I44"/>
          <cell r="J44"/>
          <cell r="K44"/>
          <cell r="L44"/>
          <cell r="M44"/>
          <cell r="N44"/>
          <cell r="O44"/>
          <cell r="P44"/>
        </row>
        <row r="50">
          <cell r="C50">
            <v>0</v>
          </cell>
          <cell r="E50">
            <v>20000000</v>
          </cell>
          <cell r="G50">
            <v>50000000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20000000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C52">
            <v>0</v>
          </cell>
          <cell r="E52"/>
          <cell r="G52"/>
          <cell r="H52"/>
          <cell r="I52"/>
          <cell r="J52"/>
          <cell r="K52"/>
          <cell r="L52"/>
          <cell r="M52"/>
          <cell r="N52"/>
          <cell r="O52"/>
          <cell r="P52"/>
        </row>
        <row r="54">
          <cell r="C54">
            <v>0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-20000000</v>
          </cell>
          <cell r="L54">
            <v>-40312678.141473271</v>
          </cell>
          <cell r="M54">
            <v>-2511554.5881761657</v>
          </cell>
          <cell r="N54">
            <v>-2606421.2199170832</v>
          </cell>
          <cell r="O54">
            <v>-2704926.810421132</v>
          </cell>
          <cell r="P54">
            <v>-2807213.3052212675</v>
          </cell>
        </row>
        <row r="55">
          <cell r="C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C56">
            <v>0</v>
          </cell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C57">
            <v>0</v>
          </cell>
          <cell r="E57"/>
          <cell r="G57"/>
          <cell r="H57"/>
          <cell r="I57"/>
          <cell r="J57"/>
          <cell r="K57"/>
          <cell r="L57"/>
          <cell r="M57"/>
          <cell r="N57"/>
          <cell r="O57"/>
          <cell r="P57"/>
        </row>
        <row r="63">
          <cell r="C63">
            <v>0</v>
          </cell>
          <cell r="E63">
            <v>0</v>
          </cell>
        </row>
        <row r="69">
          <cell r="C69">
            <v>0</v>
          </cell>
          <cell r="E69">
            <v>3044131</v>
          </cell>
          <cell r="G69">
            <v>9310503</v>
          </cell>
          <cell r="H69">
            <v>34391966.159999996</v>
          </cell>
          <cell r="I69">
            <v>39114707.589999996</v>
          </cell>
          <cell r="J69">
            <v>40099565.579999998</v>
          </cell>
          <cell r="K69">
            <v>21008731.34</v>
          </cell>
          <cell r="L69">
            <v>6633589.3150794096</v>
          </cell>
          <cell r="M69">
            <v>6040499.9736572355</v>
          </cell>
          <cell r="N69">
            <v>2985420.772235061</v>
          </cell>
          <cell r="O69">
            <v>-1.1641532182693481E-8</v>
          </cell>
          <cell r="P69">
            <v>-1.1641532182693481E-8</v>
          </cell>
        </row>
        <row r="70">
          <cell r="C70">
            <v>9564000</v>
          </cell>
          <cell r="E70">
            <v>9564000</v>
          </cell>
          <cell r="G70">
            <v>9064000</v>
          </cell>
          <cell r="H70">
            <v>9064000</v>
          </cell>
          <cell r="I70">
            <v>9064000</v>
          </cell>
          <cell r="J70">
            <v>9064000</v>
          </cell>
          <cell r="K70">
            <v>9064000</v>
          </cell>
          <cell r="L70">
            <v>5064000</v>
          </cell>
          <cell r="M70">
            <v>5064000</v>
          </cell>
          <cell r="N70">
            <v>9064000</v>
          </cell>
          <cell r="O70">
            <v>14022026.000812901</v>
          </cell>
          <cell r="P70">
            <v>12040150.689390726</v>
          </cell>
        </row>
        <row r="81">
          <cell r="E81">
            <v>3044131</v>
          </cell>
          <cell r="G81">
            <v>9310503</v>
          </cell>
          <cell r="H81">
            <v>34391966.159999996</v>
          </cell>
          <cell r="I81">
            <v>39114707.589999996</v>
          </cell>
          <cell r="J81">
            <v>40099565.579999998</v>
          </cell>
          <cell r="K81">
            <v>21008731.340000004</v>
          </cell>
          <cell r="L81">
            <v>6633589.3150794134</v>
          </cell>
          <cell r="M81">
            <v>6040499.9736572448</v>
          </cell>
          <cell r="N81">
            <v>2985420.7722350731</v>
          </cell>
          <cell r="O81">
            <v>0</v>
          </cell>
          <cell r="P81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0</v>
          </cell>
          <cell r="G99">
            <v>10000000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1864813.7315809941</v>
          </cell>
          <cell r="N101">
            <v>1930082.2121863288</v>
          </cell>
          <cell r="O101">
            <v>1997635.0896128505</v>
          </cell>
          <cell r="P101">
            <v>2067552.3177493</v>
          </cell>
        </row>
      </sheetData>
      <sheetData sheetId="11"/>
      <sheetData sheetId="12">
        <row r="7">
          <cell r="C7">
            <v>14945000</v>
          </cell>
        </row>
      </sheetData>
      <sheetData sheetId="13"/>
      <sheetData sheetId="14">
        <row r="6">
          <cell r="D6">
            <v>9564000</v>
          </cell>
        </row>
      </sheetData>
      <sheetData sheetId="15">
        <row r="9">
          <cell r="J9">
            <v>0</v>
          </cell>
        </row>
      </sheetData>
      <sheetData sheetId="16">
        <row r="7">
          <cell r="C7">
            <v>-20688730</v>
          </cell>
        </row>
      </sheetData>
      <sheetData sheetId="17">
        <row r="8">
          <cell r="C8">
            <v>0</v>
          </cell>
        </row>
      </sheetData>
      <sheetData sheetId="18">
        <row r="11">
          <cell r="C11">
            <v>0</v>
          </cell>
        </row>
      </sheetData>
      <sheetData sheetId="19">
        <row r="10">
          <cell r="C10">
            <v>0</v>
          </cell>
        </row>
      </sheetData>
      <sheetData sheetId="20">
        <row r="7">
          <cell r="C7">
            <v>9564000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6">
          <cell r="G26">
            <v>0</v>
          </cell>
        </row>
      </sheetData>
      <sheetData sheetId="37"/>
      <sheetData sheetId="38"/>
      <sheetData sheetId="39"/>
      <sheetData sheetId="40"/>
      <sheetData sheetId="41">
        <row r="9">
          <cell r="D9">
            <v>0</v>
          </cell>
        </row>
      </sheetData>
      <sheetData sheetId="42">
        <row r="8">
          <cell r="B8">
            <v>0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9">
          <cell r="C9"/>
        </row>
      </sheetData>
      <sheetData sheetId="54"/>
      <sheetData sheetId="55">
        <row r="9">
          <cell r="C9"/>
        </row>
      </sheetData>
      <sheetData sheetId="56"/>
      <sheetData sheetId="57">
        <row r="12">
          <cell r="E12">
            <v>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1">
          <cell r="E11"/>
        </row>
      </sheetData>
      <sheetData sheetId="67">
        <row r="5">
          <cell r="B5">
            <v>0</v>
          </cell>
        </row>
      </sheetData>
      <sheetData sheetId="68">
        <row r="8">
          <cell r="J8"/>
        </row>
      </sheetData>
      <sheetData sheetId="69">
        <row r="8">
          <cell r="J8"/>
        </row>
      </sheetData>
      <sheetData sheetId="70">
        <row r="8">
          <cell r="J8"/>
        </row>
      </sheetData>
      <sheetData sheetId="71">
        <row r="8">
          <cell r="J8"/>
        </row>
      </sheetData>
      <sheetData sheetId="72">
        <row r="9">
          <cell r="C9">
            <v>0</v>
          </cell>
        </row>
      </sheetData>
      <sheetData sheetId="73">
        <row r="8">
          <cell r="C8">
            <v>0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IS_consol">
    <tabColor theme="1"/>
  </sheetPr>
  <dimension ref="A1:AC58"/>
  <sheetViews>
    <sheetView zoomScaleNormal="100" zoomScaleSheetLayoutView="100" workbookViewId="0">
      <pane xSplit="2" ySplit="5" topLeftCell="C6" activePane="bottomRight" state="frozen"/>
      <selection activeCell="B53" sqref="B53"/>
      <selection pane="topRight" activeCell="B53" sqref="B53"/>
      <selection pane="bottomLeft" activeCell="B53" sqref="B53"/>
      <selection pane="bottomRight" activeCell="B4" sqref="B4"/>
    </sheetView>
  </sheetViews>
  <sheetFormatPr defaultColWidth="9.140625" defaultRowHeight="12.75" x14ac:dyDescent="0.2"/>
  <cols>
    <col min="1" max="1" width="23.7109375" style="1" hidden="1" customWidth="1"/>
    <col min="2" max="2" width="58.7109375" style="1" customWidth="1"/>
    <col min="3" max="3" width="2.7109375" style="1" customWidth="1"/>
    <col min="4" max="4" width="13.7109375" style="1" customWidth="1"/>
    <col min="5" max="5" width="2.7109375" style="1" customWidth="1"/>
    <col min="6" max="6" width="13.7109375" style="1" customWidth="1"/>
    <col min="7" max="7" width="2.7109375" style="1" customWidth="1"/>
    <col min="8" max="17" width="13.7109375" style="1" customWidth="1"/>
    <col min="18" max="26" width="9.140625" style="1" hidden="1" customWidth="1"/>
    <col min="27" max="29" width="20.7109375" style="1" customWidth="1"/>
    <col min="30" max="30" width="9.140625" style="1"/>
    <col min="31" max="31" width="10.28515625" style="1" bestFit="1" customWidth="1"/>
    <col min="32" max="16384" width="9.140625" style="1"/>
  </cols>
  <sheetData>
    <row r="1" spans="1:29" ht="15" customHeight="1" x14ac:dyDescent="0.25">
      <c r="B1" s="2" t="str">
        <f>'[1]Cover Page'!$A$3</f>
        <v>Kiama Municipal Council</v>
      </c>
      <c r="C1" s="3"/>
      <c r="E1" s="3"/>
      <c r="G1" s="3"/>
      <c r="AA1" s="4" t="s">
        <v>0</v>
      </c>
      <c r="AB1" s="4" t="s">
        <v>0</v>
      </c>
      <c r="AC1" s="4" t="s">
        <v>0</v>
      </c>
    </row>
    <row r="2" spans="1:29" ht="15" customHeight="1" x14ac:dyDescent="0.25">
      <c r="B2" s="2" t="str">
        <f>'[1]Cover Page'!$A$5</f>
        <v>10 Year Financial Plan for the Years ending 30 June 2028</v>
      </c>
      <c r="C2" s="3"/>
      <c r="E2" s="3"/>
      <c r="G2" s="3"/>
      <c r="AA2" s="4" t="s">
        <v>0</v>
      </c>
      <c r="AB2" s="4" t="s">
        <v>0</v>
      </c>
      <c r="AC2" s="4" t="s">
        <v>0</v>
      </c>
    </row>
    <row r="3" spans="1:29" ht="15" customHeight="1" x14ac:dyDescent="0.25">
      <c r="B3" s="5" t="s">
        <v>1</v>
      </c>
      <c r="C3" s="3"/>
      <c r="D3" s="6" t="s">
        <v>2</v>
      </c>
      <c r="E3" s="7"/>
      <c r="F3" s="8" t="s">
        <v>3</v>
      </c>
      <c r="G3" s="9"/>
      <c r="H3" s="10" t="s">
        <v>4</v>
      </c>
      <c r="I3" s="10"/>
      <c r="J3" s="10"/>
      <c r="K3" s="10"/>
      <c r="L3" s="10"/>
      <c r="M3" s="10"/>
      <c r="N3" s="10"/>
      <c r="O3" s="10"/>
      <c r="P3" s="10"/>
      <c r="Q3" s="10"/>
      <c r="AA3" s="4" t="s">
        <v>0</v>
      </c>
      <c r="AB3" s="4" t="s">
        <v>0</v>
      </c>
      <c r="AC3" s="4" t="s">
        <v>0</v>
      </c>
    </row>
    <row r="4" spans="1:29" ht="15" customHeight="1" x14ac:dyDescent="0.25">
      <c r="B4" s="81" t="str">
        <f>"Scenario: "&amp;consol_scenario_name</f>
        <v>Scenario: Strategic Scenario</v>
      </c>
      <c r="C4" s="11"/>
      <c r="D4" s="12" t="str">
        <f>Starting_year-2&amp;"/"&amp;RIGHT(Starting_year-1,2)</f>
        <v>2016/17</v>
      </c>
      <c r="E4" s="13"/>
      <c r="F4" s="12" t="str">
        <f>Starting_year-1&amp;"/"&amp;RIGHT(Starting_year,2)</f>
        <v>2017/18</v>
      </c>
      <c r="G4" s="11"/>
      <c r="H4" s="12" t="str">
        <f>Starting_year&amp;"/"&amp;RIGHT(Starting_year+1,2)</f>
        <v>2018/19</v>
      </c>
      <c r="I4" s="14" t="str">
        <f>Starting_year+1&amp;"/"&amp;RIGHT(Starting_year+2,2)</f>
        <v>2019/20</v>
      </c>
      <c r="J4" s="14" t="str">
        <f>Starting_year+2&amp;"/"&amp;RIGHT(Starting_year+3,2)</f>
        <v>2020/21</v>
      </c>
      <c r="K4" s="14" t="str">
        <f>Starting_year+3&amp;"/"&amp;RIGHT(Starting_year+4,2)</f>
        <v>2021/22</v>
      </c>
      <c r="L4" s="14" t="str">
        <f>Starting_year+4&amp;"/"&amp;RIGHT(Starting_year+5,2)</f>
        <v>2022/23</v>
      </c>
      <c r="M4" s="14" t="str">
        <f>Starting_year+5&amp;"/"&amp;RIGHT(Starting_year+6,2)</f>
        <v>2023/24</v>
      </c>
      <c r="N4" s="14" t="str">
        <f>Starting_year+6&amp;"/"&amp;RIGHT(Starting_year+7,2)</f>
        <v>2024/25</v>
      </c>
      <c r="O4" s="14" t="str">
        <f>Starting_year+7&amp;"/"&amp;RIGHT(Starting_year+8,2)</f>
        <v>2025/26</v>
      </c>
      <c r="P4" s="14" t="str">
        <f>Starting_year+8&amp;"/"&amp;RIGHT(Starting_year+9,2)</f>
        <v>2026/27</v>
      </c>
      <c r="Q4" s="14" t="str">
        <f>Starting_year+9&amp;"/"&amp;RIGHT(Starting_year+10,2)</f>
        <v>2027/28</v>
      </c>
      <c r="AA4" s="4" t="s">
        <v>0</v>
      </c>
      <c r="AB4" s="4" t="s">
        <v>0</v>
      </c>
      <c r="AC4" s="4" t="s">
        <v>0</v>
      </c>
    </row>
    <row r="5" spans="1:29" ht="15" customHeight="1" thickBot="1" x14ac:dyDescent="0.25">
      <c r="B5" s="15"/>
      <c r="C5" s="16"/>
      <c r="D5" s="17" t="str">
        <f>IF('[1]Cover Page'!$K$75=TRUE,"$","$'000")</f>
        <v>$</v>
      </c>
      <c r="E5" s="16"/>
      <c r="F5" s="17" t="str">
        <f>IF('[1]Cover Page'!$K$75=TRUE,"$","$'000")</f>
        <v>$</v>
      </c>
      <c r="G5" s="16"/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Q5" s="17" t="str">
        <f>IF('[1]Cover Page'!$K$75=TRUE,"$","$'000")</f>
        <v>$</v>
      </c>
      <c r="AA5" s="4" t="s">
        <v>0</v>
      </c>
      <c r="AB5" s="4" t="s">
        <v>0</v>
      </c>
      <c r="AC5" s="4" t="s">
        <v>0</v>
      </c>
    </row>
    <row r="6" spans="1:29" s="18" customFormat="1" ht="15" x14ac:dyDescent="0.25">
      <c r="B6" s="19" t="s">
        <v>5</v>
      </c>
      <c r="C6" s="20"/>
      <c r="E6" s="20"/>
      <c r="G6" s="20"/>
      <c r="AA6" s="21" t="s">
        <v>0</v>
      </c>
      <c r="AB6" s="21" t="s">
        <v>0</v>
      </c>
      <c r="AC6" s="21" t="s">
        <v>0</v>
      </c>
    </row>
    <row r="7" spans="1:29" s="18" customFormat="1" x14ac:dyDescent="0.2">
      <c r="A7" s="22" t="s">
        <v>6</v>
      </c>
      <c r="B7" s="23" t="s">
        <v>7</v>
      </c>
      <c r="C7" s="20"/>
      <c r="E7" s="20"/>
      <c r="G7" s="20"/>
      <c r="AA7" s="21" t="s">
        <v>0</v>
      </c>
      <c r="AB7" s="21" t="s">
        <v>0</v>
      </c>
      <c r="AC7" s="21" t="s">
        <v>0</v>
      </c>
    </row>
    <row r="8" spans="1:29" s="18" customFormat="1" x14ac:dyDescent="0.2">
      <c r="A8" s="18" t="str">
        <f>B8</f>
        <v>Rates &amp; Annual Charges</v>
      </c>
      <c r="B8" s="18" t="s">
        <v>8</v>
      </c>
      <c r="C8" s="20"/>
      <c r="D8" s="18">
        <f>'Income Statement - General'!D8+'[1]Income Statement - Water'!D8+'[1]Income Statement - Sewer'!D8+'Income Statement - Other 1'!D8+'[1]Income Statement - Other 2'!D8+'[1]Income Statement - Other 3'!D8</f>
        <v>19838000</v>
      </c>
      <c r="E8" s="20"/>
      <c r="F8" s="18">
        <f>'Income Statement - General'!F8+'[1]Income Statement - Water'!F8+'[1]Income Statement - Sewer'!F8+'Income Statement - Other 1'!F8+'[1]Income Statement - Other 2'!F8+'[1]Income Statement - Other 3'!F8-'[1]Budget Summary 1'!J149</f>
        <v>21050926</v>
      </c>
      <c r="G8" s="20"/>
      <c r="H8" s="18">
        <f>'Income Statement - General'!H8+'[1]Income Statement - Water'!H8+'[1]Income Statement - Sewer'!H8+'Income Statement - Other 1'!H8+'[1]Income Statement - Other 2'!H8+'[1]Income Statement - Other 3'!H8-'[1]Budget Summary 1'!L149</f>
        <v>22500450.879999999</v>
      </c>
      <c r="I8" s="18">
        <f>'Income Statement - General'!I8+'[1]Income Statement - Water'!I8+'[1]Income Statement - Sewer'!I8+'Income Statement - Other 1'!I8+'[1]Income Statement - Other 2'!I8+'[1]Income Statement - Other 3'!I8-'[1]Budget Summary 1'!M149</f>
        <v>23644246.120000001</v>
      </c>
      <c r="J8" s="18">
        <f>'Income Statement - General'!J8+'[1]Income Statement - Water'!J8+'[1]Income Statement - Sewer'!J8+'Income Statement - Other 1'!J8+'[1]Income Statement - Other 2'!J8+'[1]Income Statement - Other 3'!J8-'[1]Budget Summary 1'!N149</f>
        <v>24851513.289999999</v>
      </c>
      <c r="K8" s="18">
        <f>'Income Statement - General'!K8+'[1]Income Statement - Water'!K8+'[1]Income Statement - Sewer'!K8+'Income Statement - Other 1'!K8+'[1]Income Statement - Other 2'!K8+'[1]Income Statement - Other 3'!K8-'[1]Budget Summary 1'!O149</f>
        <v>25472801.120000001</v>
      </c>
      <c r="L8" s="18">
        <f>'Income Statement - General'!L8+'[1]Income Statement - Water'!L8+'[1]Income Statement - Sewer'!L8+'Income Statement - Other 1'!L8+'[1]Income Statement - Other 2'!L8+'[1]Income Statement - Other 3'!L8-'[1]Budget Summary 1'!P149</f>
        <v>26109621.140000001</v>
      </c>
      <c r="M8" s="18">
        <f>'Income Statement - General'!M8+'[1]Income Statement - Water'!M8+'[1]Income Statement - Sewer'!M8+'Income Statement - Other 1'!M8+'[1]Income Statement - Other 2'!M8+'[1]Income Statement - Other 3'!M8-'[1]Budget Summary 1'!Q149</f>
        <v>26762361.66</v>
      </c>
      <c r="N8" s="18">
        <f>'Income Statement - General'!N8+'[1]Income Statement - Water'!N8+'[1]Income Statement - Sewer'!N8+'Income Statement - Other 1'!N8+'[1]Income Statement - Other 2'!N8+'[1]Income Statement - Other 3'!N8-'[1]Budget Summary 1'!R149</f>
        <v>27431420.689999998</v>
      </c>
      <c r="O8" s="18">
        <f>'Income Statement - General'!O8+'[1]Income Statement - Water'!O8+'[1]Income Statement - Sewer'!O8+'Income Statement - Other 1'!O8+'[1]Income Statement - Other 2'!O8+'[1]Income Statement - Other 3'!O8-'[1]Budget Summary 1'!S149</f>
        <v>28117206.210000001</v>
      </c>
      <c r="P8" s="18">
        <f>'Income Statement - General'!P8+'[1]Income Statement - Water'!P8+'[1]Income Statement - Sewer'!P8+'Income Statement - Other 1'!P8+'[1]Income Statement - Other 2'!P8+'[1]Income Statement - Other 3'!P8-'[1]Budget Summary 1'!T149</f>
        <v>28820136.350000001</v>
      </c>
      <c r="Q8" s="18">
        <f>'Income Statement - General'!Q8+'[1]Income Statement - Water'!Q8+'[1]Income Statement - Sewer'!Q8+'Income Statement - Other 1'!Q8+'[1]Income Statement - Other 2'!Q8+'[1]Income Statement - Other 3'!Q8-'[1]Budget Summary 1'!U149</f>
        <v>29540639.75</v>
      </c>
      <c r="S8" s="24"/>
      <c r="AA8" s="21" t="s">
        <v>0</v>
      </c>
      <c r="AB8" s="21" t="s">
        <v>0</v>
      </c>
      <c r="AC8" s="21" t="s">
        <v>0</v>
      </c>
    </row>
    <row r="9" spans="1:29" s="18" customFormat="1" x14ac:dyDescent="0.2">
      <c r="A9" s="18" t="str">
        <f>B9</f>
        <v>User Charges &amp; Fees</v>
      </c>
      <c r="B9" s="18" t="s">
        <v>9</v>
      </c>
      <c r="C9" s="20"/>
      <c r="D9" s="18">
        <f>'Income Statement - General'!D9+'[1]Income Statement - Water'!D9+'[1]Income Statement - Sewer'!D9+'Income Statement - Other 1'!D9+'[1]Income Statement - Other 2'!D9+'[1]Income Statement - Other 3'!D9</f>
        <v>18678000</v>
      </c>
      <c r="E9" s="20"/>
      <c r="F9" s="18">
        <f>'Income Statement - General'!F9+'[1]Income Statement - Water'!F9+'[1]Income Statement - Sewer'!F9+'Income Statement - Other 1'!F9+'[1]Income Statement - Other 2'!F9+'[1]Income Statement - Other 3'!F9-'[1]Budget Summary 1'!J150</f>
        <v>19039606.200000003</v>
      </c>
      <c r="G9" s="20"/>
      <c r="H9" s="18">
        <f>'Income Statement - General'!H9+'[1]Income Statement - Water'!H9+'[1]Income Statement - Sewer'!H9+'Income Statement - Other 1'!H9+'[1]Income Statement - Other 2'!H9+'[1]Income Statement - Other 3'!H9-'[1]Budget Summary 1'!L150</f>
        <v>19751661.940000005</v>
      </c>
      <c r="I9" s="18">
        <f>'Income Statement - General'!I9+'[1]Income Statement - Water'!I9+'[1]Income Statement - Sewer'!I9+'Income Statement - Other 1'!I9+'[1]Income Statement - Other 2'!I9+'[1]Income Statement - Other 3'!I9-'[1]Budget Summary 1'!M150</f>
        <v>20644180.859999999</v>
      </c>
      <c r="J9" s="18">
        <f>'Income Statement - General'!J9+'[1]Income Statement - Water'!J9+'[1]Income Statement - Sewer'!J9+'Income Statement - Other 1'!J9+'[1]Income Statement - Other 2'!J9+'[1]Income Statement - Other 3'!J9-'[1]Budget Summary 1'!N150</f>
        <v>22544566.22000001</v>
      </c>
      <c r="K9" s="18">
        <f>'Income Statement - General'!K9+'[1]Income Statement - Water'!K9+'[1]Income Statement - Sewer'!K9+'Income Statement - Other 1'!K9+'[1]Income Statement - Other 2'!K9+'[1]Income Statement - Other 3'!K9-'[1]Budget Summary 1'!O150</f>
        <v>23389530.609999999</v>
      </c>
      <c r="L9" s="18">
        <f>'Income Statement - General'!L9+'[1]Income Statement - Water'!L9+'[1]Income Statement - Sewer'!L9+'Income Statement - Other 1'!L9+'[1]Income Statement - Other 2'!L9+'[1]Income Statement - Other 3'!L9-'[1]Budget Summary 1'!P150</f>
        <v>24073582.699999988</v>
      </c>
      <c r="M9" s="18">
        <f>'Income Statement - General'!M9+'[1]Income Statement - Water'!M9+'[1]Income Statement - Sewer'!M9+'Income Statement - Other 1'!M9+'[1]Income Statement - Other 2'!M9+'[1]Income Statement - Other 3'!M9-'[1]Budget Summary 1'!Q150</f>
        <v>24790437.209999993</v>
      </c>
      <c r="N9" s="18">
        <f>'Income Statement - General'!N9+'[1]Income Statement - Water'!N9+'[1]Income Statement - Sewer'!N9+'Income Statement - Other 1'!N9+'[1]Income Statement - Other 2'!N9+'[1]Income Statement - Other 3'!N9-'[1]Budget Summary 1'!R150</f>
        <v>25515115.799999997</v>
      </c>
      <c r="O9" s="18">
        <f>'Income Statement - General'!O9+'[1]Income Statement - Water'!O9+'[1]Income Statement - Sewer'!O9+'Income Statement - Other 1'!O9+'[1]Income Statement - Other 2'!O9+'[1]Income Statement - Other 3'!O9-'[1]Budget Summary 1'!S150</f>
        <v>26230681.72000001</v>
      </c>
      <c r="P9" s="18">
        <f>'Income Statement - General'!P9+'[1]Income Statement - Water'!P9+'[1]Income Statement - Sewer'!P9+'Income Statement - Other 1'!P9+'[1]Income Statement - Other 2'!P9+'[1]Income Statement - Other 3'!P9-'[1]Budget Summary 1'!T150</f>
        <v>26978701.890000008</v>
      </c>
      <c r="Q9" s="18">
        <f>'Income Statement - General'!Q9+'[1]Income Statement - Water'!Q9+'[1]Income Statement - Sewer'!Q9+'Income Statement - Other 1'!Q9+'[1]Income Statement - Other 2'!Q9+'[1]Income Statement - Other 3'!Q9-'[1]Budget Summary 1'!U150</f>
        <v>27455577.880000014</v>
      </c>
      <c r="S9" s="24"/>
      <c r="AA9" s="21" t="s">
        <v>0</v>
      </c>
      <c r="AB9" s="21" t="s">
        <v>0</v>
      </c>
      <c r="AC9" s="21" t="s">
        <v>0</v>
      </c>
    </row>
    <row r="10" spans="1:29" s="18" customFormat="1" x14ac:dyDescent="0.2">
      <c r="A10" s="22" t="str">
        <f>IF(R10="","Interest &amp; Investment Revenues - Other","Interest &amp; Investment Revenue")</f>
        <v>Interest &amp; Investment Revenue</v>
      </c>
      <c r="B10" s="18" t="s">
        <v>10</v>
      </c>
      <c r="C10" s="20"/>
      <c r="D10" s="18">
        <f>'Income Statement - General'!D10+'[1]Income Statement - Water'!D10+'[1]Income Statement - Sewer'!D10+'Income Statement - Other 1'!D10+'[1]Income Statement - Other 2'!D10+'[1]Income Statement - Other 3'!D10</f>
        <v>1844000</v>
      </c>
      <c r="E10" s="20"/>
      <c r="F10" s="18">
        <f>'Income Statement - General'!F10+'[1]Income Statement - Water'!F10+'[1]Income Statement - Sewer'!F10+'Income Statement - Other 1'!F10+'[1]Income Statement - Other 2'!F10+'[1]Income Statement - Other 3'!F10-F47+IF(F49&gt;0,F49,0)-'[1]Budget Summary 1'!J151</f>
        <v>1307964.92</v>
      </c>
      <c r="G10" s="20"/>
      <c r="H10" s="18">
        <f>'Income Statement - General'!H10+'[1]Income Statement - Water'!H10+'[1]Income Statement - Sewer'!H10+'Income Statement - Other 1'!H10+'[1]Income Statement - Other 2'!H10+'[1]Income Statement - Other 3'!H10-H47+IF(H49&gt;0,H49,0)-'[1]Budget Summary 1'!L151</f>
        <v>1320729.92</v>
      </c>
      <c r="I10" s="18">
        <f>'Income Statement - General'!I10+'[1]Income Statement - Water'!I10+'[1]Income Statement - Sewer'!I10+'Income Statement - Other 1'!I10+'[1]Income Statement - Other 2'!I10+'[1]Income Statement - Other 3'!I10-I47+IF(I49&gt;0,I49,0)-'[1]Budget Summary 1'!M151</f>
        <v>1682111.3299999998</v>
      </c>
      <c r="J10" s="18">
        <f>'Income Statement - General'!J10+'[1]Income Statement - Water'!J10+'[1]Income Statement - Sewer'!J10+'Income Statement - Other 1'!J10+'[1]Income Statement - Other 2'!J10+'[1]Income Statement - Other 3'!J10-J47+IF(J49&gt;0,J49,0)-'[1]Budget Summary 1'!N151</f>
        <v>2483313.3900000006</v>
      </c>
      <c r="K10" s="18">
        <f>'Income Statement - General'!K10+'[1]Income Statement - Water'!K10+'[1]Income Statement - Sewer'!K10+'Income Statement - Other 1'!K10+'[1]Income Statement - Other 2'!K10+'[1]Income Statement - Other 3'!K10-K47+IF(K49&gt;0,K49,0)-'[1]Budget Summary 1'!O151</f>
        <v>2550476.2199999997</v>
      </c>
      <c r="L10" s="18">
        <f>'Income Statement - General'!L10+'[1]Income Statement - Water'!L10+'[1]Income Statement - Sewer'!L10+'Income Statement - Other 1'!L10+'[1]Income Statement - Other 2'!L10+'[1]Income Statement - Other 3'!L10-L47+IF(L49&gt;0,L49,0)-'[1]Budget Summary 1'!P151</f>
        <v>2295706.9900000002</v>
      </c>
      <c r="M10" s="18">
        <f>'Income Statement - General'!M10+'[1]Income Statement - Water'!M10+'[1]Income Statement - Sewer'!M10+'Income Statement - Other 1'!M10+'[1]Income Statement - Other 2'!M10+'[1]Income Statement - Other 3'!M10-M47+IF(M49&gt;0,M49,0)-'[1]Budget Summary 1'!Q151</f>
        <v>1954851.71</v>
      </c>
      <c r="N10" s="18">
        <f>'Income Statement - General'!N10+'[1]Income Statement - Water'!N10+'[1]Income Statement - Sewer'!N10+'Income Statement - Other 1'!N10+'[1]Income Statement - Other 2'!N10+'[1]Income Statement - Other 3'!N10-N47+IF(N49&gt;0,N49,0)-'[1]Budget Summary 1'!R151</f>
        <v>1838615.4200000002</v>
      </c>
      <c r="O10" s="18">
        <f>'Income Statement - General'!O10+'[1]Income Statement - Water'!O10+'[1]Income Statement - Sewer'!O10+'Income Statement - Other 1'!O10+'[1]Income Statement - Other 2'!O10+'[1]Income Statement - Other 3'!O10-O47+IF(O49&gt;0,O49,0)-'[1]Budget Summary 1'!S151</f>
        <v>2006101.3299999998</v>
      </c>
      <c r="P10" s="18">
        <f>'Income Statement - General'!P10+'[1]Income Statement - Water'!P10+'[1]Income Statement - Sewer'!P10+'Income Statement - Other 1'!P10+'[1]Income Statement - Other 2'!P10+'[1]Income Statement - Other 3'!P10-P47+IF(P49&gt;0,P49,0)-'[1]Budget Summary 1'!T151</f>
        <v>2198855.5699999994</v>
      </c>
      <c r="Q10" s="18">
        <f>'Income Statement - General'!Q10+'[1]Income Statement - Water'!Q10+'[1]Income Statement - Sewer'!Q10+'Income Statement - Other 1'!Q10+'[1]Income Statement - Other 2'!Q10+'[1]Income Statement - Other 3'!Q10-Q47+IF(Q49&gt;0,Q49,0)-'[1]Budget Summary 1'!U151</f>
        <v>2255838.04</v>
      </c>
      <c r="R10" s="25" t="s">
        <v>11</v>
      </c>
      <c r="S10" s="24"/>
      <c r="AA10" s="21" t="s">
        <v>0</v>
      </c>
      <c r="AB10" s="21" t="s">
        <v>0</v>
      </c>
      <c r="AC10" s="21" t="s">
        <v>0</v>
      </c>
    </row>
    <row r="11" spans="1:29" s="18" customFormat="1" x14ac:dyDescent="0.2">
      <c r="A11" s="18" t="str">
        <f>B11</f>
        <v>Other Revenues</v>
      </c>
      <c r="B11" s="18" t="s">
        <v>12</v>
      </c>
      <c r="C11" s="20"/>
      <c r="D11" s="18">
        <f>'Income Statement - General'!D11+'[1]Income Statement - Water'!D11+'[1]Income Statement - Sewer'!D11+'Income Statement - Other 1'!D11+'[1]Income Statement - Other 2'!D11+'[1]Income Statement - Other 3'!D11</f>
        <v>4976000</v>
      </c>
      <c r="E11" s="20"/>
      <c r="F11" s="18">
        <f>'Income Statement - General'!F11+'[1]Income Statement - Water'!F11+'[1]Income Statement - Sewer'!F11+'Income Statement - Other 1'!F11+'[1]Income Statement - Other 2'!F11+'[1]Income Statement - Other 3'!F11-'[1]Budget Summary 1'!J152</f>
        <v>3226959.2</v>
      </c>
      <c r="G11" s="20"/>
      <c r="H11" s="18">
        <f>'Income Statement - General'!H11+'[1]Income Statement - Water'!H11+'[1]Income Statement - Sewer'!H11+'Income Statement - Other 1'!H11+'[1]Income Statement - Other 2'!H11+'[1]Income Statement - Other 3'!H11-'[1]Budget Summary 1'!L152</f>
        <v>2522953.4</v>
      </c>
      <c r="I11" s="18">
        <f>'Income Statement - General'!I11+'[1]Income Statement - Water'!I11+'[1]Income Statement - Sewer'!I11+'Income Statement - Other 1'!I11+'[1]Income Statement - Other 2'!I11+'[1]Income Statement - Other 3'!I11-'[1]Budget Summary 1'!M152</f>
        <v>4087795.7799999989</v>
      </c>
      <c r="J11" s="18">
        <f>'Income Statement - General'!J11+'[1]Income Statement - Water'!J11+'[1]Income Statement - Sewer'!J11+'Income Statement - Other 1'!J11+'[1]Income Statement - Other 2'!J11+'[1]Income Statement - Other 3'!J11-'[1]Budget Summary 1'!N152</f>
        <v>5350690.9000000004</v>
      </c>
      <c r="K11" s="18">
        <f>'Income Statement - General'!K11+'[1]Income Statement - Water'!K11+'[1]Income Statement - Sewer'!K11+'Income Statement - Other 1'!K11+'[1]Income Statement - Other 2'!K11+'[1]Income Statement - Other 3'!K11-'[1]Budget Summary 1'!O152</f>
        <v>5393396.6599999983</v>
      </c>
      <c r="L11" s="18">
        <f>'Income Statement - General'!L11+'[1]Income Statement - Water'!L11+'[1]Income Statement - Sewer'!L11+'Income Statement - Other 1'!L11+'[1]Income Statement - Other 2'!L11+'[1]Income Statement - Other 3'!L11-'[1]Budget Summary 1'!P152</f>
        <v>5437170.0499999998</v>
      </c>
      <c r="M11" s="18">
        <f>'Income Statement - General'!M11+'[1]Income Statement - Water'!M11+'[1]Income Statement - Sewer'!M11+'Income Statement - Other 1'!M11+'[1]Income Statement - Other 2'!M11+'[1]Income Statement - Other 3'!M11-'[1]Budget Summary 1'!Q152</f>
        <v>5482037.7599999998</v>
      </c>
      <c r="N11" s="18">
        <f>'Income Statement - General'!N11+'[1]Income Statement - Water'!N11+'[1]Income Statement - Sewer'!N11+'Income Statement - Other 1'!N11+'[1]Income Statement - Other 2'!N11+'[1]Income Statement - Other 3'!N11-'[1]Budget Summary 1'!R152</f>
        <v>4397528.160000002</v>
      </c>
      <c r="O11" s="18">
        <f>'Income Statement - General'!O11+'[1]Income Statement - Water'!O11+'[1]Income Statement - Sewer'!O11+'Income Statement - Other 1'!O11+'[1]Income Statement - Other 2'!O11+'[1]Income Statement - Other 3'!O11-'[1]Budget Summary 1'!S152</f>
        <v>3315529.33</v>
      </c>
      <c r="P11" s="18">
        <f>'Income Statement - General'!P11+'[1]Income Statement - Water'!P11+'[1]Income Statement - Sewer'!P11+'Income Statement - Other 1'!P11+'[1]Income Statement - Other 2'!P11+'[1]Income Statement - Other 3'!P11-'[1]Budget Summary 1'!T152</f>
        <v>3457320.8500000006</v>
      </c>
      <c r="Q11" s="18">
        <f>'Income Statement - General'!Q11+'[1]Income Statement - Water'!Q11+'[1]Income Statement - Sewer'!Q11+'Income Statement - Other 1'!Q11+'[1]Income Statement - Other 2'!Q11+'[1]Income Statement - Other 3'!Q11-'[1]Budget Summary 1'!U152</f>
        <v>3649161.34</v>
      </c>
      <c r="S11" s="24"/>
      <c r="AA11" s="21" t="s">
        <v>0</v>
      </c>
      <c r="AB11" s="21" t="s">
        <v>0</v>
      </c>
      <c r="AC11" s="21" t="s">
        <v>0</v>
      </c>
    </row>
    <row r="12" spans="1:29" s="18" customFormat="1" x14ac:dyDescent="0.2">
      <c r="A12" s="18" t="str">
        <f>B12</f>
        <v>Grants &amp; Contributions provided for Operating Purposes</v>
      </c>
      <c r="B12" s="18" t="s">
        <v>13</v>
      </c>
      <c r="C12" s="20"/>
      <c r="D12" s="18">
        <f>'Income Statement - General'!D12+'[1]Income Statement - Water'!D12+'[1]Income Statement - Sewer'!D12+'Income Statement - Other 1'!D12+'[1]Income Statement - Other 2'!D12+'[1]Income Statement - Other 3'!D12</f>
        <v>11712000</v>
      </c>
      <c r="E12" s="20"/>
      <c r="F12" s="18">
        <f>'Income Statement - General'!F12+'[1]Income Statement - Water'!F12+'[1]Income Statement - Sewer'!F12+'Income Statement - Other 1'!F12+'[1]Income Statement - Other 2'!F12+'[1]Income Statement - Other 3'!F12-'[1]Budget Summary 1'!J153</f>
        <v>10007789.16</v>
      </c>
      <c r="G12" s="20"/>
      <c r="H12" s="18">
        <f>'Income Statement - General'!H12+'[1]Income Statement - Water'!H12+'[1]Income Statement - Sewer'!H12+'Income Statement - Other 1'!H12+'[1]Income Statement - Other 2'!H12+'[1]Income Statement - Other 3'!H12-'[1]Budget Summary 1'!L153</f>
        <v>10298317.76</v>
      </c>
      <c r="I12" s="18">
        <f>'Income Statement - General'!I12+'[1]Income Statement - Water'!I12+'[1]Income Statement - Sewer'!I12+'Income Statement - Other 1'!I12+'[1]Income Statement - Other 2'!I12+'[1]Income Statement - Other 3'!I12-'[1]Budget Summary 1'!M153</f>
        <v>12264171.189999999</v>
      </c>
      <c r="J12" s="18">
        <f>'Income Statement - General'!J12+'[1]Income Statement - Water'!J12+'[1]Income Statement - Sewer'!J12+'Income Statement - Other 1'!J12+'[1]Income Statement - Other 2'!J12+'[1]Income Statement - Other 3'!J12-'[1]Budget Summary 1'!N153</f>
        <v>13963755.900000002</v>
      </c>
      <c r="K12" s="18">
        <f>'Income Statement - General'!K12+'[1]Income Statement - Water'!K12+'[1]Income Statement - Sewer'!K12+'Income Statement - Other 1'!K12+'[1]Income Statement - Other 2'!K12+'[1]Income Statement - Other 3'!K12-'[1]Budget Summary 1'!O153</f>
        <v>14222161.73</v>
      </c>
      <c r="L12" s="18">
        <f>'Income Statement - General'!L12+'[1]Income Statement - Water'!L12+'[1]Income Statement - Sewer'!L12+'Income Statement - Other 1'!L12+'[1]Income Statement - Other 2'!L12+'[1]Income Statement - Other 3'!L12-'[1]Budget Summary 1'!P153</f>
        <v>14477216.970000001</v>
      </c>
      <c r="M12" s="18">
        <f>'Income Statement - General'!M12+'[1]Income Statement - Water'!M12+'[1]Income Statement - Sewer'!M12+'Income Statement - Other 1'!M12+'[1]Income Statement - Other 2'!M12+'[1]Income Statement - Other 3'!M12-'[1]Budget Summary 1'!Q153</f>
        <v>14766355.26</v>
      </c>
      <c r="N12" s="18">
        <f>'Income Statement - General'!N12+'[1]Income Statement - Water'!N12+'[1]Income Statement - Sewer'!N12+'Income Statement - Other 1'!N12+'[1]Income Statement - Other 2'!N12+'[1]Income Statement - Other 3'!N12-'[1]Budget Summary 1'!R153</f>
        <v>15048681.789999999</v>
      </c>
      <c r="O12" s="18">
        <f>'Income Statement - General'!O12+'[1]Income Statement - Water'!O12+'[1]Income Statement - Sewer'!O12+'Income Statement - Other 1'!O12+'[1]Income Statement - Other 2'!O12+'[1]Income Statement - Other 3'!O12-'[1]Budget Summary 1'!S153</f>
        <v>15356905.35</v>
      </c>
      <c r="P12" s="18">
        <f>'Income Statement - General'!P12+'[1]Income Statement - Water'!P12+'[1]Income Statement - Sewer'!P12+'Income Statement - Other 1'!P12+'[1]Income Statement - Other 2'!P12+'[1]Income Statement - Other 3'!P12-'[1]Budget Summary 1'!T153</f>
        <v>15711072.370000001</v>
      </c>
      <c r="Q12" s="18">
        <f>'Income Statement - General'!Q12+'[1]Income Statement - Water'!Q12+'[1]Income Statement - Sewer'!Q12+'Income Statement - Other 1'!Q12+'[1]Income Statement - Other 2'!Q12+'[1]Income Statement - Other 3'!Q12-'[1]Budget Summary 1'!U153</f>
        <v>16262812.01</v>
      </c>
      <c r="S12" s="24"/>
      <c r="AA12" s="21" t="s">
        <v>0</v>
      </c>
      <c r="AB12" s="21" t="s">
        <v>0</v>
      </c>
      <c r="AC12" s="21" t="s">
        <v>0</v>
      </c>
    </row>
    <row r="13" spans="1:29" s="18" customFormat="1" x14ac:dyDescent="0.2">
      <c r="A13" s="18" t="str">
        <f>B13</f>
        <v>Grants &amp; Contributions provided for Capital Purposes</v>
      </c>
      <c r="B13" s="18" t="s">
        <v>14</v>
      </c>
      <c r="C13" s="20"/>
      <c r="D13" s="18">
        <f>'Income Statement - General'!D13+'[1]Income Statement - Water'!D13+'[1]Income Statement - Sewer'!D13+'Income Statement - Other 1'!D13+'[1]Income Statement - Other 2'!D13+'[1]Income Statement - Other 3'!D13</f>
        <v>16855000</v>
      </c>
      <c r="E13" s="20"/>
      <c r="F13" s="18">
        <f>'Income Statement - General'!F13+'[1]Income Statement - Water'!F13+'[1]Income Statement - Sewer'!F13+'Income Statement - Other 1'!F13+'[1]Income Statement - Other 2'!F13+'[1]Income Statement - Other 3'!F13-'[1]Budget Summary 1'!J154</f>
        <v>17409446</v>
      </c>
      <c r="G13" s="20"/>
      <c r="H13" s="18">
        <f>'Income Statement - General'!H13+'[1]Income Statement - Water'!H13+'[1]Income Statement - Sewer'!H13+'Income Statement - Other 1'!H13+'[1]Income Statement - Other 2'!H13+'[1]Income Statement - Other 3'!H13-'[1]Budget Summary 1'!L154</f>
        <v>1174660</v>
      </c>
      <c r="I13" s="18">
        <f>'Income Statement - General'!I13+'[1]Income Statement - Water'!I13+'[1]Income Statement - Sewer'!I13+'Income Statement - Other 1'!I13+'[1]Income Statement - Other 2'!I13+'[1]Income Statement - Other 3'!I13-'[1]Budget Summary 1'!M154</f>
        <v>2174660</v>
      </c>
      <c r="J13" s="18">
        <f>'Income Statement - General'!J13+'[1]Income Statement - Water'!J13+'[1]Income Statement - Sewer'!J13+'Income Statement - Other 1'!J13+'[1]Income Statement - Other 2'!J13+'[1]Income Statement - Other 3'!J13-'[1]Budget Summary 1'!N154</f>
        <v>1174660</v>
      </c>
      <c r="K13" s="18">
        <f>'Income Statement - General'!K13+'[1]Income Statement - Water'!K13+'[1]Income Statement - Sewer'!K13+'Income Statement - Other 1'!K13+'[1]Income Statement - Other 2'!K13+'[1]Income Statement - Other 3'!K13-'[1]Budget Summary 1'!O154</f>
        <v>1174660</v>
      </c>
      <c r="L13" s="18">
        <f>'Income Statement - General'!L13+'[1]Income Statement - Water'!L13+'[1]Income Statement - Sewer'!L13+'Income Statement - Other 1'!L13+'[1]Income Statement - Other 2'!L13+'[1]Income Statement - Other 3'!L13-'[1]Budget Summary 1'!P154</f>
        <v>1174660</v>
      </c>
      <c r="M13" s="18">
        <f>'Income Statement - General'!M13+'[1]Income Statement - Water'!M13+'[1]Income Statement - Sewer'!M13+'Income Statement - Other 1'!M13+'[1]Income Statement - Other 2'!M13+'[1]Income Statement - Other 3'!M13-'[1]Budget Summary 1'!Q154</f>
        <v>1174660</v>
      </c>
      <c r="N13" s="18">
        <f>'Income Statement - General'!N13+'[1]Income Statement - Water'!N13+'[1]Income Statement - Sewer'!N13+'Income Statement - Other 1'!N13+'[1]Income Statement - Other 2'!N13+'[1]Income Statement - Other 3'!N13-'[1]Budget Summary 1'!R154</f>
        <v>1174660</v>
      </c>
      <c r="O13" s="18">
        <f>'Income Statement - General'!O13+'[1]Income Statement - Water'!O13+'[1]Income Statement - Sewer'!O13+'Income Statement - Other 1'!O13+'[1]Income Statement - Other 2'!O13+'[1]Income Statement - Other 3'!O13-'[1]Budget Summary 1'!S154</f>
        <v>1174660</v>
      </c>
      <c r="P13" s="18">
        <f>'Income Statement - General'!P13+'[1]Income Statement - Water'!P13+'[1]Income Statement - Sewer'!P13+'Income Statement - Other 1'!P13+'[1]Income Statement - Other 2'!P13+'[1]Income Statement - Other 3'!P13-'[1]Budget Summary 1'!T154</f>
        <v>1174660</v>
      </c>
      <c r="Q13" s="18">
        <f>'Income Statement - General'!Q13+'[1]Income Statement - Water'!Q13+'[1]Income Statement - Sewer'!Q13+'Income Statement - Other 1'!Q13+'[1]Income Statement - Other 2'!Q13+'[1]Income Statement - Other 3'!Q13-'[1]Budget Summary 1'!U154</f>
        <v>1174660</v>
      </c>
      <c r="S13" s="24"/>
      <c r="AA13" s="21" t="s">
        <v>0</v>
      </c>
      <c r="AB13" s="21" t="s">
        <v>0</v>
      </c>
      <c r="AC13" s="21" t="s">
        <v>0</v>
      </c>
    </row>
    <row r="14" spans="1:29" s="18" customFormat="1" x14ac:dyDescent="0.2">
      <c r="B14" s="23" t="s">
        <v>15</v>
      </c>
      <c r="C14" s="20"/>
      <c r="E14" s="20"/>
      <c r="G14" s="20"/>
      <c r="S14" s="24"/>
      <c r="AA14" s="21" t="s">
        <v>0</v>
      </c>
      <c r="AB14" s="21" t="s">
        <v>0</v>
      </c>
      <c r="AC14" s="21" t="s">
        <v>0</v>
      </c>
    </row>
    <row r="15" spans="1:29" s="18" customFormat="1" x14ac:dyDescent="0.2">
      <c r="A15" s="18" t="str">
        <f>B15</f>
        <v>Net gains from the disposal of assets</v>
      </c>
      <c r="B15" s="18" t="s">
        <v>16</v>
      </c>
      <c r="C15" s="20"/>
      <c r="D15" s="18">
        <f>'Income Statement - General'!D15+'[1]Income Statement - Water'!D15+'[1]Income Statement - Sewer'!D15+'Income Statement - Other 1'!D15+'[1]Income Statement - Other 2'!D15+'[1]Income Statement - Other 3'!D15</f>
        <v>0</v>
      </c>
      <c r="E15" s="20"/>
      <c r="F15" s="18">
        <f>'Income Statement - General'!F15+'[1]Income Statement - Water'!F15+'[1]Income Statement - Sewer'!F15+'Income Statement - Other 1'!F15+'[1]Income Statement - Other 2'!F15+'[1]Income Statement - Other 3'!F15</f>
        <v>4093350</v>
      </c>
      <c r="G15" s="20"/>
      <c r="H15" s="18">
        <f>'Income Statement - General'!H15+'[1]Income Statement - Water'!H15+'[1]Income Statement - Sewer'!H15+'Income Statement - Other 1'!H15+'[1]Income Statement - Other 2'!H15+'[1]Income Statement - Other 3'!H15</f>
        <v>5177850</v>
      </c>
      <c r="I15" s="18">
        <f>'Income Statement - General'!I15+'[1]Income Statement - Water'!I15+'[1]Income Statement - Sewer'!I15+'Income Statement - Other 1'!I15+'[1]Income Statement - Other 2'!I15+'[1]Income Statement - Other 3'!I15</f>
        <v>5232350</v>
      </c>
      <c r="J15" s="18">
        <f>'Income Statement - General'!J15+'[1]Income Statement - Water'!J15+'[1]Income Statement - Sewer'!J15+'Income Statement - Other 1'!J15+'[1]Income Statement - Other 2'!J15+'[1]Income Statement - Other 3'!J15</f>
        <v>806350</v>
      </c>
      <c r="K15" s="18">
        <f>'Income Statement - General'!K15+'[1]Income Statement - Water'!K15+'[1]Income Statement - Sewer'!K15+'Income Statement - Other 1'!K15+'[1]Income Statement - Other 2'!K15+'[1]Income Statement - Other 3'!K15</f>
        <v>817350</v>
      </c>
      <c r="L15" s="18">
        <f>'Income Statement - General'!L15+'[1]Income Statement - Water'!L15+'[1]Income Statement - Sewer'!L15+'Income Statement - Other 1'!L15+'[1]Income Statement - Other 2'!L15+'[1]Income Statement - Other 3'!L15</f>
        <v>786350</v>
      </c>
      <c r="M15" s="18">
        <f>'Income Statement - General'!M15+'[1]Income Statement - Water'!M15+'[1]Income Statement - Sewer'!M15+'Income Statement - Other 1'!M15+'[1]Income Statement - Other 2'!M15+'[1]Income Statement - Other 3'!M15</f>
        <v>844350</v>
      </c>
      <c r="N15" s="18">
        <f>'Income Statement - General'!N15+'[1]Income Statement - Water'!N15+'[1]Income Statement - Sewer'!N15+'Income Statement - Other 1'!N15+'[1]Income Statement - Other 2'!N15+'[1]Income Statement - Other 3'!N15</f>
        <v>844350</v>
      </c>
      <c r="O15" s="18">
        <f>'Income Statement - General'!O15+'[1]Income Statement - Water'!O15+'[1]Income Statement - Sewer'!O15+'Income Statement - Other 1'!O15+'[1]Income Statement - Other 2'!O15+'[1]Income Statement - Other 3'!O15</f>
        <v>844350</v>
      </c>
      <c r="P15" s="18">
        <f>'Income Statement - General'!P15+'[1]Income Statement - Water'!P15+'[1]Income Statement - Sewer'!P15+'Income Statement - Other 1'!P15+'[1]Income Statement - Other 2'!P15+'[1]Income Statement - Other 3'!P15</f>
        <v>844350</v>
      </c>
      <c r="Q15" s="18">
        <f>'Income Statement - General'!Q15+'[1]Income Statement - Water'!Q15+'[1]Income Statement - Sewer'!Q15+'Income Statement - Other 1'!Q15+'[1]Income Statement - Other 2'!Q15+'[1]Income Statement - Other 3'!Q15</f>
        <v>844350</v>
      </c>
      <c r="S15" s="24"/>
      <c r="AA15" s="21" t="s">
        <v>0</v>
      </c>
      <c r="AB15" s="21" t="s">
        <v>0</v>
      </c>
      <c r="AC15" s="21" t="s">
        <v>0</v>
      </c>
    </row>
    <row r="16" spans="1:29" s="18" customFormat="1" x14ac:dyDescent="0.2">
      <c r="A16" s="18" t="str">
        <f>B16&amp;" - Gain"</f>
        <v>Joint Ventures &amp; Associated Entities - Gain</v>
      </c>
      <c r="B16" s="18" t="s">
        <v>17</v>
      </c>
      <c r="C16" s="20"/>
      <c r="D16" s="18">
        <f>'Income Statement - General'!D16+'[1]Income Statement - Water'!D16+'[1]Income Statement - Sewer'!D16+'Income Statement - Other 1'!D16+'[1]Income Statement - Other 2'!D16+'[1]Income Statement - Other 3'!D16</f>
        <v>50000</v>
      </c>
      <c r="E16" s="20"/>
      <c r="F16" s="18">
        <f>'Income Statement - General'!F16+'[1]Income Statement - Water'!F16+'[1]Income Statement - Sewer'!F16+'Income Statement - Other 1'!F16+'[1]Income Statement - Other 2'!F16+'[1]Income Statement - Other 3'!F16</f>
        <v>0</v>
      </c>
      <c r="G16" s="20"/>
      <c r="H16" s="18">
        <f>'Income Statement - General'!H16+'[1]Income Statement - Water'!H16+'[1]Income Statement - Sewer'!H16+'Income Statement - Other 1'!H16+'[1]Income Statement - Other 2'!H16+'[1]Income Statement - Other 3'!H16</f>
        <v>0</v>
      </c>
      <c r="I16" s="18">
        <f>'Income Statement - General'!I16+'[1]Income Statement - Water'!I16+'[1]Income Statement - Sewer'!I16+'Income Statement - Other 1'!I16+'[1]Income Statement - Other 2'!I16+'[1]Income Statement - Other 3'!I16</f>
        <v>0</v>
      </c>
      <c r="J16" s="18">
        <f>'Income Statement - General'!J16+'[1]Income Statement - Water'!J16+'[1]Income Statement - Sewer'!J16+'Income Statement - Other 1'!J16+'[1]Income Statement - Other 2'!J16+'[1]Income Statement - Other 3'!J16</f>
        <v>0</v>
      </c>
      <c r="K16" s="18">
        <f>'Income Statement - General'!K16+'[1]Income Statement - Water'!K16+'[1]Income Statement - Sewer'!K16+'Income Statement - Other 1'!K16+'[1]Income Statement - Other 2'!K16+'[1]Income Statement - Other 3'!K16</f>
        <v>0</v>
      </c>
      <c r="L16" s="18">
        <f>'Income Statement - General'!L16+'[1]Income Statement - Water'!L16+'[1]Income Statement - Sewer'!L16+'Income Statement - Other 1'!L16+'[1]Income Statement - Other 2'!L16+'[1]Income Statement - Other 3'!L16</f>
        <v>0</v>
      </c>
      <c r="M16" s="18">
        <f>'Income Statement - General'!M16+'[1]Income Statement - Water'!M16+'[1]Income Statement - Sewer'!M16+'Income Statement - Other 1'!M16+'[1]Income Statement - Other 2'!M16+'[1]Income Statement - Other 3'!M16</f>
        <v>0</v>
      </c>
      <c r="N16" s="18">
        <f>'Income Statement - General'!N16+'[1]Income Statement - Water'!N16+'[1]Income Statement - Sewer'!N16+'Income Statement - Other 1'!N16+'[1]Income Statement - Other 2'!N16+'[1]Income Statement - Other 3'!N16</f>
        <v>0</v>
      </c>
      <c r="O16" s="18">
        <f>'Income Statement - General'!O16+'[1]Income Statement - Water'!O16+'[1]Income Statement - Sewer'!O16+'Income Statement - Other 1'!O16+'[1]Income Statement - Other 2'!O16+'[1]Income Statement - Other 3'!O16</f>
        <v>0</v>
      </c>
      <c r="P16" s="18">
        <f>'Income Statement - General'!P16+'[1]Income Statement - Water'!P16+'[1]Income Statement - Sewer'!P16+'Income Statement - Other 1'!P16+'[1]Income Statement - Other 2'!P16+'[1]Income Statement - Other 3'!P16</f>
        <v>0</v>
      </c>
      <c r="Q16" s="18">
        <f>'Income Statement - General'!Q16+'[1]Income Statement - Water'!Q16+'[1]Income Statement - Sewer'!Q16+'Income Statement - Other 1'!Q16+'[1]Income Statement - Other 2'!Q16+'[1]Income Statement - Other 3'!Q16</f>
        <v>0</v>
      </c>
      <c r="S16" s="24"/>
      <c r="AA16" s="21" t="s">
        <v>0</v>
      </c>
      <c r="AB16" s="21" t="s">
        <v>0</v>
      </c>
      <c r="AC16" s="21" t="s">
        <v>0</v>
      </c>
    </row>
    <row r="17" spans="1:29" s="18" customFormat="1" x14ac:dyDescent="0.2">
      <c r="B17" s="23" t="s">
        <v>18</v>
      </c>
      <c r="C17" s="26"/>
      <c r="D17" s="27">
        <f t="shared" ref="D17" si="0">SUM(D7:D16)</f>
        <v>73953000</v>
      </c>
      <c r="E17" s="26"/>
      <c r="F17" s="27">
        <f t="shared" ref="F17:Q17" si="1">SUM(F7:F16)</f>
        <v>76136041.480000004</v>
      </c>
      <c r="G17" s="26"/>
      <c r="H17" s="27">
        <f t="shared" si="1"/>
        <v>62746623.900000006</v>
      </c>
      <c r="I17" s="27">
        <f t="shared" si="1"/>
        <v>69729515.280000001</v>
      </c>
      <c r="J17" s="27">
        <f t="shared" si="1"/>
        <v>71174849.700000003</v>
      </c>
      <c r="K17" s="27">
        <f t="shared" si="1"/>
        <v>73020376.340000004</v>
      </c>
      <c r="L17" s="27">
        <f t="shared" si="1"/>
        <v>74354307.849999994</v>
      </c>
      <c r="M17" s="27">
        <f t="shared" si="1"/>
        <v>75775053.599999994</v>
      </c>
      <c r="N17" s="27">
        <f t="shared" si="1"/>
        <v>76250371.859999999</v>
      </c>
      <c r="O17" s="27">
        <f t="shared" si="1"/>
        <v>77045433.939999998</v>
      </c>
      <c r="P17" s="27">
        <f t="shared" si="1"/>
        <v>79185097.030000016</v>
      </c>
      <c r="Q17" s="27">
        <f t="shared" si="1"/>
        <v>81183039.020000011</v>
      </c>
      <c r="S17" s="24"/>
      <c r="AA17" s="21" t="s">
        <v>0</v>
      </c>
      <c r="AB17" s="21" t="s">
        <v>0</v>
      </c>
      <c r="AC17" s="21" t="s">
        <v>0</v>
      </c>
    </row>
    <row r="18" spans="1:29" s="18" customFormat="1" x14ac:dyDescent="0.2">
      <c r="C18" s="20"/>
      <c r="E18" s="20"/>
      <c r="G18" s="20"/>
      <c r="S18" s="24"/>
      <c r="AA18" s="21" t="s">
        <v>0</v>
      </c>
      <c r="AB18" s="21" t="s">
        <v>0</v>
      </c>
      <c r="AC18" s="21" t="s">
        <v>0</v>
      </c>
    </row>
    <row r="19" spans="1:29" s="18" customFormat="1" ht="15" x14ac:dyDescent="0.25">
      <c r="B19" s="19" t="s">
        <v>19</v>
      </c>
      <c r="C19" s="20"/>
      <c r="E19" s="20"/>
      <c r="G19" s="20"/>
      <c r="S19" s="24"/>
      <c r="AA19" s="21" t="s">
        <v>0</v>
      </c>
      <c r="AB19" s="21" t="s">
        <v>0</v>
      </c>
      <c r="AC19" s="21" t="s">
        <v>0</v>
      </c>
    </row>
    <row r="20" spans="1:29" s="18" customFormat="1" x14ac:dyDescent="0.2">
      <c r="A20" s="18" t="str">
        <f t="shared" ref="A20:A27" si="2">B20</f>
        <v>Employee Benefits &amp; On-Costs</v>
      </c>
      <c r="B20" s="18" t="s">
        <v>20</v>
      </c>
      <c r="C20" s="20"/>
      <c r="D20" s="18">
        <f>'Income Statement - General'!D20+'[1]Income Statement - Water'!D20+'[1]Income Statement - Sewer'!D20+'Income Statement - Other 1'!D20+'[1]Income Statement - Other 2'!D20+'[1]Income Statement - Other 3'!D20</f>
        <v>24825000</v>
      </c>
      <c r="E20" s="20"/>
      <c r="F20" s="18">
        <f>'Income Statement - General'!F20+'[1]Income Statement - Water'!F20+'[1]Income Statement - Sewer'!F20+'Income Statement - Other 1'!F20+'[1]Income Statement - Other 2'!F20+'[1]Income Statement - Other 3'!F20-'[1]Budget Summary 1'!J164</f>
        <v>24615041.279999997</v>
      </c>
      <c r="G20" s="20"/>
      <c r="H20" s="18">
        <f>'Income Statement - General'!H20+'[1]Income Statement - Water'!H20+'[1]Income Statement - Sewer'!H20+'Income Statement - Other 1'!H20+'[1]Income Statement - Other 2'!H20+'[1]Income Statement - Other 3'!H20-'[1]Budget Summary 1'!L164</f>
        <v>25451803.870000012</v>
      </c>
      <c r="I20" s="18">
        <f>'Income Statement - General'!I20+'[1]Income Statement - Water'!I20+'[1]Income Statement - Sewer'!I20+'Income Statement - Other 1'!I20+'[1]Income Statement - Other 2'!I20+'[1]Income Statement - Other 3'!I20-'[1]Budget Summary 1'!M164</f>
        <v>29045821.010000005</v>
      </c>
      <c r="J20" s="18">
        <f>'Income Statement - General'!J20+'[1]Income Statement - Water'!J20+'[1]Income Statement - Sewer'!J20+'Income Statement - Other 1'!J20+'[1]Income Statement - Other 2'!J20+'[1]Income Statement - Other 3'!J20-'[1]Budget Summary 1'!N164</f>
        <v>30062430.760000002</v>
      </c>
      <c r="K20" s="18">
        <f>'Income Statement - General'!K20+'[1]Income Statement - Water'!K20+'[1]Income Statement - Sewer'!K20+'Income Statement - Other 1'!K20+'[1]Income Statement - Other 2'!K20+'[1]Income Statement - Other 3'!K20-'[1]Budget Summary 1'!O164</f>
        <v>31114933.960000001</v>
      </c>
      <c r="L20" s="18">
        <f>'Income Statement - General'!L20+'[1]Income Statement - Water'!L20+'[1]Income Statement - Sewer'!L20+'Income Statement - Other 1'!L20+'[1]Income Statement - Other 2'!L20+'[1]Income Statement - Other 3'!L20-'[1]Budget Summary 1'!P164</f>
        <v>32204606.099999964</v>
      </c>
      <c r="M20" s="18">
        <f>'Income Statement - General'!M20+'[1]Income Statement - Water'!M20+'[1]Income Statement - Sewer'!M20+'Income Statement - Other 1'!M20+'[1]Income Statement - Other 2'!M20+'[1]Income Statement - Other 3'!M20-'[1]Budget Summary 1'!Q164</f>
        <v>33332767.319999985</v>
      </c>
      <c r="N20" s="18">
        <f>'Income Statement - General'!N20+'[1]Income Statement - Water'!N20+'[1]Income Statement - Sewer'!N20+'Income Statement - Other 1'!N20+'[1]Income Statement - Other 2'!N20+'[1]Income Statement - Other 3'!N20-'[1]Budget Summary 1'!R164</f>
        <v>34500785.669999987</v>
      </c>
      <c r="O20" s="18">
        <f>'Income Statement - General'!O20+'[1]Income Statement - Water'!O20+'[1]Income Statement - Sewer'!O20+'Income Statement - Other 1'!O20+'[1]Income Statement - Other 2'!O20+'[1]Income Statement - Other 3'!O20-'[1]Budget Summary 1'!S164</f>
        <v>35710077.539999999</v>
      </c>
      <c r="P20" s="18">
        <f>'Income Statement - General'!P20+'[1]Income Statement - Water'!P20+'[1]Income Statement - Sewer'!P20+'Income Statement - Other 1'!P20+'[1]Income Statement - Other 2'!P20+'[1]Income Statement - Other 3'!P20-'[1]Budget Summary 1'!T164</f>
        <v>36962108.490000017</v>
      </c>
      <c r="Q20" s="18">
        <f>'Income Statement - General'!Q20+'[1]Income Statement - Water'!Q20+'[1]Income Statement - Sewer'!Q20+'Income Statement - Other 1'!Q20+'[1]Income Statement - Other 2'!Q20+'[1]Income Statement - Other 3'!Q20-'[1]Budget Summary 1'!U164</f>
        <v>38237859.470000006</v>
      </c>
      <c r="S20" s="24"/>
      <c r="AA20" s="21" t="s">
        <v>0</v>
      </c>
      <c r="AB20" s="21" t="s">
        <v>0</v>
      </c>
      <c r="AC20" s="21" t="s">
        <v>0</v>
      </c>
    </row>
    <row r="21" spans="1:29" s="18" customFormat="1" x14ac:dyDescent="0.2">
      <c r="A21" s="18" t="str">
        <f>B21</f>
        <v>Borrowing Costs</v>
      </c>
      <c r="B21" s="18" t="s">
        <v>21</v>
      </c>
      <c r="C21" s="20"/>
      <c r="D21" s="18">
        <f>'Income Statement - General'!D21+'[1]Income Statement - Water'!D21+'[1]Income Statement - Sewer'!D21+'Income Statement - Other 1'!D21+'[1]Income Statement - Other 2'!D21+'[1]Income Statement - Other 3'!D21</f>
        <v>221000</v>
      </c>
      <c r="E21" s="20"/>
      <c r="F21" s="18">
        <f>'Income Statement - General'!F21+'[1]Income Statement - Water'!F21+'[1]Income Statement - Sewer'!F21+'Income Statement - Other 1'!F21+'[1]Income Statement - Other 2'!F21+'[1]Income Statement - Other 3'!F21-F48+IF(F49&lt;0,-F49,0)-'[1]Budget Summary 1'!J165</f>
        <v>195115.70102424914</v>
      </c>
      <c r="G21" s="20"/>
      <c r="H21" s="18">
        <f>'Income Statement - General'!H21+'[1]Income Statement - Water'!H21+'[1]Income Statement - Sewer'!H21+'Income Statement - Other 1'!H21+'[1]Income Statement - Other 2'!H21+'[1]Income Statement - Other 3'!H21-H48+IF(H49&lt;0,-H49,0)-'[1]Budget Summary 1'!L165</f>
        <v>159806.37326622807</v>
      </c>
      <c r="I21" s="18">
        <f>'Income Statement - General'!I21+'[1]Income Statement - Water'!I21+'[1]Income Statement - Sewer'!I21+'Income Statement - Other 1'!I21+'[1]Income Statement - Other 2'!I21+'[1]Income Statement - Other 3'!I21-I48+IF(I49&lt;0,-I49,0)-'[1]Budget Summary 1'!M165</f>
        <v>2999082.5843546046</v>
      </c>
      <c r="J21" s="18">
        <f>'Income Statement - General'!J21+'[1]Income Statement - Water'!J21+'[1]Income Statement - Sewer'!J21+'Income Statement - Other 1'!J21+'[1]Income Statement - Other 2'!J21+'[1]Income Statement - Other 3'!J21-J48+IF(J49&lt;0,-J49,0)-'[1]Budget Summary 1'!N165</f>
        <v>2973951.4476263225</v>
      </c>
      <c r="K21" s="18">
        <f>'Income Statement - General'!K21+'[1]Income Statement - Water'!K21+'[1]Income Statement - Sewer'!K21+'Income Statement - Other 1'!K21+'[1]Income Statement - Other 2'!K21+'[1]Income Statement - Other 3'!K21-K48+IF(K49&lt;0,-K49,0)-'[1]Budget Summary 1'!O165</f>
        <v>2974691.9320521941</v>
      </c>
      <c r="L21" s="18">
        <f>'Income Statement - General'!L21+'[1]Income Statement - Water'!L21+'[1]Income Statement - Sewer'!L21+'Income Statement - Other 1'!L21+'[1]Income Statement - Other 2'!L21+'[1]Income Statement - Other 3'!L21-L48+IF(L49&lt;0,-L49,0)-'[1]Budget Summary 1'!P165</f>
        <v>2940729.6981371436</v>
      </c>
      <c r="M21" s="18">
        <f>'Income Statement - General'!M21+'[1]Income Statement - Water'!M21+'[1]Income Statement - Sewer'!M21+'Income Statement - Other 1'!M21+'[1]Income Statement - Other 2'!M21+'[1]Income Statement - Other 3'!M21-M48+IF(M49&lt;0,-M49,0)-'[1]Budget Summary 1'!Q165</f>
        <v>1428181.2980846604</v>
      </c>
      <c r="N21" s="18">
        <f>'Income Statement - General'!N21+'[1]Income Statement - Water'!N21+'[1]Income Statement - Sewer'!N21+'Income Statement - Other 1'!N21+'[1]Income Statement - Other 2'!N21+'[1]Income Statement - Other 3'!N21-N48+IF(N49&lt;0,-N49,0)-'[1]Budget Summary 1'!R165</f>
        <v>1408411.8260720312</v>
      </c>
      <c r="O21" s="18">
        <f>'Income Statement - General'!O21+'[1]Income Statement - Water'!O21+'[1]Income Statement - Sewer'!O21+'Income Statement - Other 1'!O21+'[1]Income Statement - Other 2'!O21+'[1]Income Statement - Other 3'!O21-O48+IF(O49&lt;0,-O49,0)-'[1]Budget Summary 1'!S165</f>
        <v>1281269.8892521427</v>
      </c>
      <c r="P21" s="18">
        <f>'Income Statement - General'!P21+'[1]Income Statement - Water'!P21+'[1]Income Statement - Sewer'!P21+'Income Statement - Other 1'!P21+'[1]Income Statement - Other 2'!P21+'[1]Income Statement - Other 3'!P21-P48+IF(P49&lt;0,-P49,0)-'[1]Budget Summary 1'!T165</f>
        <v>1149437.112240341</v>
      </c>
      <c r="Q21" s="18">
        <f>'Income Statement - General'!Q21+'[1]Income Statement - Water'!Q21+'[1]Income Statement - Sewer'!Q21+'Income Statement - Other 1'!Q21+'[1]Income Statement - Other 2'!Q21+'[1]Income Statement - Other 3'!Q21-Q48+IF(Q49&lt;0,-Q49,0)-'[1]Budget Summary 1'!U165</f>
        <v>1014513.4396111341</v>
      </c>
      <c r="R21" s="28"/>
      <c r="S21" s="24"/>
      <c r="AA21" s="21" t="s">
        <v>0</v>
      </c>
      <c r="AB21" s="21" t="s">
        <v>0</v>
      </c>
      <c r="AC21" s="21" t="s">
        <v>0</v>
      </c>
    </row>
    <row r="22" spans="1:29" s="18" customFormat="1" x14ac:dyDescent="0.2">
      <c r="A22" s="18" t="str">
        <f t="shared" si="2"/>
        <v>Materials &amp; Contracts</v>
      </c>
      <c r="B22" s="18" t="s">
        <v>22</v>
      </c>
      <c r="C22" s="20"/>
      <c r="D22" s="18">
        <f>'Income Statement - General'!D22+'[1]Income Statement - Water'!D22+'[1]Income Statement - Sewer'!D22+'Income Statement - Other 1'!D22+'[1]Income Statement - Other 2'!D22+'[1]Income Statement - Other 3'!D22</f>
        <v>18159000</v>
      </c>
      <c r="E22" s="20"/>
      <c r="F22" s="18">
        <f>'Income Statement - General'!F22+'[1]Income Statement - Water'!F22+'[1]Income Statement - Sewer'!F22+'Income Statement - Other 1'!F22+'[1]Income Statement - Other 2'!F22+'[1]Income Statement - Other 3'!F22-'[1]Budget Summary 1'!J149-'[1]Budget Summary 1'!J150-'[1]Budget Summary 1'!J151-'[1]Budget Summary 1'!J152-'[1]Budget Summary 1'!J153-'[1]Budget Summary 1'!J154+'[1]Budget Summary 1'!J164+'[1]Budget Summary 1'!J165+'[1]Budget Summary 1'!J167+'[1]Budget Summary 1'!J168+'[1]Budget Summary 1'!J169</f>
        <v>19061482.960000001</v>
      </c>
      <c r="G22" s="20"/>
      <c r="H22" s="18">
        <f>'Income Statement - General'!H22+'[1]Income Statement - Water'!H22+'[1]Income Statement - Sewer'!H22+'Income Statement - Other 1'!H22+'[1]Income Statement - Other 2'!H22+'[1]Income Statement - Other 3'!H22-'[1]Budget Summary 1'!L149-'[1]Budget Summary 1'!L150-'[1]Budget Summary 1'!L151-'[1]Budget Summary 1'!L152-'[1]Budget Summary 1'!L153-'[1]Budget Summary 1'!L154+'[1]Budget Summary 1'!L164+'[1]Budget Summary 1'!L165+'[1]Budget Summary 1'!L167+'[1]Budget Summary 1'!L168+'[1]Budget Summary 1'!L169</f>
        <v>20060290.910000004</v>
      </c>
      <c r="I22" s="18">
        <f>'Income Statement - General'!I22+'[1]Income Statement - Water'!I22+'[1]Income Statement - Sewer'!I22+'Income Statement - Other 1'!I22+'[1]Income Statement - Other 2'!I22+'[1]Income Statement - Other 3'!I22-'[1]Budget Summary 1'!M149-'[1]Budget Summary 1'!M150-'[1]Budget Summary 1'!M151-'[1]Budget Summary 1'!M152-'[1]Budget Summary 1'!M153-'[1]Budget Summary 1'!M154+'[1]Budget Summary 1'!M164+'[1]Budget Summary 1'!M165+'[1]Budget Summary 1'!M167+'[1]Budget Summary 1'!M168+'[1]Budget Summary 1'!M169</f>
        <v>20845910.489999961</v>
      </c>
      <c r="J22" s="18">
        <f>'Income Statement - General'!J22+'[1]Income Statement - Water'!J22+'[1]Income Statement - Sewer'!J22+'Income Statement - Other 1'!J22+'[1]Income Statement - Other 2'!J22+'[1]Income Statement - Other 3'!J22-'[1]Budget Summary 1'!N149-'[1]Budget Summary 1'!N150-'[1]Budget Summary 1'!N151-'[1]Budget Summary 1'!N152-'[1]Budget Summary 1'!N153-'[1]Budget Summary 1'!N154+'[1]Budget Summary 1'!N164+'[1]Budget Summary 1'!N165+'[1]Budget Summary 1'!N167+'[1]Budget Summary 1'!N168+'[1]Budget Summary 1'!N169</f>
        <v>21360553.939999983</v>
      </c>
      <c r="K22" s="18">
        <f>'Income Statement - General'!K22+'[1]Income Statement - Water'!K22+'[1]Income Statement - Sewer'!K22+'Income Statement - Other 1'!K22+'[1]Income Statement - Other 2'!K22+'[1]Income Statement - Other 3'!K22-'[1]Budget Summary 1'!O149-'[1]Budget Summary 1'!O150-'[1]Budget Summary 1'!O151-'[1]Budget Summary 1'!O152-'[1]Budget Summary 1'!O153-'[1]Budget Summary 1'!O154+'[1]Budget Summary 1'!O164+'[1]Budget Summary 1'!O165+'[1]Budget Summary 1'!O167+'[1]Budget Summary 1'!O168+'[1]Budget Summary 1'!O169</f>
        <v>21936232.909999989</v>
      </c>
      <c r="L22" s="18">
        <f>'Income Statement - General'!L22+'[1]Income Statement - Water'!L22+'[1]Income Statement - Sewer'!L22+'Income Statement - Other 1'!L22+'[1]Income Statement - Other 2'!L22+'[1]Income Statement - Other 3'!L22-'[1]Budget Summary 1'!P149-'[1]Budget Summary 1'!P150-'[1]Budget Summary 1'!P151-'[1]Budget Summary 1'!P152-'[1]Budget Summary 1'!P153-'[1]Budget Summary 1'!P154+'[1]Budget Summary 1'!P164+'[1]Budget Summary 1'!P165+'[1]Budget Summary 1'!P167+'[1]Budget Summary 1'!P168+'[1]Budget Summary 1'!P169</f>
        <v>22473819.389999986</v>
      </c>
      <c r="M22" s="18">
        <f>'Income Statement - General'!M22+'[1]Income Statement - Water'!M22+'[1]Income Statement - Sewer'!M22+'Income Statement - Other 1'!M22+'[1]Income Statement - Other 2'!M22+'[1]Income Statement - Other 3'!M22-'[1]Budget Summary 1'!Q149-'[1]Budget Summary 1'!Q150-'[1]Budget Summary 1'!Q151-'[1]Budget Summary 1'!Q152-'[1]Budget Summary 1'!Q153-'[1]Budget Summary 1'!Q154+'[1]Budget Summary 1'!Q164+'[1]Budget Summary 1'!Q165+'[1]Budget Summary 1'!Q167+'[1]Budget Summary 1'!Q168+'[1]Budget Summary 1'!Q169</f>
        <v>22998606.75000003</v>
      </c>
      <c r="N22" s="18">
        <f>'Income Statement - General'!N22+'[1]Income Statement - Water'!N22+'[1]Income Statement - Sewer'!N22+'Income Statement - Other 1'!N22+'[1]Income Statement - Other 2'!N22+'[1]Income Statement - Other 3'!N22-'[1]Budget Summary 1'!R149-'[1]Budget Summary 1'!R150-'[1]Budget Summary 1'!R151-'[1]Budget Summary 1'!R152-'[1]Budget Summary 1'!R153-'[1]Budget Summary 1'!R154+'[1]Budget Summary 1'!R164+'[1]Budget Summary 1'!R165+'[1]Budget Summary 1'!R167+'[1]Budget Summary 1'!R168+'[1]Budget Summary 1'!R169</f>
        <v>23610824.109999973</v>
      </c>
      <c r="O22" s="18">
        <f>'Income Statement - General'!O22+'[1]Income Statement - Water'!O22+'[1]Income Statement - Sewer'!O22+'Income Statement - Other 1'!O22+'[1]Income Statement - Other 2'!O22+'[1]Income Statement - Other 3'!O22-'[1]Budget Summary 1'!S149-'[1]Budget Summary 1'!S150-'[1]Budget Summary 1'!S151-'[1]Budget Summary 1'!S152-'[1]Budget Summary 1'!S153-'[1]Budget Summary 1'!S154+'[1]Budget Summary 1'!S164+'[1]Budget Summary 1'!S165+'[1]Budget Summary 1'!S167+'[1]Budget Summary 1'!S168+'[1]Budget Summary 1'!S169</f>
        <v>24185777.830000032</v>
      </c>
      <c r="P22" s="18">
        <f>'Income Statement - General'!P22+'[1]Income Statement - Water'!P22+'[1]Income Statement - Sewer'!P22+'Income Statement - Other 1'!P22+'[1]Income Statement - Other 2'!P22+'[1]Income Statement - Other 3'!P22-'[1]Budget Summary 1'!T149-'[1]Budget Summary 1'!T150-'[1]Budget Summary 1'!T151-'[1]Budget Summary 1'!T152-'[1]Budget Summary 1'!T153-'[1]Budget Summary 1'!T154+'[1]Budget Summary 1'!T164+'[1]Budget Summary 1'!T165+'[1]Budget Summary 1'!T167+'[1]Budget Summary 1'!T168+'[1]Budget Summary 1'!T169</f>
        <v>24773755.749999974</v>
      </c>
      <c r="Q22" s="18">
        <f>'Income Statement - General'!Q22+'[1]Income Statement - Water'!Q22+'[1]Income Statement - Sewer'!Q22+'Income Statement - Other 1'!Q22+'[1]Income Statement - Other 2'!Q22+'[1]Income Statement - Other 3'!Q22-'[1]Budget Summary 1'!U149-'[1]Budget Summary 1'!U150-'[1]Budget Summary 1'!U151-'[1]Budget Summary 1'!U152-'[1]Budget Summary 1'!U153-'[1]Budget Summary 1'!U154+'[1]Budget Summary 1'!U164+'[1]Budget Summary 1'!U165+'[1]Budget Summary 1'!U167+'[1]Budget Summary 1'!U168+'[1]Budget Summary 1'!U169</f>
        <v>25225053.330000002</v>
      </c>
      <c r="S22" s="24"/>
      <c r="AA22" s="21" t="s">
        <v>0</v>
      </c>
      <c r="AB22" s="21" t="s">
        <v>0</v>
      </c>
      <c r="AC22" s="21" t="s">
        <v>0</v>
      </c>
    </row>
    <row r="23" spans="1:29" s="18" customFormat="1" x14ac:dyDescent="0.2">
      <c r="A23" s="18" t="str">
        <f t="shared" si="2"/>
        <v>Depreciation &amp; Amortisation</v>
      </c>
      <c r="B23" s="18" t="s">
        <v>23</v>
      </c>
      <c r="C23" s="20"/>
      <c r="D23" s="18">
        <f>'Income Statement - General'!D23+'[1]Income Statement - Water'!D23+'[1]Income Statement - Sewer'!D23+'Income Statement - Other 1'!D23+'[1]Income Statement - Other 2'!D23+'[1]Income Statement - Other 3'!D23</f>
        <v>6556000</v>
      </c>
      <c r="E23" s="20"/>
      <c r="F23" s="18">
        <f>'Income Statement - General'!F23+'[1]Income Statement - Water'!F23+'[1]Income Statement - Sewer'!F23+'Income Statement - Other 1'!F23+'[1]Income Statement - Other 2'!F23+'[1]Income Statement - Other 3'!F23-'[1]Budget Summary 1'!J167</f>
        <v>6447978</v>
      </c>
      <c r="G23" s="20"/>
      <c r="H23" s="18">
        <f>'Income Statement - General'!H23+'[1]Income Statement - Water'!H23+'[1]Income Statement - Sewer'!H23+'Income Statement - Other 1'!H23+'[1]Income Statement - Other 2'!H23+'[1]Income Statement - Other 3'!H23-'[1]Budget Summary 1'!L167</f>
        <v>6862183.0000000009</v>
      </c>
      <c r="I23" s="18">
        <f>'Income Statement - General'!I23+'[1]Income Statement - Water'!I23+'[1]Income Statement - Sewer'!I23+'Income Statement - Other 1'!I23+'[1]Income Statement - Other 2'!I23+'[1]Income Statement - Other 3'!I23-'[1]Budget Summary 1'!M167</f>
        <v>7408123.9600000028</v>
      </c>
      <c r="J23" s="18">
        <f>'Income Statement - General'!J23+'[1]Income Statement - Water'!J23+'[1]Income Statement - Sewer'!J23+'Income Statement - Other 1'!J23+'[1]Income Statement - Other 2'!J23+'[1]Income Statement - Other 3'!J23-'[1]Budget Summary 1'!N167</f>
        <v>7527075.1800000006</v>
      </c>
      <c r="K23" s="18">
        <f>'Income Statement - General'!K23+'[1]Income Statement - Water'!K23+'[1]Income Statement - Sewer'!K23+'Income Statement - Other 1'!K23+'[1]Income Statement - Other 2'!K23+'[1]Income Statement - Other 3'!K23-'[1]Budget Summary 1'!O167</f>
        <v>7731017.910000002</v>
      </c>
      <c r="L23" s="18">
        <f>'Income Statement - General'!L23+'[1]Income Statement - Water'!L23+'[1]Income Statement - Sewer'!L23+'Income Statement - Other 1'!L23+'[1]Income Statement - Other 2'!L23+'[1]Income Statement - Other 3'!L23-'[1]Budget Summary 1'!P167</f>
        <v>7811988.1400000006</v>
      </c>
      <c r="M23" s="18">
        <f>'Income Statement - General'!M23+'[1]Income Statement - Water'!M23+'[1]Income Statement - Sewer'!M23+'Income Statement - Other 1'!M23+'[1]Income Statement - Other 2'!M23+'[1]Income Statement - Other 3'!M23-'[1]Budget Summary 1'!Q167</f>
        <v>7979550.0099999988</v>
      </c>
      <c r="N23" s="18">
        <f>'Income Statement - General'!N23+'[1]Income Statement - Water'!N23+'[1]Income Statement - Sewer'!N23+'Income Statement - Other 1'!N23+'[1]Income Statement - Other 2'!N23+'[1]Income Statement - Other 3'!N23-'[1]Budget Summary 1'!R167</f>
        <v>8064221.5400000019</v>
      </c>
      <c r="O23" s="18">
        <f>'Income Statement - General'!O23+'[1]Income Statement - Water'!O23+'[1]Income Statement - Sewer'!O23+'Income Statement - Other 1'!O23+'[1]Income Statement - Other 2'!O23+'[1]Income Statement - Other 3'!O23-'[1]Budget Summary 1'!S167</f>
        <v>8191367.7800000003</v>
      </c>
      <c r="P23" s="18">
        <f>'Income Statement - General'!P23+'[1]Income Statement - Water'!P23+'[1]Income Statement - Sewer'!P23+'Income Statement - Other 1'!P23+'[1]Income Statement - Other 2'!P23+'[1]Income Statement - Other 3'!P23-'[1]Budget Summary 1'!T167</f>
        <v>8280739.4499999983</v>
      </c>
      <c r="Q23" s="18">
        <f>'Income Statement - General'!Q23+'[1]Income Statement - Water'!Q23+'[1]Income Statement - Sewer'!Q23+'Income Statement - Other 1'!Q23+'[1]Income Statement - Other 2'!Q23+'[1]Income Statement - Other 3'!Q23-'[1]Budget Summary 1'!U167</f>
        <v>8359346.8600000022</v>
      </c>
      <c r="S23" s="24"/>
      <c r="AA23" s="21" t="s">
        <v>0</v>
      </c>
      <c r="AB23" s="21" t="s">
        <v>0</v>
      </c>
      <c r="AC23" s="21" t="s">
        <v>0</v>
      </c>
    </row>
    <row r="24" spans="1:29" s="18" customFormat="1" x14ac:dyDescent="0.2">
      <c r="A24" s="18" t="str">
        <f t="shared" si="2"/>
        <v>Impairment</v>
      </c>
      <c r="B24" s="18" t="s">
        <v>24</v>
      </c>
      <c r="C24" s="20"/>
      <c r="D24" s="18">
        <f>'Income Statement - General'!D24+'[1]Income Statement - Water'!D24+'[1]Income Statement - Sewer'!D24+'Income Statement - Other 1'!D24+'[1]Income Statement - Other 2'!D24+'[1]Income Statement - Other 3'!D24</f>
        <v>0</v>
      </c>
      <c r="E24" s="20"/>
      <c r="F24" s="18">
        <f>'Income Statement - General'!F24+'[1]Income Statement - Water'!F24+'[1]Income Statement - Sewer'!F24+'Income Statement - Other 1'!F24+'[1]Income Statement - Other 2'!F24+'[1]Income Statement - Other 3'!F24-'[1]Budget Summary 1'!J168</f>
        <v>0</v>
      </c>
      <c r="G24" s="20"/>
      <c r="H24" s="18">
        <f>'Income Statement - General'!H24+'[1]Income Statement - Water'!H24+'[1]Income Statement - Sewer'!H24+'Income Statement - Other 1'!H24+'[1]Income Statement - Other 2'!H24+'[1]Income Statement - Other 3'!H24-'[1]Budget Summary 1'!L168</f>
        <v>0</v>
      </c>
      <c r="I24" s="18">
        <f>'Income Statement - General'!I24+'[1]Income Statement - Water'!I24+'[1]Income Statement - Sewer'!I24+'Income Statement - Other 1'!I24+'[1]Income Statement - Other 2'!I24+'[1]Income Statement - Other 3'!I24-'[1]Budget Summary 1'!M168</f>
        <v>0</v>
      </c>
      <c r="J24" s="18">
        <f>'Income Statement - General'!J24+'[1]Income Statement - Water'!J24+'[1]Income Statement - Sewer'!J24+'Income Statement - Other 1'!J24+'[1]Income Statement - Other 2'!J24+'[1]Income Statement - Other 3'!J24-'[1]Budget Summary 1'!N168</f>
        <v>0</v>
      </c>
      <c r="K24" s="18">
        <f>'Income Statement - General'!K24+'[1]Income Statement - Water'!K24+'[1]Income Statement - Sewer'!K24+'Income Statement - Other 1'!K24+'[1]Income Statement - Other 2'!K24+'[1]Income Statement - Other 3'!K24-'[1]Budget Summary 1'!O168</f>
        <v>0</v>
      </c>
      <c r="L24" s="18">
        <f>'Income Statement - General'!L24+'[1]Income Statement - Water'!L24+'[1]Income Statement - Sewer'!L24+'Income Statement - Other 1'!L24+'[1]Income Statement - Other 2'!L24+'[1]Income Statement - Other 3'!L24-'[1]Budget Summary 1'!P168</f>
        <v>0</v>
      </c>
      <c r="M24" s="18">
        <f>'Income Statement - General'!M24+'[1]Income Statement - Water'!M24+'[1]Income Statement - Sewer'!M24+'Income Statement - Other 1'!M24+'[1]Income Statement - Other 2'!M24+'[1]Income Statement - Other 3'!M24-'[1]Budget Summary 1'!Q168</f>
        <v>0</v>
      </c>
      <c r="N24" s="18">
        <f>'Income Statement - General'!N24+'[1]Income Statement - Water'!N24+'[1]Income Statement - Sewer'!N24+'Income Statement - Other 1'!N24+'[1]Income Statement - Other 2'!N24+'[1]Income Statement - Other 3'!N24-'[1]Budget Summary 1'!R168</f>
        <v>0</v>
      </c>
      <c r="O24" s="18">
        <f>'Income Statement - General'!O24+'[1]Income Statement - Water'!O24+'[1]Income Statement - Sewer'!O24+'Income Statement - Other 1'!O24+'[1]Income Statement - Other 2'!O24+'[1]Income Statement - Other 3'!O24-'[1]Budget Summary 1'!S168</f>
        <v>0</v>
      </c>
      <c r="P24" s="18">
        <f>'Income Statement - General'!P24+'[1]Income Statement - Water'!P24+'[1]Income Statement - Sewer'!P24+'Income Statement - Other 1'!P24+'[1]Income Statement - Other 2'!P24+'[1]Income Statement - Other 3'!P24-'[1]Budget Summary 1'!T168</f>
        <v>0</v>
      </c>
      <c r="Q24" s="18">
        <f>'Income Statement - General'!Q24+'[1]Income Statement - Water'!Q24+'[1]Income Statement - Sewer'!Q24+'Income Statement - Other 1'!Q24+'[1]Income Statement - Other 2'!Q24+'[1]Income Statement - Other 3'!Q24-'[1]Budget Summary 1'!U168</f>
        <v>0</v>
      </c>
      <c r="S24" s="24"/>
      <c r="AA24" s="21" t="s">
        <v>0</v>
      </c>
      <c r="AB24" s="21" t="s">
        <v>0</v>
      </c>
      <c r="AC24" s="21" t="s">
        <v>0</v>
      </c>
    </row>
    <row r="25" spans="1:29" s="18" customFormat="1" x14ac:dyDescent="0.2">
      <c r="A25" s="18" t="str">
        <f t="shared" si="2"/>
        <v>Other Expenses</v>
      </c>
      <c r="B25" s="18" t="s">
        <v>25</v>
      </c>
      <c r="C25" s="20"/>
      <c r="D25" s="18">
        <f>'Income Statement - General'!D25+'[1]Income Statement - Water'!D25+'[1]Income Statement - Sewer'!D25+'Income Statement - Other 1'!D25+'[1]Income Statement - Other 2'!D25+'[1]Income Statement - Other 3'!D25</f>
        <v>3132000</v>
      </c>
      <c r="E25" s="20"/>
      <c r="F25" s="18">
        <f>'Income Statement - General'!F25+'[1]Income Statement - Water'!F25+'[1]Income Statement - Sewer'!F25+'Income Statement - Other 1'!F25+'[1]Income Statement - Other 2'!F25+'[1]Income Statement - Other 3'!F25-'[1]Budget Summary 1'!J169</f>
        <v>3645035.88</v>
      </c>
      <c r="G25" s="20"/>
      <c r="H25" s="18">
        <f>'Income Statement - General'!H25+'[1]Income Statement - Water'!H25+'[1]Income Statement - Sewer'!H25+'Income Statement - Other 1'!H25+'[1]Income Statement - Other 2'!H25+'[1]Income Statement - Other 3'!H25-'[1]Budget Summary 1'!L169</f>
        <v>3670129.5999999996</v>
      </c>
      <c r="I25" s="18">
        <f>'Income Statement - General'!I25+'[1]Income Statement - Water'!I25+'[1]Income Statement - Sewer'!I25+'Income Statement - Other 1'!I25+'[1]Income Statement - Other 2'!I25+'[1]Income Statement - Other 3'!I25-'[1]Budget Summary 1'!M169</f>
        <v>4039230.29</v>
      </c>
      <c r="J25" s="18">
        <f>'Income Statement - General'!J25+'[1]Income Statement - Water'!J25+'[1]Income Statement - Sewer'!J25+'Income Statement - Other 1'!J25+'[1]Income Statement - Other 2'!J25+'[1]Income Statement - Other 3'!J25-'[1]Budget Summary 1'!N169</f>
        <v>4128202.5499999984</v>
      </c>
      <c r="K25" s="18">
        <f>'Income Statement - General'!K25+'[1]Income Statement - Water'!K25+'[1]Income Statement - Sewer'!K25+'Income Statement - Other 1'!K25+'[1]Income Statement - Other 2'!K25+'[1]Income Statement - Other 3'!K25-'[1]Budget Summary 1'!O169</f>
        <v>4219150.7399999984</v>
      </c>
      <c r="L25" s="18">
        <f>'Income Statement - General'!L25+'[1]Income Statement - Water'!L25+'[1]Income Statement - Sewer'!L25+'Income Statement - Other 1'!L25+'[1]Income Statement - Other 2'!L25+'[1]Income Statement - Other 3'!L25-'[1]Budget Summary 1'!P169</f>
        <v>4312119.08</v>
      </c>
      <c r="M25" s="18">
        <f>'Income Statement - General'!M25+'[1]Income Statement - Water'!M25+'[1]Income Statement - Sewer'!M25+'Income Statement - Other 1'!M25+'[1]Income Statement - Other 2'!M25+'[1]Income Statement - Other 3'!M25-'[1]Budget Summary 1'!Q169</f>
        <v>4407152.93</v>
      </c>
      <c r="N25" s="18">
        <f>'Income Statement - General'!N25+'[1]Income Statement - Water'!N25+'[1]Income Statement - Sewer'!N25+'Income Statement - Other 1'!N25+'[1]Income Statement - Other 2'!N25+'[1]Income Statement - Other 3'!N25-'[1]Budget Summary 1'!R169</f>
        <v>4504298.290000001</v>
      </c>
      <c r="O25" s="18">
        <f>'Income Statement - General'!O25+'[1]Income Statement - Water'!O25+'[1]Income Statement - Sewer'!O25+'Income Statement - Other 1'!O25+'[1]Income Statement - Other 2'!O25+'[1]Income Statement - Other 3'!O25-'[1]Budget Summary 1'!S169</f>
        <v>4603602.7500000009</v>
      </c>
      <c r="P25" s="18">
        <f>'Income Statement - General'!P25+'[1]Income Statement - Water'!P25+'[1]Income Statement - Sewer'!P25+'Income Statement - Other 1'!P25+'[1]Income Statement - Other 2'!P25+'[1]Income Statement - Other 3'!P25-'[1]Budget Summary 1'!T169</f>
        <v>4705114.6500000013</v>
      </c>
      <c r="Q25" s="18">
        <f>'Income Statement - General'!Q25+'[1]Income Statement - Water'!Q25+'[1]Income Statement - Sewer'!Q25+'Income Statement - Other 1'!Q25+'[1]Income Statement - Other 2'!Q25+'[1]Income Statement - Other 3'!Q25-'[1]Budget Summary 1'!U169</f>
        <v>4808883.1499999994</v>
      </c>
      <c r="S25" s="24"/>
      <c r="AA25" s="21" t="s">
        <v>0</v>
      </c>
      <c r="AB25" s="21" t="s">
        <v>0</v>
      </c>
      <c r="AC25" s="21" t="s">
        <v>0</v>
      </c>
    </row>
    <row r="26" spans="1:29" s="18" customFormat="1" x14ac:dyDescent="0.2">
      <c r="A26" s="18" t="str">
        <f t="shared" si="2"/>
        <v>Interest &amp; Investment Losses</v>
      </c>
      <c r="B26" s="18" t="s">
        <v>26</v>
      </c>
      <c r="C26" s="20"/>
      <c r="D26" s="18">
        <f>'Income Statement - General'!D26+'[1]Income Statement - Water'!D26+'[1]Income Statement - Sewer'!D26+'Income Statement - Other 1'!D26+'[1]Income Statement - Other 2'!D26+'[1]Income Statement - Other 3'!D26</f>
        <v>0</v>
      </c>
      <c r="E26" s="20"/>
      <c r="F26" s="18">
        <f>'Income Statement - General'!F26+'[1]Income Statement - Water'!F26+'[1]Income Statement - Sewer'!F26+'Income Statement - Other 1'!F26+'[1]Income Statement - Other 2'!F26+'[1]Income Statement - Other 3'!F26</f>
        <v>0</v>
      </c>
      <c r="G26" s="20"/>
      <c r="H26" s="18">
        <f>'Income Statement - General'!H26+'[1]Income Statement - Water'!H26+'[1]Income Statement - Sewer'!H26+'Income Statement - Other 1'!H26+'[1]Income Statement - Other 2'!H26+'[1]Income Statement - Other 3'!H26</f>
        <v>0</v>
      </c>
      <c r="I26" s="18">
        <f>'Income Statement - General'!I26+'[1]Income Statement - Water'!I26+'[1]Income Statement - Sewer'!I26+'Income Statement - Other 1'!I26+'[1]Income Statement - Other 2'!I26+'[1]Income Statement - Other 3'!I26</f>
        <v>0</v>
      </c>
      <c r="J26" s="18">
        <f>'Income Statement - General'!J26+'[1]Income Statement - Water'!J26+'[1]Income Statement - Sewer'!J26+'Income Statement - Other 1'!J26+'[1]Income Statement - Other 2'!J26+'[1]Income Statement - Other 3'!J26</f>
        <v>0</v>
      </c>
      <c r="K26" s="18">
        <f>'Income Statement - General'!K26+'[1]Income Statement - Water'!K26+'[1]Income Statement - Sewer'!K26+'Income Statement - Other 1'!K26+'[1]Income Statement - Other 2'!K26+'[1]Income Statement - Other 3'!K26</f>
        <v>0</v>
      </c>
      <c r="L26" s="18">
        <f>'Income Statement - General'!L26+'[1]Income Statement - Water'!L26+'[1]Income Statement - Sewer'!L26+'Income Statement - Other 1'!L26+'[1]Income Statement - Other 2'!L26+'[1]Income Statement - Other 3'!L26</f>
        <v>0</v>
      </c>
      <c r="M26" s="18">
        <f>'Income Statement - General'!M26+'[1]Income Statement - Water'!M26+'[1]Income Statement - Sewer'!M26+'Income Statement - Other 1'!M26+'[1]Income Statement - Other 2'!M26+'[1]Income Statement - Other 3'!M26</f>
        <v>0</v>
      </c>
      <c r="N26" s="18">
        <f>'Income Statement - General'!N26+'[1]Income Statement - Water'!N26+'[1]Income Statement - Sewer'!N26+'Income Statement - Other 1'!N26+'[1]Income Statement - Other 2'!N26+'[1]Income Statement - Other 3'!N26</f>
        <v>0</v>
      </c>
      <c r="O26" s="18">
        <f>'Income Statement - General'!O26+'[1]Income Statement - Water'!O26+'[1]Income Statement - Sewer'!O26+'Income Statement - Other 1'!O26+'[1]Income Statement - Other 2'!O26+'[1]Income Statement - Other 3'!O26</f>
        <v>0</v>
      </c>
      <c r="P26" s="18">
        <f>'Income Statement - General'!P26+'[1]Income Statement - Water'!P26+'[1]Income Statement - Sewer'!P26+'Income Statement - Other 1'!P26+'[1]Income Statement - Other 2'!P26+'[1]Income Statement - Other 3'!P26</f>
        <v>0</v>
      </c>
      <c r="Q26" s="18">
        <f>'Income Statement - General'!Q26+'[1]Income Statement - Water'!Q26+'[1]Income Statement - Sewer'!Q26+'Income Statement - Other 1'!Q26+'[1]Income Statement - Other 2'!Q26+'[1]Income Statement - Other 3'!Q26</f>
        <v>0</v>
      </c>
      <c r="S26" s="24"/>
      <c r="AA26" s="21" t="s">
        <v>0</v>
      </c>
      <c r="AB26" s="21" t="s">
        <v>0</v>
      </c>
      <c r="AC26" s="21" t="s">
        <v>0</v>
      </c>
    </row>
    <row r="27" spans="1:29" s="18" customFormat="1" x14ac:dyDescent="0.2">
      <c r="A27" s="18" t="str">
        <f t="shared" si="2"/>
        <v>Net Losses from the Disposal of Assets</v>
      </c>
      <c r="B27" s="18" t="s">
        <v>27</v>
      </c>
      <c r="C27" s="20"/>
      <c r="D27" s="18">
        <f>'Income Statement - General'!D27+'[1]Income Statement - Water'!D27+'[1]Income Statement - Sewer'!D27+'Income Statement - Other 1'!D27+'[1]Income Statement - Other 2'!D27+'[1]Income Statement - Other 3'!D27</f>
        <v>328000</v>
      </c>
      <c r="E27" s="20"/>
      <c r="F27" s="18">
        <f>'Income Statement - General'!F27+'[1]Income Statement - Water'!F27+'[1]Income Statement - Sewer'!F27+'Income Statement - Other 1'!F27+'[1]Income Statement - Other 2'!F27+'[1]Income Statement - Other 3'!F27</f>
        <v>0</v>
      </c>
      <c r="G27" s="20"/>
      <c r="H27" s="18">
        <f>'Income Statement - General'!H27+'[1]Income Statement - Water'!H27+'[1]Income Statement - Sewer'!H27+'Income Statement - Other 1'!H27+'[1]Income Statement - Other 2'!H27+'[1]Income Statement - Other 3'!H27</f>
        <v>0</v>
      </c>
      <c r="I27" s="18">
        <f>'Income Statement - General'!I27+'[1]Income Statement - Water'!I27+'[1]Income Statement - Sewer'!I27+'Income Statement - Other 1'!I27+'[1]Income Statement - Other 2'!I27+'[1]Income Statement - Other 3'!I27</f>
        <v>0</v>
      </c>
      <c r="J27" s="18">
        <f>'Income Statement - General'!J27+'[1]Income Statement - Water'!J27+'[1]Income Statement - Sewer'!J27+'Income Statement - Other 1'!J27+'[1]Income Statement - Other 2'!J27+'[1]Income Statement - Other 3'!J27</f>
        <v>0</v>
      </c>
      <c r="K27" s="18">
        <f>'Income Statement - General'!K27+'[1]Income Statement - Water'!K27+'[1]Income Statement - Sewer'!K27+'Income Statement - Other 1'!K27+'[1]Income Statement - Other 2'!K27+'[1]Income Statement - Other 3'!K27</f>
        <v>0</v>
      </c>
      <c r="L27" s="18">
        <f>'Income Statement - General'!L27+'[1]Income Statement - Water'!L27+'[1]Income Statement - Sewer'!L27+'Income Statement - Other 1'!L27+'[1]Income Statement - Other 2'!L27+'[1]Income Statement - Other 3'!L27</f>
        <v>0</v>
      </c>
      <c r="M27" s="18">
        <f>'Income Statement - General'!M27+'[1]Income Statement - Water'!M27+'[1]Income Statement - Sewer'!M27+'Income Statement - Other 1'!M27+'[1]Income Statement - Other 2'!M27+'[1]Income Statement - Other 3'!M27</f>
        <v>0</v>
      </c>
      <c r="N27" s="18">
        <f>'Income Statement - General'!N27+'[1]Income Statement - Water'!N27+'[1]Income Statement - Sewer'!N27+'Income Statement - Other 1'!N27+'[1]Income Statement - Other 2'!N27+'[1]Income Statement - Other 3'!N27</f>
        <v>0</v>
      </c>
      <c r="O27" s="18">
        <f>'Income Statement - General'!O27+'[1]Income Statement - Water'!O27+'[1]Income Statement - Sewer'!O27+'Income Statement - Other 1'!O27+'[1]Income Statement - Other 2'!O27+'[1]Income Statement - Other 3'!O27</f>
        <v>0</v>
      </c>
      <c r="P27" s="18">
        <f>'Income Statement - General'!P27+'[1]Income Statement - Water'!P27+'[1]Income Statement - Sewer'!P27+'Income Statement - Other 1'!P27+'[1]Income Statement - Other 2'!P27+'[1]Income Statement - Other 3'!P27</f>
        <v>0</v>
      </c>
      <c r="Q27" s="18">
        <f>'Income Statement - General'!Q27+'[1]Income Statement - Water'!Q27+'[1]Income Statement - Sewer'!Q27+'Income Statement - Other 1'!Q27+'[1]Income Statement - Other 2'!Q27+'[1]Income Statement - Other 3'!Q27</f>
        <v>0</v>
      </c>
      <c r="S27" s="24"/>
      <c r="AA27" s="21" t="s">
        <v>0</v>
      </c>
      <c r="AB27" s="21" t="s">
        <v>0</v>
      </c>
      <c r="AC27" s="21" t="s">
        <v>0</v>
      </c>
    </row>
    <row r="28" spans="1:29" s="18" customFormat="1" x14ac:dyDescent="0.2">
      <c r="A28" s="18" t="str">
        <f>B28&amp;" - Loss"</f>
        <v>Joint Ventures &amp; Associated Entities - Loss</v>
      </c>
      <c r="B28" s="18" t="s">
        <v>17</v>
      </c>
      <c r="C28" s="20"/>
      <c r="D28" s="18">
        <f>'Income Statement - General'!D28+'[1]Income Statement - Water'!D28+'[1]Income Statement - Sewer'!D28+'Income Statement - Other 1'!D28+'[1]Income Statement - Other 2'!D28+'[1]Income Statement - Other 3'!D28</f>
        <v>0</v>
      </c>
      <c r="E28" s="20"/>
      <c r="F28" s="18">
        <f>'Income Statement - General'!F28+'[1]Income Statement - Water'!F28+'[1]Income Statement - Sewer'!F28+'Income Statement - Other 1'!F28+'[1]Income Statement - Other 2'!F28+'[1]Income Statement - Other 3'!F28</f>
        <v>0</v>
      </c>
      <c r="G28" s="20"/>
      <c r="H28" s="18">
        <f>'Income Statement - General'!H28+'[1]Income Statement - Water'!H28+'[1]Income Statement - Sewer'!H28+'Income Statement - Other 1'!H28+'[1]Income Statement - Other 2'!H28+'[1]Income Statement - Other 3'!H28</f>
        <v>0</v>
      </c>
      <c r="I28" s="18">
        <f>'Income Statement - General'!I28+'[1]Income Statement - Water'!I28+'[1]Income Statement - Sewer'!I28+'Income Statement - Other 1'!I28+'[1]Income Statement - Other 2'!I28+'[1]Income Statement - Other 3'!I28</f>
        <v>0</v>
      </c>
      <c r="J28" s="18">
        <f>'Income Statement - General'!J28+'[1]Income Statement - Water'!J28+'[1]Income Statement - Sewer'!J28+'Income Statement - Other 1'!J28+'[1]Income Statement - Other 2'!J28+'[1]Income Statement - Other 3'!J28</f>
        <v>0</v>
      </c>
      <c r="K28" s="18">
        <f>'Income Statement - General'!K28+'[1]Income Statement - Water'!K28+'[1]Income Statement - Sewer'!K28+'Income Statement - Other 1'!K28+'[1]Income Statement - Other 2'!K28+'[1]Income Statement - Other 3'!K28</f>
        <v>0</v>
      </c>
      <c r="L28" s="18">
        <f>'Income Statement - General'!L28+'[1]Income Statement - Water'!L28+'[1]Income Statement - Sewer'!L28+'Income Statement - Other 1'!L28+'[1]Income Statement - Other 2'!L28+'[1]Income Statement - Other 3'!L28</f>
        <v>0</v>
      </c>
      <c r="M28" s="18">
        <f>'Income Statement - General'!M28+'[1]Income Statement - Water'!M28+'[1]Income Statement - Sewer'!M28+'Income Statement - Other 1'!M28+'[1]Income Statement - Other 2'!M28+'[1]Income Statement - Other 3'!M28</f>
        <v>0</v>
      </c>
      <c r="N28" s="18">
        <f>'Income Statement - General'!N28+'[1]Income Statement - Water'!N28+'[1]Income Statement - Sewer'!N28+'Income Statement - Other 1'!N28+'[1]Income Statement - Other 2'!N28+'[1]Income Statement - Other 3'!N28</f>
        <v>0</v>
      </c>
      <c r="O28" s="18">
        <f>'Income Statement - General'!O28+'[1]Income Statement - Water'!O28+'[1]Income Statement - Sewer'!O28+'Income Statement - Other 1'!O28+'[1]Income Statement - Other 2'!O28+'[1]Income Statement - Other 3'!O28</f>
        <v>0</v>
      </c>
      <c r="P28" s="18">
        <f>'Income Statement - General'!P28+'[1]Income Statement - Water'!P28+'[1]Income Statement - Sewer'!P28+'Income Statement - Other 1'!P28+'[1]Income Statement - Other 2'!P28+'[1]Income Statement - Other 3'!P28</f>
        <v>0</v>
      </c>
      <c r="Q28" s="18">
        <f>'Income Statement - General'!Q28+'[1]Income Statement - Water'!Q28+'[1]Income Statement - Sewer'!Q28+'Income Statement - Other 1'!Q28+'[1]Income Statement - Other 2'!Q28+'[1]Income Statement - Other 3'!Q28</f>
        <v>0</v>
      </c>
      <c r="S28" s="24"/>
      <c r="AA28" s="21" t="s">
        <v>0</v>
      </c>
      <c r="AB28" s="21" t="s">
        <v>0</v>
      </c>
      <c r="AC28" s="21" t="s">
        <v>0</v>
      </c>
    </row>
    <row r="29" spans="1:29" s="18" customFormat="1" x14ac:dyDescent="0.2">
      <c r="B29" s="23" t="s">
        <v>28</v>
      </c>
      <c r="C29" s="26"/>
      <c r="D29" s="27">
        <f>SUM(D20:D28)</f>
        <v>53221000</v>
      </c>
      <c r="E29" s="26"/>
      <c r="F29" s="27">
        <f>SUM(F20:F28)</f>
        <v>53964653.821024247</v>
      </c>
      <c r="G29" s="26"/>
      <c r="H29" s="27">
        <f>SUM(H20:H28)</f>
        <v>56204213.753266245</v>
      </c>
      <c r="I29" s="27">
        <f>SUM(I20:I28)</f>
        <v>64338168.334354572</v>
      </c>
      <c r="J29" s="27">
        <f t="shared" ref="J29:Q29" si="3">SUM(J20:J28)</f>
        <v>66052213.877626307</v>
      </c>
      <c r="K29" s="27">
        <f t="shared" si="3"/>
        <v>67976027.452052191</v>
      </c>
      <c r="L29" s="27">
        <f t="shared" si="3"/>
        <v>69743262.408137098</v>
      </c>
      <c r="M29" s="27">
        <f t="shared" si="3"/>
        <v>70146258.308084667</v>
      </c>
      <c r="N29" s="27">
        <f t="shared" si="3"/>
        <v>72088541.436072007</v>
      </c>
      <c r="O29" s="27">
        <f t="shared" si="3"/>
        <v>73972095.789252177</v>
      </c>
      <c r="P29" s="27">
        <f t="shared" si="3"/>
        <v>75871155.452240348</v>
      </c>
      <c r="Q29" s="27">
        <f t="shared" si="3"/>
        <v>77645656.249611154</v>
      </c>
      <c r="AA29" s="21" t="s">
        <v>0</v>
      </c>
      <c r="AB29" s="21" t="s">
        <v>0</v>
      </c>
      <c r="AC29" s="21" t="s">
        <v>0</v>
      </c>
    </row>
    <row r="30" spans="1:29" s="18" customFormat="1" x14ac:dyDescent="0.2">
      <c r="B30" s="23"/>
      <c r="C30" s="20"/>
      <c r="E30" s="20"/>
      <c r="G30" s="20"/>
      <c r="AA30" s="21" t="s">
        <v>0</v>
      </c>
      <c r="AB30" s="21" t="s">
        <v>0</v>
      </c>
      <c r="AC30" s="21" t="s">
        <v>0</v>
      </c>
    </row>
    <row r="31" spans="1:29" s="18" customFormat="1" ht="15" x14ac:dyDescent="0.25">
      <c r="B31" s="19" t="s">
        <v>29</v>
      </c>
      <c r="C31" s="26"/>
      <c r="D31" s="27">
        <f>D17-D29</f>
        <v>20732000</v>
      </c>
      <c r="E31" s="26"/>
      <c r="F31" s="27">
        <f>F17-F29</f>
        <v>22171387.658975758</v>
      </c>
      <c r="G31" s="26"/>
      <c r="H31" s="27">
        <f>H17-H29</f>
        <v>6542410.1467337608</v>
      </c>
      <c r="I31" s="27">
        <f>I17-I29</f>
        <v>5391346.9456454292</v>
      </c>
      <c r="J31" s="27">
        <f t="shared" ref="J31:Q31" si="4">J17-J29</f>
        <v>5122635.8223736957</v>
      </c>
      <c r="K31" s="27">
        <f t="shared" si="4"/>
        <v>5044348.8879478127</v>
      </c>
      <c r="L31" s="27">
        <f t="shared" si="4"/>
        <v>4611045.4418628961</v>
      </c>
      <c r="M31" s="27">
        <f t="shared" si="4"/>
        <v>5628795.2919153273</v>
      </c>
      <c r="N31" s="27">
        <f t="shared" si="4"/>
        <v>4161830.4239279926</v>
      </c>
      <c r="O31" s="27">
        <f t="shared" si="4"/>
        <v>3073338.1507478207</v>
      </c>
      <c r="P31" s="27">
        <f t="shared" si="4"/>
        <v>3313941.5777596682</v>
      </c>
      <c r="Q31" s="27">
        <f t="shared" si="4"/>
        <v>3537382.7703888565</v>
      </c>
      <c r="AA31" s="21" t="s">
        <v>0</v>
      </c>
      <c r="AB31" s="21" t="s">
        <v>0</v>
      </c>
      <c r="AC31" s="21" t="s">
        <v>0</v>
      </c>
    </row>
    <row r="32" spans="1:29" s="18" customFormat="1" x14ac:dyDescent="0.2">
      <c r="C32" s="20"/>
      <c r="E32" s="20"/>
      <c r="G32" s="20"/>
      <c r="AA32" s="21" t="s">
        <v>0</v>
      </c>
      <c r="AB32" s="21" t="s">
        <v>0</v>
      </c>
      <c r="AC32" s="21" t="s">
        <v>0</v>
      </c>
    </row>
    <row r="33" spans="2:29" s="18" customFormat="1" x14ac:dyDescent="0.2">
      <c r="B33" s="18" t="s">
        <v>30</v>
      </c>
      <c r="C33" s="20"/>
      <c r="D33" s="18">
        <f>'Income Statement - General'!D33+'[1]Income Statement - Water'!D33+'[1]Income Statement - Sewer'!D33+'Income Statement - Other 1'!D33+'[1]Income Statement - Other 2'!D33+'[1]Income Statement - Other 3'!D33</f>
        <v>0</v>
      </c>
      <c r="E33" s="20"/>
      <c r="F33" s="18">
        <f>'Income Statement - General'!F33+'[1]Income Statement - Water'!F33+'[1]Income Statement - Sewer'!F33+'Income Statement - Other 1'!F33+'[1]Income Statement - Other 2'!F33+'[1]Income Statement - Other 3'!F33</f>
        <v>0</v>
      </c>
      <c r="G33" s="20"/>
      <c r="H33" s="18">
        <f>'Income Statement - General'!H33+'[1]Income Statement - Water'!H33+'[1]Income Statement - Sewer'!H33+'Income Statement - Other 1'!H33+'[1]Income Statement - Other 2'!H33+'[1]Income Statement - Other 3'!H33</f>
        <v>0</v>
      </c>
      <c r="I33" s="18">
        <f>'Income Statement - General'!I33+'[1]Income Statement - Water'!I33+'[1]Income Statement - Sewer'!I33+'Income Statement - Other 1'!I33+'[1]Income Statement - Other 2'!I33+'[1]Income Statement - Other 3'!I33</f>
        <v>0</v>
      </c>
      <c r="J33" s="18">
        <f>'Income Statement - General'!J33+'[1]Income Statement - Water'!J33+'[1]Income Statement - Sewer'!J33+'Income Statement - Other 1'!J33+'[1]Income Statement - Other 2'!J33+'[1]Income Statement - Other 3'!J33</f>
        <v>0</v>
      </c>
      <c r="K33" s="18">
        <f>'Income Statement - General'!K33+'[1]Income Statement - Water'!K33+'[1]Income Statement - Sewer'!K33+'Income Statement - Other 1'!K33+'[1]Income Statement - Other 2'!K33+'[1]Income Statement - Other 3'!K33</f>
        <v>0</v>
      </c>
      <c r="L33" s="18">
        <f>'Income Statement - General'!L33+'[1]Income Statement - Water'!L33+'[1]Income Statement - Sewer'!L33+'Income Statement - Other 1'!L33+'[1]Income Statement - Other 2'!L33+'[1]Income Statement - Other 3'!L33</f>
        <v>0</v>
      </c>
      <c r="M33" s="18">
        <f>'Income Statement - General'!M33+'[1]Income Statement - Water'!M33+'[1]Income Statement - Sewer'!M33+'Income Statement - Other 1'!M33+'[1]Income Statement - Other 2'!M33+'[1]Income Statement - Other 3'!M33</f>
        <v>0</v>
      </c>
      <c r="N33" s="18">
        <f>'Income Statement - General'!N33+'[1]Income Statement - Water'!N33+'[1]Income Statement - Sewer'!N33+'Income Statement - Other 1'!N33+'[1]Income Statement - Other 2'!N33+'[1]Income Statement - Other 3'!N33</f>
        <v>0</v>
      </c>
      <c r="O33" s="18">
        <f>'Income Statement - General'!O33+'[1]Income Statement - Water'!O33+'[1]Income Statement - Sewer'!O33+'Income Statement - Other 1'!O33+'[1]Income Statement - Other 2'!O33+'[1]Income Statement - Other 3'!O33</f>
        <v>0</v>
      </c>
      <c r="P33" s="18">
        <f>'Income Statement - General'!P33+'[1]Income Statement - Water'!P33+'[1]Income Statement - Sewer'!P33+'Income Statement - Other 1'!P33+'[1]Income Statement - Other 2'!P33+'[1]Income Statement - Other 3'!P33</f>
        <v>0</v>
      </c>
      <c r="Q33" s="18">
        <f>'Income Statement - General'!Q33+'[1]Income Statement - Water'!Q33+'[1]Income Statement - Sewer'!Q33+'Income Statement - Other 1'!Q33+'[1]Income Statement - Other 2'!Q33+'[1]Income Statement - Other 3'!Q33</f>
        <v>0</v>
      </c>
      <c r="AA33" s="21" t="s">
        <v>0</v>
      </c>
      <c r="AB33" s="21" t="s">
        <v>0</v>
      </c>
      <c r="AC33" s="21" t="s">
        <v>0</v>
      </c>
    </row>
    <row r="34" spans="2:29" s="18" customFormat="1" x14ac:dyDescent="0.2">
      <c r="B34" s="23" t="s">
        <v>31</v>
      </c>
      <c r="C34" s="26"/>
      <c r="D34" s="27">
        <f>D33</f>
        <v>0</v>
      </c>
      <c r="E34" s="26"/>
      <c r="F34" s="27">
        <f>F33</f>
        <v>0</v>
      </c>
      <c r="G34" s="26"/>
      <c r="H34" s="27">
        <f>H33</f>
        <v>0</v>
      </c>
      <c r="I34" s="27">
        <f t="shared" ref="I34:Q34" si="5">I33</f>
        <v>0</v>
      </c>
      <c r="J34" s="27">
        <f t="shared" si="5"/>
        <v>0</v>
      </c>
      <c r="K34" s="27">
        <f t="shared" si="5"/>
        <v>0</v>
      </c>
      <c r="L34" s="27">
        <f t="shared" si="5"/>
        <v>0</v>
      </c>
      <c r="M34" s="27">
        <f t="shared" si="5"/>
        <v>0</v>
      </c>
      <c r="N34" s="27">
        <f t="shared" si="5"/>
        <v>0</v>
      </c>
      <c r="O34" s="27">
        <f t="shared" si="5"/>
        <v>0</v>
      </c>
      <c r="P34" s="27">
        <f t="shared" si="5"/>
        <v>0</v>
      </c>
      <c r="Q34" s="27">
        <f t="shared" si="5"/>
        <v>0</v>
      </c>
      <c r="AA34" s="21" t="s">
        <v>0</v>
      </c>
      <c r="AB34" s="21" t="s">
        <v>0</v>
      </c>
      <c r="AC34" s="21" t="s">
        <v>0</v>
      </c>
    </row>
    <row r="35" spans="2:29" s="18" customFormat="1" x14ac:dyDescent="0.2">
      <c r="B35" s="23"/>
      <c r="C35" s="20"/>
      <c r="E35" s="20"/>
      <c r="G35" s="20"/>
      <c r="AA35" s="21" t="s">
        <v>0</v>
      </c>
      <c r="AB35" s="21" t="s">
        <v>0</v>
      </c>
      <c r="AC35" s="21" t="s">
        <v>0</v>
      </c>
    </row>
    <row r="36" spans="2:29" s="18" customFormat="1" ht="15.75" thickBot="1" x14ac:dyDescent="0.3">
      <c r="B36" s="19" t="s">
        <v>32</v>
      </c>
      <c r="C36" s="29"/>
      <c r="D36" s="30">
        <f>D34+D31</f>
        <v>20732000</v>
      </c>
      <c r="E36" s="29"/>
      <c r="F36" s="30">
        <f>F34+F31</f>
        <v>22171387.658975758</v>
      </c>
      <c r="G36" s="29"/>
      <c r="H36" s="30">
        <f t="shared" ref="H36:Q36" si="6">H34+H31</f>
        <v>6542410.1467337608</v>
      </c>
      <c r="I36" s="30">
        <f t="shared" si="6"/>
        <v>5391346.9456454292</v>
      </c>
      <c r="J36" s="30">
        <f t="shared" si="6"/>
        <v>5122635.8223736957</v>
      </c>
      <c r="K36" s="30">
        <f t="shared" si="6"/>
        <v>5044348.8879478127</v>
      </c>
      <c r="L36" s="30">
        <f t="shared" si="6"/>
        <v>4611045.4418628961</v>
      </c>
      <c r="M36" s="30">
        <f t="shared" si="6"/>
        <v>5628795.2919153273</v>
      </c>
      <c r="N36" s="30">
        <f t="shared" si="6"/>
        <v>4161830.4239279926</v>
      </c>
      <c r="O36" s="30">
        <f t="shared" si="6"/>
        <v>3073338.1507478207</v>
      </c>
      <c r="P36" s="30">
        <f t="shared" si="6"/>
        <v>3313941.5777596682</v>
      </c>
      <c r="Q36" s="30">
        <f t="shared" si="6"/>
        <v>3537382.7703888565</v>
      </c>
      <c r="AA36" s="21" t="s">
        <v>0</v>
      </c>
      <c r="AB36" s="21" t="s">
        <v>0</v>
      </c>
      <c r="AC36" s="21" t="s">
        <v>0</v>
      </c>
    </row>
    <row r="37" spans="2:29" s="18" customFormat="1" ht="13.5" thickTop="1" x14ac:dyDescent="0.2">
      <c r="C37" s="20"/>
      <c r="E37" s="20"/>
      <c r="G37" s="20"/>
      <c r="AA37" s="21" t="s">
        <v>0</v>
      </c>
      <c r="AB37" s="21" t="s">
        <v>0</v>
      </c>
      <c r="AC37" s="21" t="s">
        <v>0</v>
      </c>
    </row>
    <row r="38" spans="2:29" s="18" customFormat="1" x14ac:dyDescent="0.2">
      <c r="B38" s="31" t="s">
        <v>33</v>
      </c>
      <c r="C38" s="20"/>
      <c r="E38" s="20"/>
      <c r="G38" s="20"/>
      <c r="AA38" s="21" t="s">
        <v>0</v>
      </c>
      <c r="AB38" s="21" t="s">
        <v>0</v>
      </c>
      <c r="AC38" s="21" t="s">
        <v>0</v>
      </c>
    </row>
    <row r="39" spans="2:29" s="18" customFormat="1" x14ac:dyDescent="0.2">
      <c r="B39" s="31" t="s">
        <v>34</v>
      </c>
      <c r="C39" s="32"/>
      <c r="D39" s="31">
        <f>D36-D13</f>
        <v>3877000</v>
      </c>
      <c r="E39" s="32"/>
      <c r="F39" s="31">
        <f>F36-F13</f>
        <v>4761941.6589757577</v>
      </c>
      <c r="G39" s="32"/>
      <c r="H39" s="31">
        <f t="shared" ref="H39:Q39" si="7">H36-H13</f>
        <v>5367750.1467337608</v>
      </c>
      <c r="I39" s="31">
        <f t="shared" si="7"/>
        <v>3216686.9456454292</v>
      </c>
      <c r="J39" s="31">
        <f t="shared" si="7"/>
        <v>3947975.8223736957</v>
      </c>
      <c r="K39" s="31">
        <f t="shared" si="7"/>
        <v>3869688.8879478127</v>
      </c>
      <c r="L39" s="31">
        <f t="shared" si="7"/>
        <v>3436385.4418628961</v>
      </c>
      <c r="M39" s="31">
        <f t="shared" si="7"/>
        <v>4454135.2919153273</v>
      </c>
      <c r="N39" s="31">
        <f t="shared" si="7"/>
        <v>2987170.4239279926</v>
      </c>
      <c r="O39" s="31">
        <f t="shared" si="7"/>
        <v>1898678.1507478207</v>
      </c>
      <c r="P39" s="31">
        <f t="shared" si="7"/>
        <v>2139281.5777596682</v>
      </c>
      <c r="Q39" s="31">
        <f t="shared" si="7"/>
        <v>2362722.7703888565</v>
      </c>
      <c r="AA39" s="21" t="s">
        <v>0</v>
      </c>
      <c r="AB39" s="21" t="s">
        <v>0</v>
      </c>
      <c r="AC39" s="21" t="s">
        <v>0</v>
      </c>
    </row>
    <row r="40" spans="2:29" s="18" customFormat="1" x14ac:dyDescent="0.2">
      <c r="C40" s="20"/>
      <c r="E40" s="20"/>
      <c r="G40" s="20"/>
      <c r="AA40" s="21" t="s">
        <v>0</v>
      </c>
      <c r="AB40" s="21" t="s">
        <v>0</v>
      </c>
      <c r="AC40" s="21" t="s">
        <v>0</v>
      </c>
    </row>
    <row r="41" spans="2:29" s="18" customFormat="1" hidden="1" x14ac:dyDescent="0.2">
      <c r="AA41" s="21" t="s">
        <v>0</v>
      </c>
      <c r="AB41" s="21" t="s">
        <v>0</v>
      </c>
      <c r="AC41" s="21" t="s">
        <v>0</v>
      </c>
    </row>
    <row r="42" spans="2:29" s="18" customFormat="1" hidden="1" x14ac:dyDescent="0.2">
      <c r="AA42" s="21" t="s">
        <v>0</v>
      </c>
      <c r="AB42" s="21" t="s">
        <v>0</v>
      </c>
      <c r="AC42" s="21" t="s">
        <v>0</v>
      </c>
    </row>
    <row r="43" spans="2:29" hidden="1" x14ac:dyDescent="0.2">
      <c r="G43" s="33"/>
      <c r="AA43" s="4" t="s">
        <v>0</v>
      </c>
      <c r="AB43" s="4" t="s">
        <v>0</v>
      </c>
      <c r="AC43" s="4" t="s">
        <v>0</v>
      </c>
    </row>
    <row r="44" spans="2:29" hidden="1" x14ac:dyDescent="0.2">
      <c r="B44" s="22" t="s">
        <v>35</v>
      </c>
      <c r="F44" s="18">
        <f>'Income Statement - General'!F44+'[1]Income Statement - Water'!F44+'[1]Income Statement - Sewer'!F44+'Income Statement - Other 1'!F44+'[1]Income Statement - Other 2'!F44+'[1]Income Statement - Other 3'!F44</f>
        <v>0</v>
      </c>
      <c r="G44" s="33"/>
      <c r="H44" s="18">
        <f>'Income Statement - General'!H44+'[1]Income Statement - Water'!H44+'[1]Income Statement - Sewer'!H44+'Income Statement - Other 1'!H44+'[1]Income Statement - Other 2'!H44+'[1]Income Statement - Other 3'!H44</f>
        <v>0</v>
      </c>
      <c r="I44" s="18">
        <f>'Income Statement - General'!I44+'[1]Income Statement - Water'!I44+'[1]Income Statement - Sewer'!I44+'Income Statement - Other 1'!I44+'[1]Income Statement - Other 2'!I44+'[1]Income Statement - Other 3'!I44</f>
        <v>0</v>
      </c>
      <c r="J44" s="18">
        <f>'Income Statement - General'!J44+'[1]Income Statement - Water'!J44+'[1]Income Statement - Sewer'!J44+'Income Statement - Other 1'!J44+'[1]Income Statement - Other 2'!J44+'[1]Income Statement - Other 3'!J44</f>
        <v>0</v>
      </c>
      <c r="K44" s="18">
        <f>'Income Statement - General'!K44+'[1]Income Statement - Water'!K44+'[1]Income Statement - Sewer'!K44+'Income Statement - Other 1'!K44+'[1]Income Statement - Other 2'!K44+'[1]Income Statement - Other 3'!K44</f>
        <v>0</v>
      </c>
      <c r="L44" s="18">
        <f>'Income Statement - General'!L44+'[1]Income Statement - Water'!L44+'[1]Income Statement - Sewer'!L44+'Income Statement - Other 1'!L44+'[1]Income Statement - Other 2'!L44+'[1]Income Statement - Other 3'!L44</f>
        <v>0</v>
      </c>
      <c r="M44" s="18">
        <f>'Income Statement - General'!M44+'[1]Income Statement - Water'!M44+'[1]Income Statement - Sewer'!M44+'Income Statement - Other 1'!M44+'[1]Income Statement - Other 2'!M44+'[1]Income Statement - Other 3'!M44</f>
        <v>0</v>
      </c>
      <c r="N44" s="18">
        <f>'Income Statement - General'!N44+'[1]Income Statement - Water'!N44+'[1]Income Statement - Sewer'!N44+'Income Statement - Other 1'!N44+'[1]Income Statement - Other 2'!N44+'[1]Income Statement - Other 3'!N44</f>
        <v>0</v>
      </c>
      <c r="O44" s="18">
        <f>'Income Statement - General'!O44+'[1]Income Statement - Water'!O44+'[1]Income Statement - Sewer'!O44+'Income Statement - Other 1'!O44+'[1]Income Statement - Other 2'!O44+'[1]Income Statement - Other 3'!O44</f>
        <v>0</v>
      </c>
      <c r="P44" s="18">
        <f>'Income Statement - General'!P44+'[1]Income Statement - Water'!P44+'[1]Income Statement - Sewer'!P44+'Income Statement - Other 1'!P44+'[1]Income Statement - Other 2'!P44+'[1]Income Statement - Other 3'!P44</f>
        <v>0</v>
      </c>
      <c r="Q44" s="18">
        <f>'Income Statement - General'!Q44+'[1]Income Statement - Water'!Q44+'[1]Income Statement - Sewer'!Q44+'Income Statement - Other 1'!Q44+'[1]Income Statement - Other 2'!Q44+'[1]Income Statement - Other 3'!Q44</f>
        <v>0</v>
      </c>
      <c r="AA44" s="4" t="s">
        <v>0</v>
      </c>
      <c r="AB44" s="4" t="s">
        <v>0</v>
      </c>
      <c r="AC44" s="4" t="s">
        <v>0</v>
      </c>
    </row>
    <row r="45" spans="2:29" hidden="1" x14ac:dyDescent="0.2">
      <c r="B45" s="22" t="s">
        <v>36</v>
      </c>
      <c r="F45" s="18">
        <f>'Income Statement - General'!F45+'[1]Income Statement - Water'!F45+'[1]Income Statement - Sewer'!F45+'Income Statement - Other 1'!F45+'[1]Income Statement - Other 2'!F45+'[1]Income Statement - Other 3'!F45</f>
        <v>3470.5600000009872</v>
      </c>
      <c r="G45" s="33"/>
      <c r="H45" s="18">
        <f>'Income Statement - General'!H45+'[1]Income Statement - Water'!H45+'[1]Income Statement - Sewer'!H45+'Income Statement - Other 1'!H45+'[1]Income Statement - Other 2'!H45+'[1]Income Statement - Other 3'!H45</f>
        <v>548279.03000000166</v>
      </c>
      <c r="I45" s="18">
        <f>'Income Statement - General'!I45+'[1]Income Statement - Water'!I45+'[1]Income Statement - Sewer'!I45+'Income Statement - Other 1'!I45+'[1]Income Statement - Other 2'!I45+'[1]Income Statement - Other 3'!I45</f>
        <v>310491.44999999693</v>
      </c>
      <c r="J45" s="18">
        <f>'Income Statement - General'!J45+'[1]Income Statement - Water'!J45+'[1]Income Statement - Sewer'!J45+'Income Statement - Other 1'!J45+'[1]Income Statement - Other 2'!J45+'[1]Income Statement - Other 3'!J45</f>
        <v>363228.26999999722</v>
      </c>
      <c r="K45" s="18">
        <f>'Income Statement - General'!K45+'[1]Income Statement - Water'!K45+'[1]Income Statement - Sewer'!K45+'Income Statement - Other 1'!K45+'[1]Income Statement - Other 2'!K45+'[1]Income Statement - Other 3'!K45</f>
        <v>417178.12999999523</v>
      </c>
      <c r="L45" s="18">
        <f>'Income Statement - General'!L45+'[1]Income Statement - Water'!L45+'[1]Income Statement - Sewer'!L45+'Income Statement - Other 1'!L45+'[1]Income Statement - Other 2'!L45+'[1]Income Statement - Other 3'!L45</f>
        <v>472368.88999999687</v>
      </c>
      <c r="M45" s="18">
        <f>'Income Statement - General'!M45+'[1]Income Statement - Water'!M45+'[1]Income Statement - Sewer'!M45+'Income Statement - Other 1'!M45+'[1]Income Statement - Other 2'!M45+'[1]Income Statement - Other 3'!M45</f>
        <v>528828.8899999992</v>
      </c>
      <c r="N45" s="18">
        <f>'Income Statement - General'!N45+'[1]Income Statement - Water'!N45+'[1]Income Statement - Sewer'!N45+'Income Statement - Other 1'!N45+'[1]Income Statement - Other 2'!N45+'[1]Income Statement - Other 3'!N45</f>
        <v>586587.4299999983</v>
      </c>
      <c r="O45" s="18">
        <f>'Income Statement - General'!O45+'[1]Income Statement - Water'!O45+'[1]Income Statement - Sewer'!O45+'Income Statement - Other 1'!O45+'[1]Income Statement - Other 2'!O45+'[1]Income Statement - Other 3'!O45</f>
        <v>645674.57000000589</v>
      </c>
      <c r="P45" s="18">
        <f>'Income Statement - General'!P45+'[1]Income Statement - Water'!P45+'[1]Income Statement - Sewer'!P45+'Income Statement - Other 1'!P45+'[1]Income Statement - Other 2'!P45+'[1]Income Statement - Other 3'!P45</f>
        <v>706120.74999999302</v>
      </c>
      <c r="Q45" s="18">
        <f>'Income Statement - General'!Q45+'[1]Income Statement - Water'!Q45+'[1]Income Statement - Sewer'!Q45+'Income Statement - Other 1'!Q45+'[1]Income Statement - Other 2'!Q45+'[1]Income Statement - Other 3'!Q45</f>
        <v>767957.17000000505</v>
      </c>
      <c r="AA45" s="4" t="s">
        <v>0</v>
      </c>
      <c r="AB45" s="4" t="s">
        <v>0</v>
      </c>
      <c r="AC45" s="4" t="s">
        <v>0</v>
      </c>
    </row>
    <row r="46" spans="2:29" hidden="1" x14ac:dyDescent="0.2">
      <c r="B46" s="18"/>
      <c r="G46" s="33"/>
      <c r="AA46" s="4" t="s">
        <v>0</v>
      </c>
      <c r="AB46" s="4" t="s">
        <v>0</v>
      </c>
      <c r="AC46" s="4" t="s">
        <v>0</v>
      </c>
    </row>
    <row r="47" spans="2:29" hidden="1" x14ac:dyDescent="0.2">
      <c r="B47" s="18" t="s">
        <v>37</v>
      </c>
      <c r="F47" s="18">
        <f>'Income Statement - General'!F47+'[1]Income Statement - Water'!F47+'[1]Income Statement - Sewer'!F47+'Income Statement - Other 1'!F47+'[1]Income Statement - Other 2'!F47+'[1]Income Statement - Other 3'!F47</f>
        <v>0</v>
      </c>
      <c r="G47" s="33"/>
      <c r="H47" s="18">
        <f>'Income Statement - General'!H47+'[1]Income Statement - Water'!H47+'[1]Income Statement - Sewer'!H47+'Income Statement - Other 1'!H47+'[1]Income Statement - Other 2'!H47+'[1]Income Statement - Other 3'!H47</f>
        <v>0</v>
      </c>
      <c r="I47" s="18">
        <f>'Income Statement - General'!I47+'[1]Income Statement - Water'!I47+'[1]Income Statement - Sewer'!I47+'Income Statement - Other 1'!I47+'[1]Income Statement - Other 2'!I47+'[1]Income Statement - Other 3'!I47</f>
        <v>0</v>
      </c>
      <c r="J47" s="18">
        <f>'Income Statement - General'!J47+'[1]Income Statement - Water'!J47+'[1]Income Statement - Sewer'!J47+'Income Statement - Other 1'!J47+'[1]Income Statement - Other 2'!J47+'[1]Income Statement - Other 3'!J47</f>
        <v>0</v>
      </c>
      <c r="K47" s="18">
        <f>'Income Statement - General'!K47+'[1]Income Statement - Water'!K47+'[1]Income Statement - Sewer'!K47+'Income Statement - Other 1'!K47+'[1]Income Statement - Other 2'!K47+'[1]Income Statement - Other 3'!K47</f>
        <v>0</v>
      </c>
      <c r="L47" s="18">
        <f>'Income Statement - General'!L47+'[1]Income Statement - Water'!L47+'[1]Income Statement - Sewer'!L47+'Income Statement - Other 1'!L47+'[1]Income Statement - Other 2'!L47+'[1]Income Statement - Other 3'!L47</f>
        <v>0</v>
      </c>
      <c r="M47" s="18">
        <f>'Income Statement - General'!M47+'[1]Income Statement - Water'!M47+'[1]Income Statement - Sewer'!M47+'Income Statement - Other 1'!M47+'[1]Income Statement - Other 2'!M47+'[1]Income Statement - Other 3'!M47</f>
        <v>0</v>
      </c>
      <c r="N47" s="18">
        <f>'Income Statement - General'!N47+'[1]Income Statement - Water'!N47+'[1]Income Statement - Sewer'!N47+'Income Statement - Other 1'!N47+'[1]Income Statement - Other 2'!N47+'[1]Income Statement - Other 3'!N47</f>
        <v>0</v>
      </c>
      <c r="O47" s="18">
        <f>'Income Statement - General'!O47+'[1]Income Statement - Water'!O47+'[1]Income Statement - Sewer'!O47+'Income Statement - Other 1'!O47+'[1]Income Statement - Other 2'!O47+'[1]Income Statement - Other 3'!O47</f>
        <v>0</v>
      </c>
      <c r="P47" s="18">
        <f>'Income Statement - General'!P47+'[1]Income Statement - Water'!P47+'[1]Income Statement - Sewer'!P47+'Income Statement - Other 1'!P47+'[1]Income Statement - Other 2'!P47+'[1]Income Statement - Other 3'!P47</f>
        <v>0</v>
      </c>
      <c r="Q47" s="18">
        <f>'Income Statement - General'!Q47+'[1]Income Statement - Water'!Q47+'[1]Income Statement - Sewer'!Q47+'Income Statement - Other 1'!Q47+'[1]Income Statement - Other 2'!Q47+'[1]Income Statement - Other 3'!Q47</f>
        <v>0</v>
      </c>
      <c r="AA47" s="4" t="s">
        <v>0</v>
      </c>
      <c r="AB47" s="4" t="s">
        <v>0</v>
      </c>
      <c r="AC47" s="4" t="s">
        <v>0</v>
      </c>
    </row>
    <row r="48" spans="2:29" hidden="1" x14ac:dyDescent="0.2">
      <c r="B48" s="18" t="s">
        <v>38</v>
      </c>
      <c r="F48" s="18">
        <f>'Income Statement - General'!F48+'[1]Income Statement - Water'!F48+'[1]Income Statement - Sewer'!F48+'Income Statement - Other 1'!F48+'[1]Income Statement - Other 2'!F48+'[1]Income Statement - Other 3'!F48</f>
        <v>0</v>
      </c>
      <c r="G48" s="33"/>
      <c r="H48" s="18">
        <f>'Income Statement - General'!H48+'[1]Income Statement - Water'!H48+'[1]Income Statement - Sewer'!H48+'Income Statement - Other 1'!H48+'[1]Income Statement - Other 2'!H48+'[1]Income Statement - Other 3'!H48</f>
        <v>0</v>
      </c>
      <c r="I48" s="18">
        <f>'Income Statement - General'!I48+'[1]Income Statement - Water'!I48+'[1]Income Statement - Sewer'!I48+'Income Statement - Other 1'!I48+'[1]Income Statement - Other 2'!I48+'[1]Income Statement - Other 3'!I48</f>
        <v>350000.00000000006</v>
      </c>
      <c r="J48" s="18">
        <f>'Income Statement - General'!J48+'[1]Income Statement - Water'!J48+'[1]Income Statement - Sewer'!J48+'Income Statement - Other 1'!J48+'[1]Income Statement - Other 2'!J48+'[1]Income Statement - Other 3'!J48</f>
        <v>350000.00000000006</v>
      </c>
      <c r="K48" s="18">
        <f>'Income Statement - General'!K48+'[1]Income Statement - Water'!K48+'[1]Income Statement - Sewer'!K48+'Income Statement - Other 1'!K48+'[1]Income Statement - Other 2'!K48+'[1]Income Statement - Other 3'!K48</f>
        <v>350000.00000000006</v>
      </c>
      <c r="L48" s="18">
        <f>'Income Statement - General'!L48+'[1]Income Statement - Water'!L48+'[1]Income Statement - Sewer'!L48+'Income Statement - Other 1'!L48+'[1]Income Statement - Other 2'!L48+'[1]Income Statement - Other 3'!L48</f>
        <v>350000.00000000006</v>
      </c>
      <c r="M48" s="18">
        <f>'Income Statement - General'!M48+'[1]Income Statement - Water'!M48+'[1]Income Statement - Sewer'!M48+'Income Statement - Other 1'!M48+'[1]Income Statement - Other 2'!M48+'[1]Income Statement - Other 3'!M48</f>
        <v>350000.00000000006</v>
      </c>
      <c r="N48" s="18">
        <f>'Income Statement - General'!N48+'[1]Income Statement - Water'!N48+'[1]Income Statement - Sewer'!N48+'Income Statement - Other 1'!N48+'[1]Income Statement - Other 2'!N48+'[1]Income Statement - Other 3'!N48</f>
        <v>350000.00000000006</v>
      </c>
      <c r="O48" s="18">
        <f>'Income Statement - General'!O48+'[1]Income Statement - Water'!O48+'[1]Income Statement - Sewer'!O48+'Income Statement - Other 1'!O48+'[1]Income Statement - Other 2'!O48+'[1]Income Statement - Other 3'!O48</f>
        <v>284731.51939466526</v>
      </c>
      <c r="P48" s="18">
        <f>'Income Statement - General'!P48+'[1]Income Statement - Water'!P48+'[1]Income Statement - Sewer'!P48+'Income Statement - Other 1'!P48+'[1]Income Statement - Other 2'!P48+'[1]Income Statement - Other 3'!P48</f>
        <v>217178.6419681437</v>
      </c>
      <c r="Q48" s="18">
        <f>'Income Statement - General'!Q48+'[1]Income Statement - Water'!Q48+'[1]Income Statement - Sewer'!Q48+'Income Statement - Other 1'!Q48+'[1]Income Statement - Other 2'!Q48+'[1]Income Statement - Other 3'!Q48</f>
        <v>147261.41383169396</v>
      </c>
      <c r="AA48" s="4" t="s">
        <v>0</v>
      </c>
      <c r="AB48" s="4" t="s">
        <v>0</v>
      </c>
      <c r="AC48" s="4" t="s">
        <v>0</v>
      </c>
    </row>
    <row r="49" spans="2:29" hidden="1" x14ac:dyDescent="0.2">
      <c r="F49" s="1">
        <f>F47-F48</f>
        <v>0</v>
      </c>
      <c r="G49" s="33"/>
      <c r="H49" s="1">
        <f>H47-H48</f>
        <v>0</v>
      </c>
      <c r="I49" s="1">
        <f>I47-I48</f>
        <v>-350000.00000000006</v>
      </c>
      <c r="J49" s="1">
        <f t="shared" ref="J49:Q49" si="8">J47-J48</f>
        <v>-350000.00000000006</v>
      </c>
      <c r="K49" s="1">
        <f t="shared" si="8"/>
        <v>-350000.00000000006</v>
      </c>
      <c r="L49" s="1">
        <f t="shared" si="8"/>
        <v>-350000.00000000006</v>
      </c>
      <c r="M49" s="1">
        <f t="shared" si="8"/>
        <v>-350000.00000000006</v>
      </c>
      <c r="N49" s="1">
        <f t="shared" si="8"/>
        <v>-350000.00000000006</v>
      </c>
      <c r="O49" s="1">
        <f t="shared" si="8"/>
        <v>-284731.51939466526</v>
      </c>
      <c r="P49" s="1">
        <f t="shared" si="8"/>
        <v>-217178.6419681437</v>
      </c>
      <c r="Q49" s="1">
        <f t="shared" si="8"/>
        <v>-147261.41383169396</v>
      </c>
      <c r="AA49" s="4" t="s">
        <v>0</v>
      </c>
      <c r="AB49" s="4" t="s">
        <v>0</v>
      </c>
      <c r="AC49" s="4" t="s">
        <v>0</v>
      </c>
    </row>
    <row r="50" spans="2:29" hidden="1" x14ac:dyDescent="0.2">
      <c r="G50" s="33"/>
      <c r="AA50" s="4" t="s">
        <v>0</v>
      </c>
      <c r="AB50" s="4" t="s">
        <v>0</v>
      </c>
      <c r="AC50" s="4" t="s">
        <v>0</v>
      </c>
    </row>
    <row r="51" spans="2:29" hidden="1" x14ac:dyDescent="0.2">
      <c r="G51" s="33"/>
      <c r="AA51" s="4" t="s">
        <v>0</v>
      </c>
      <c r="AB51" s="4" t="s">
        <v>0</v>
      </c>
      <c r="AC51" s="4" t="s">
        <v>0</v>
      </c>
    </row>
    <row r="52" spans="2:29" ht="30" customHeight="1" x14ac:dyDescent="0.2">
      <c r="B52" s="4" t="s">
        <v>0</v>
      </c>
      <c r="C52" s="4" t="s">
        <v>0</v>
      </c>
      <c r="D52" s="4" t="s">
        <v>0</v>
      </c>
      <c r="E52" s="4" t="s">
        <v>0</v>
      </c>
      <c r="F52" s="4" t="s">
        <v>0</v>
      </c>
      <c r="G52" s="4" t="s">
        <v>0</v>
      </c>
      <c r="H52" s="4" t="s">
        <v>0</v>
      </c>
      <c r="I52" s="4" t="s">
        <v>0</v>
      </c>
      <c r="J52" s="4" t="s">
        <v>0</v>
      </c>
      <c r="K52" s="4" t="s">
        <v>0</v>
      </c>
      <c r="L52" s="4" t="s">
        <v>0</v>
      </c>
      <c r="M52" s="4" t="s">
        <v>0</v>
      </c>
      <c r="N52" s="4" t="s">
        <v>0</v>
      </c>
      <c r="O52" s="4" t="s">
        <v>0</v>
      </c>
      <c r="P52" s="4" t="s">
        <v>0</v>
      </c>
      <c r="Q52" s="4" t="s">
        <v>0</v>
      </c>
      <c r="R52" s="4" t="s">
        <v>0</v>
      </c>
      <c r="S52" s="4" t="s">
        <v>0</v>
      </c>
      <c r="T52" s="4" t="s">
        <v>0</v>
      </c>
      <c r="U52" s="4" t="s">
        <v>0</v>
      </c>
      <c r="V52" s="4" t="s">
        <v>0</v>
      </c>
      <c r="W52" s="4" t="s">
        <v>0</v>
      </c>
      <c r="X52" s="4" t="s">
        <v>0</v>
      </c>
      <c r="Y52" s="4" t="s">
        <v>0</v>
      </c>
      <c r="Z52" s="4" t="s">
        <v>0</v>
      </c>
      <c r="AA52" s="4" t="s">
        <v>0</v>
      </c>
      <c r="AB52" s="4" t="s">
        <v>0</v>
      </c>
      <c r="AC52" s="4" t="s">
        <v>0</v>
      </c>
    </row>
    <row r="53" spans="2:29" ht="30" customHeight="1" x14ac:dyDescent="0.2">
      <c r="B53" s="4" t="s">
        <v>0</v>
      </c>
      <c r="C53" s="4" t="s">
        <v>0</v>
      </c>
      <c r="D53" s="4" t="s">
        <v>0</v>
      </c>
      <c r="E53" s="4" t="s">
        <v>0</v>
      </c>
      <c r="F53" s="4" t="s">
        <v>0</v>
      </c>
      <c r="G53" s="4" t="s">
        <v>0</v>
      </c>
      <c r="H53" s="4" t="s">
        <v>0</v>
      </c>
      <c r="I53" s="4" t="s">
        <v>0</v>
      </c>
      <c r="J53" s="4" t="s">
        <v>0</v>
      </c>
      <c r="K53" s="4" t="s">
        <v>0</v>
      </c>
      <c r="L53" s="4" t="s">
        <v>0</v>
      </c>
      <c r="M53" s="4" t="s">
        <v>0</v>
      </c>
      <c r="N53" s="4" t="s">
        <v>0</v>
      </c>
      <c r="O53" s="4" t="s">
        <v>0</v>
      </c>
      <c r="P53" s="4" t="s">
        <v>0</v>
      </c>
      <c r="Q53" s="4" t="s">
        <v>0</v>
      </c>
      <c r="R53" s="4" t="s">
        <v>0</v>
      </c>
      <c r="S53" s="4" t="s">
        <v>0</v>
      </c>
      <c r="T53" s="4" t="s">
        <v>0</v>
      </c>
      <c r="U53" s="4" t="s">
        <v>0</v>
      </c>
      <c r="V53" s="4" t="s">
        <v>0</v>
      </c>
      <c r="W53" s="4" t="s">
        <v>0</v>
      </c>
      <c r="X53" s="4" t="s">
        <v>0</v>
      </c>
      <c r="Y53" s="4" t="s">
        <v>0</v>
      </c>
      <c r="Z53" s="4" t="s">
        <v>0</v>
      </c>
      <c r="AA53" s="4" t="s">
        <v>0</v>
      </c>
      <c r="AB53" s="4" t="s">
        <v>0</v>
      </c>
      <c r="AC53" s="4" t="s">
        <v>0</v>
      </c>
    </row>
    <row r="54" spans="2:29" ht="30" customHeight="1" x14ac:dyDescent="0.2">
      <c r="B54" s="4" t="s">
        <v>0</v>
      </c>
      <c r="C54" s="4" t="s">
        <v>0</v>
      </c>
      <c r="D54" s="4" t="s">
        <v>0</v>
      </c>
      <c r="E54" s="4" t="s">
        <v>0</v>
      </c>
      <c r="F54" s="4" t="s">
        <v>0</v>
      </c>
      <c r="G54" s="4" t="s">
        <v>0</v>
      </c>
      <c r="H54" s="4" t="s">
        <v>0</v>
      </c>
      <c r="I54" s="4" t="s">
        <v>0</v>
      </c>
      <c r="J54" s="4" t="s">
        <v>0</v>
      </c>
      <c r="K54" s="4" t="s">
        <v>0</v>
      </c>
      <c r="L54" s="4" t="s">
        <v>0</v>
      </c>
      <c r="M54" s="4" t="s">
        <v>0</v>
      </c>
      <c r="N54" s="4" t="s">
        <v>0</v>
      </c>
      <c r="O54" s="4" t="s">
        <v>0</v>
      </c>
      <c r="P54" s="4" t="s">
        <v>0</v>
      </c>
      <c r="Q54" s="4" t="s">
        <v>0</v>
      </c>
      <c r="R54" s="4" t="s">
        <v>0</v>
      </c>
      <c r="S54" s="4" t="s">
        <v>0</v>
      </c>
      <c r="T54" s="4" t="s">
        <v>0</v>
      </c>
      <c r="U54" s="4" t="s">
        <v>0</v>
      </c>
      <c r="V54" s="4" t="s">
        <v>0</v>
      </c>
      <c r="W54" s="4" t="s">
        <v>0</v>
      </c>
      <c r="X54" s="4" t="s">
        <v>0</v>
      </c>
      <c r="Y54" s="4" t="s">
        <v>0</v>
      </c>
      <c r="Z54" s="4" t="s">
        <v>0</v>
      </c>
      <c r="AA54" s="4" t="s">
        <v>0</v>
      </c>
      <c r="AB54" s="4" t="s">
        <v>0</v>
      </c>
      <c r="AC54" s="4" t="s">
        <v>0</v>
      </c>
    </row>
    <row r="55" spans="2:29" ht="30" customHeight="1" x14ac:dyDescent="0.2">
      <c r="B55" s="4" t="s">
        <v>0</v>
      </c>
      <c r="C55" s="4" t="s">
        <v>0</v>
      </c>
      <c r="D55" s="4" t="s">
        <v>0</v>
      </c>
      <c r="E55" s="4" t="s">
        <v>0</v>
      </c>
      <c r="F55" s="4" t="s">
        <v>0</v>
      </c>
      <c r="G55" s="4" t="s">
        <v>0</v>
      </c>
      <c r="H55" s="4" t="s">
        <v>0</v>
      </c>
      <c r="I55" s="4" t="s">
        <v>0</v>
      </c>
      <c r="J55" s="4" t="s">
        <v>0</v>
      </c>
      <c r="K55" s="4" t="s">
        <v>0</v>
      </c>
      <c r="L55" s="4" t="s">
        <v>0</v>
      </c>
      <c r="M55" s="4" t="s">
        <v>0</v>
      </c>
      <c r="N55" s="4" t="s">
        <v>0</v>
      </c>
      <c r="O55" s="4" t="s">
        <v>0</v>
      </c>
      <c r="P55" s="4" t="s">
        <v>0</v>
      </c>
      <c r="Q55" s="4" t="s">
        <v>0</v>
      </c>
      <c r="R55" s="4" t="s">
        <v>0</v>
      </c>
      <c r="S55" s="4" t="s">
        <v>0</v>
      </c>
      <c r="T55" s="4" t="s">
        <v>0</v>
      </c>
      <c r="U55" s="4" t="s">
        <v>0</v>
      </c>
      <c r="V55" s="4" t="s">
        <v>0</v>
      </c>
      <c r="W55" s="4" t="s">
        <v>0</v>
      </c>
      <c r="X55" s="4" t="s">
        <v>0</v>
      </c>
      <c r="Y55" s="4" t="s">
        <v>0</v>
      </c>
      <c r="Z55" s="4" t="s">
        <v>0</v>
      </c>
      <c r="AA55" s="4" t="s">
        <v>0</v>
      </c>
      <c r="AB55" s="4" t="s">
        <v>0</v>
      </c>
      <c r="AC55" s="4" t="s">
        <v>0</v>
      </c>
    </row>
    <row r="56" spans="2:29" ht="30" customHeight="1" x14ac:dyDescent="0.2">
      <c r="B56" s="4" t="s">
        <v>0</v>
      </c>
      <c r="C56" s="4" t="s">
        <v>0</v>
      </c>
      <c r="D56" s="4" t="s">
        <v>0</v>
      </c>
      <c r="E56" s="4" t="s">
        <v>0</v>
      </c>
      <c r="F56" s="4" t="s">
        <v>0</v>
      </c>
      <c r="G56" s="4" t="s">
        <v>0</v>
      </c>
      <c r="H56" s="4" t="s">
        <v>0</v>
      </c>
      <c r="I56" s="4" t="s">
        <v>0</v>
      </c>
      <c r="J56" s="4" t="s">
        <v>0</v>
      </c>
      <c r="K56" s="4" t="s">
        <v>0</v>
      </c>
      <c r="L56" s="4" t="s">
        <v>0</v>
      </c>
      <c r="M56" s="4" t="s">
        <v>0</v>
      </c>
      <c r="N56" s="4" t="s">
        <v>0</v>
      </c>
      <c r="O56" s="4" t="s">
        <v>0</v>
      </c>
      <c r="P56" s="4" t="s">
        <v>0</v>
      </c>
      <c r="Q56" s="4" t="s">
        <v>0</v>
      </c>
      <c r="R56" s="4" t="s">
        <v>0</v>
      </c>
      <c r="S56" s="4" t="s">
        <v>0</v>
      </c>
      <c r="T56" s="4" t="s">
        <v>0</v>
      </c>
      <c r="U56" s="4" t="s">
        <v>0</v>
      </c>
      <c r="V56" s="4" t="s">
        <v>0</v>
      </c>
      <c r="W56" s="4" t="s">
        <v>0</v>
      </c>
      <c r="X56" s="4" t="s">
        <v>0</v>
      </c>
      <c r="Y56" s="4" t="s">
        <v>0</v>
      </c>
      <c r="Z56" s="4" t="s">
        <v>0</v>
      </c>
      <c r="AA56" s="4" t="s">
        <v>0</v>
      </c>
      <c r="AB56" s="4" t="s">
        <v>0</v>
      </c>
      <c r="AC56" s="4" t="s">
        <v>0</v>
      </c>
    </row>
    <row r="57" spans="2:29" ht="30" customHeight="1" x14ac:dyDescent="0.2">
      <c r="B57" s="4" t="s">
        <v>0</v>
      </c>
      <c r="C57" s="4" t="s">
        <v>0</v>
      </c>
      <c r="D57" s="4" t="s">
        <v>0</v>
      </c>
      <c r="E57" s="4" t="s">
        <v>0</v>
      </c>
      <c r="F57" s="4" t="s">
        <v>0</v>
      </c>
      <c r="G57" s="4" t="s">
        <v>0</v>
      </c>
      <c r="H57" s="4" t="s">
        <v>0</v>
      </c>
      <c r="I57" s="4" t="s">
        <v>0</v>
      </c>
      <c r="J57" s="4" t="s">
        <v>0</v>
      </c>
      <c r="K57" s="4" t="s">
        <v>0</v>
      </c>
      <c r="L57" s="4" t="s">
        <v>0</v>
      </c>
      <c r="M57" s="4" t="s">
        <v>0</v>
      </c>
      <c r="N57" s="4" t="s">
        <v>0</v>
      </c>
      <c r="O57" s="4" t="s">
        <v>0</v>
      </c>
      <c r="P57" s="4" t="s">
        <v>0</v>
      </c>
      <c r="Q57" s="4" t="s">
        <v>0</v>
      </c>
      <c r="R57" s="4" t="s">
        <v>0</v>
      </c>
      <c r="S57" s="4" t="s">
        <v>0</v>
      </c>
      <c r="T57" s="4" t="s">
        <v>0</v>
      </c>
      <c r="U57" s="4" t="s">
        <v>0</v>
      </c>
      <c r="V57" s="4" t="s">
        <v>0</v>
      </c>
      <c r="W57" s="4" t="s">
        <v>0</v>
      </c>
      <c r="X57" s="4" t="s">
        <v>0</v>
      </c>
      <c r="Y57" s="4" t="s">
        <v>0</v>
      </c>
      <c r="Z57" s="4" t="s">
        <v>0</v>
      </c>
      <c r="AA57" s="4" t="s">
        <v>0</v>
      </c>
      <c r="AB57" s="4" t="s">
        <v>0</v>
      </c>
      <c r="AC57" s="4" t="s">
        <v>0</v>
      </c>
    </row>
    <row r="58" spans="2:29" ht="30" customHeight="1" x14ac:dyDescent="0.2">
      <c r="B58" s="4" t="s">
        <v>0</v>
      </c>
      <c r="C58" s="4" t="s">
        <v>0</v>
      </c>
      <c r="D58" s="4" t="s">
        <v>0</v>
      </c>
      <c r="E58" s="4" t="s">
        <v>0</v>
      </c>
      <c r="F58" s="4" t="s">
        <v>0</v>
      </c>
      <c r="G58" s="4" t="s">
        <v>0</v>
      </c>
      <c r="H58" s="4" t="s">
        <v>0</v>
      </c>
      <c r="I58" s="4" t="s">
        <v>0</v>
      </c>
      <c r="J58" s="4" t="s">
        <v>0</v>
      </c>
      <c r="K58" s="4" t="s">
        <v>0</v>
      </c>
      <c r="L58" s="4" t="s">
        <v>0</v>
      </c>
      <c r="M58" s="4" t="s">
        <v>0</v>
      </c>
      <c r="N58" s="4" t="s">
        <v>0</v>
      </c>
      <c r="O58" s="4" t="s">
        <v>0</v>
      </c>
      <c r="P58" s="4" t="s">
        <v>0</v>
      </c>
      <c r="Q58" s="4" t="s">
        <v>0</v>
      </c>
      <c r="R58" s="4" t="s">
        <v>0</v>
      </c>
      <c r="S58" s="4" t="s">
        <v>0</v>
      </c>
      <c r="T58" s="4" t="s">
        <v>0</v>
      </c>
      <c r="U58" s="4" t="s">
        <v>0</v>
      </c>
      <c r="V58" s="4" t="s">
        <v>0</v>
      </c>
      <c r="W58" s="4" t="s">
        <v>0</v>
      </c>
      <c r="X58" s="4" t="s">
        <v>0</v>
      </c>
      <c r="Y58" s="4" t="s">
        <v>0</v>
      </c>
      <c r="Z58" s="4" t="s">
        <v>0</v>
      </c>
      <c r="AA58" s="4" t="s">
        <v>0</v>
      </c>
      <c r="AB58" s="4" t="s">
        <v>0</v>
      </c>
      <c r="AC58" s="4" t="s">
        <v>0</v>
      </c>
    </row>
  </sheetData>
  <mergeCells count="1">
    <mergeCell ref="H3:Q3"/>
  </mergeCells>
  <pageMargins left="0.39370078740157483" right="0.19685039370078741" top="0.78740157480314965" bottom="0.43307086614173229" header="0.51181102362204722" footer="0.27559055118110237"/>
  <pageSetup paperSize="9" scale="61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IS_consol_general">
    <tabColor theme="1"/>
  </sheetPr>
  <dimension ref="A1:T59"/>
  <sheetViews>
    <sheetView zoomScaleNormal="100" zoomScaleSheetLayoutView="100" workbookViewId="0">
      <pane xSplit="2" ySplit="5" topLeftCell="C6" activePane="bottomRight" state="frozen"/>
      <selection activeCell="B53" sqref="B53"/>
      <selection pane="topRight" activeCell="B53" sqref="B53"/>
      <selection pane="bottomLeft" activeCell="B53" sqref="B53"/>
      <selection pane="bottomRight" activeCell="B4" sqref="B4"/>
    </sheetView>
  </sheetViews>
  <sheetFormatPr defaultColWidth="9.140625" defaultRowHeight="12.75" x14ac:dyDescent="0.2"/>
  <cols>
    <col min="1" max="1" width="23.7109375" style="1" hidden="1" customWidth="1"/>
    <col min="2" max="2" width="58.7109375" style="1" customWidth="1"/>
    <col min="3" max="3" width="2.7109375" style="1" customWidth="1"/>
    <col min="4" max="4" width="13.7109375" style="1" customWidth="1"/>
    <col min="5" max="5" width="2.7109375" style="1" customWidth="1"/>
    <col min="6" max="6" width="13.7109375" style="1" customWidth="1"/>
    <col min="7" max="7" width="2.7109375" style="1" customWidth="1"/>
    <col min="8" max="17" width="13.7109375" style="1" customWidth="1"/>
    <col min="18" max="20" width="20.7109375" style="1" customWidth="1"/>
    <col min="21" max="16384" width="9.140625" style="1"/>
  </cols>
  <sheetData>
    <row r="1" spans="1:20" ht="15" customHeight="1" x14ac:dyDescent="0.25">
      <c r="B1" s="2" t="str">
        <f>'[1]Cover Page'!$A$3</f>
        <v>Kiama Municipal Council</v>
      </c>
      <c r="C1" s="3"/>
      <c r="E1" s="3"/>
      <c r="G1" s="3"/>
      <c r="R1" s="4" t="s">
        <v>0</v>
      </c>
      <c r="S1" s="4" t="s">
        <v>0</v>
      </c>
      <c r="T1" s="4" t="s">
        <v>0</v>
      </c>
    </row>
    <row r="2" spans="1:20" ht="15" customHeight="1" x14ac:dyDescent="0.25">
      <c r="B2" s="2" t="str">
        <f>'[1]Cover Page'!$A$5</f>
        <v>10 Year Financial Plan for the Years ending 30 June 2028</v>
      </c>
      <c r="C2" s="3"/>
      <c r="E2" s="3"/>
      <c r="G2" s="3"/>
      <c r="R2" s="4" t="s">
        <v>0</v>
      </c>
      <c r="S2" s="4" t="s">
        <v>0</v>
      </c>
      <c r="T2" s="4" t="s">
        <v>0</v>
      </c>
    </row>
    <row r="3" spans="1:20" ht="15" customHeight="1" x14ac:dyDescent="0.25">
      <c r="B3" s="5" t="str">
        <f>"INCOME STATEMENT - "&amp;UPPER(consol_GF_name)</f>
        <v>INCOME STATEMENT - GENERAL FUND</v>
      </c>
      <c r="C3" s="3"/>
      <c r="D3" s="6" t="s">
        <v>2</v>
      </c>
      <c r="E3" s="34"/>
      <c r="F3" s="6" t="s">
        <v>3</v>
      </c>
      <c r="G3" s="9"/>
      <c r="H3" s="10" t="s">
        <v>4</v>
      </c>
      <c r="I3" s="10"/>
      <c r="J3" s="10"/>
      <c r="K3" s="10"/>
      <c r="L3" s="10"/>
      <c r="M3" s="10"/>
      <c r="N3" s="10"/>
      <c r="O3" s="10"/>
      <c r="P3" s="10"/>
      <c r="Q3" s="10"/>
      <c r="R3" s="4" t="s">
        <v>0</v>
      </c>
      <c r="S3" s="4" t="s">
        <v>0</v>
      </c>
      <c r="T3" s="4" t="s">
        <v>0</v>
      </c>
    </row>
    <row r="4" spans="1:20" ht="15" customHeight="1" x14ac:dyDescent="0.25">
      <c r="B4" s="81" t="str">
        <f>"Scenario: "&amp;consol_scenario_name</f>
        <v>Scenario: Strategic Scenario</v>
      </c>
      <c r="C4" s="11"/>
      <c r="D4" s="12" t="str">
        <f>Starting_year-2&amp;"/"&amp;RIGHT(Starting_year-1,2)</f>
        <v>2016/17</v>
      </c>
      <c r="E4" s="13"/>
      <c r="F4" s="12" t="str">
        <f>Starting_year-1&amp;"/"&amp;RIGHT(Starting_year,2)</f>
        <v>2017/18</v>
      </c>
      <c r="G4" s="11"/>
      <c r="H4" s="12" t="str">
        <f>Starting_year&amp;"/"&amp;RIGHT(Starting_year+1,2)</f>
        <v>2018/19</v>
      </c>
      <c r="I4" s="14" t="str">
        <f>Starting_year+1&amp;"/"&amp;RIGHT(Starting_year+2,2)</f>
        <v>2019/20</v>
      </c>
      <c r="J4" s="14" t="str">
        <f>Starting_year+2&amp;"/"&amp;RIGHT(Starting_year+3,2)</f>
        <v>2020/21</v>
      </c>
      <c r="K4" s="14" t="str">
        <f>Starting_year+3&amp;"/"&amp;RIGHT(Starting_year+4,2)</f>
        <v>2021/22</v>
      </c>
      <c r="L4" s="14" t="str">
        <f>Starting_year+4&amp;"/"&amp;RIGHT(Starting_year+5,2)</f>
        <v>2022/23</v>
      </c>
      <c r="M4" s="14" t="str">
        <f>Starting_year+5&amp;"/"&amp;RIGHT(Starting_year+6,2)</f>
        <v>2023/24</v>
      </c>
      <c r="N4" s="14" t="str">
        <f>Starting_year+6&amp;"/"&amp;RIGHT(Starting_year+7,2)</f>
        <v>2024/25</v>
      </c>
      <c r="O4" s="14" t="str">
        <f>Starting_year+7&amp;"/"&amp;RIGHT(Starting_year+8,2)</f>
        <v>2025/26</v>
      </c>
      <c r="P4" s="14" t="str">
        <f>Starting_year+8&amp;"/"&amp;RIGHT(Starting_year+9,2)</f>
        <v>2026/27</v>
      </c>
      <c r="Q4" s="14" t="str">
        <f>Starting_year+9&amp;"/"&amp;RIGHT(Starting_year+10,2)</f>
        <v>2027/28</v>
      </c>
      <c r="R4" s="4" t="s">
        <v>0</v>
      </c>
      <c r="S4" s="4" t="s">
        <v>0</v>
      </c>
      <c r="T4" s="4" t="s">
        <v>0</v>
      </c>
    </row>
    <row r="5" spans="1:20" ht="15" customHeight="1" thickBot="1" x14ac:dyDescent="0.25">
      <c r="B5" s="15"/>
      <c r="C5" s="16"/>
      <c r="D5" s="17" t="str">
        <f>IF('[1]Cover Page'!$K$75=TRUE,"$","$'000")</f>
        <v>$</v>
      </c>
      <c r="E5" s="16"/>
      <c r="F5" s="17" t="str">
        <f>IF('[1]Cover Page'!$K$75=TRUE,"$","$'000")</f>
        <v>$</v>
      </c>
      <c r="G5" s="16"/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Q5" s="17" t="str">
        <f>IF('[1]Cover Page'!$K$75=TRUE,"$","$'000")</f>
        <v>$</v>
      </c>
      <c r="R5" s="4" t="s">
        <v>0</v>
      </c>
      <c r="S5" s="4" t="s">
        <v>0</v>
      </c>
      <c r="T5" s="4" t="s">
        <v>0</v>
      </c>
    </row>
    <row r="6" spans="1:20" s="18" customFormat="1" ht="15" x14ac:dyDescent="0.25">
      <c r="B6" s="19" t="s">
        <v>5</v>
      </c>
      <c r="C6" s="20"/>
      <c r="E6" s="20"/>
      <c r="G6" s="20"/>
      <c r="R6" s="4" t="s">
        <v>0</v>
      </c>
      <c r="S6" s="4" t="s">
        <v>0</v>
      </c>
      <c r="T6" s="4" t="s">
        <v>0</v>
      </c>
    </row>
    <row r="7" spans="1:20" s="18" customFormat="1" x14ac:dyDescent="0.2">
      <c r="A7" s="22" t="s">
        <v>6</v>
      </c>
      <c r="B7" s="23" t="s">
        <v>7</v>
      </c>
      <c r="C7" s="20"/>
      <c r="E7" s="20"/>
      <c r="G7" s="20"/>
      <c r="R7" s="4" t="s">
        <v>0</v>
      </c>
      <c r="S7" s="4" t="s">
        <v>0</v>
      </c>
      <c r="T7" s="4" t="s">
        <v>0</v>
      </c>
    </row>
    <row r="8" spans="1:20" s="18" customFormat="1" x14ac:dyDescent="0.2">
      <c r="A8" s="18" t="str">
        <f t="shared" ref="A8:A13" si="0">B8</f>
        <v>Rates &amp; Annual Charges</v>
      </c>
      <c r="B8" s="18" t="s">
        <v>8</v>
      </c>
      <c r="C8" s="20"/>
      <c r="D8" s="18">
        <f>'[2]Income Statement'!D8</f>
        <v>19838000</v>
      </c>
      <c r="E8" s="20"/>
      <c r="F8" s="18">
        <f>'[2]Income Statement'!F8</f>
        <v>21050926</v>
      </c>
      <c r="G8" s="20"/>
      <c r="H8" s="18">
        <f>'[2]Income Statement'!H8</f>
        <v>22500450.879999999</v>
      </c>
      <c r="I8" s="18">
        <f>'[2]Income Statement'!I8</f>
        <v>23644246.120000001</v>
      </c>
      <c r="J8" s="18">
        <f>'[2]Income Statement'!J8</f>
        <v>24851513.289999999</v>
      </c>
      <c r="K8" s="18">
        <f>'[2]Income Statement'!K8</f>
        <v>25472801.120000001</v>
      </c>
      <c r="L8" s="18">
        <f>'[2]Income Statement'!L8</f>
        <v>26109621.140000001</v>
      </c>
      <c r="M8" s="18">
        <f>'[2]Income Statement'!M8</f>
        <v>26762361.66</v>
      </c>
      <c r="N8" s="18">
        <f>'[2]Income Statement'!N8</f>
        <v>27431420.689999998</v>
      </c>
      <c r="O8" s="18">
        <f>'[2]Income Statement'!O8</f>
        <v>28117206.210000001</v>
      </c>
      <c r="P8" s="18">
        <f>'[2]Income Statement'!P8</f>
        <v>28820136.350000001</v>
      </c>
      <c r="Q8" s="18">
        <f>'[2]Income Statement'!Q8</f>
        <v>29540639.75</v>
      </c>
      <c r="R8" s="4" t="s">
        <v>0</v>
      </c>
      <c r="S8" s="4" t="s">
        <v>0</v>
      </c>
      <c r="T8" s="4" t="s">
        <v>0</v>
      </c>
    </row>
    <row r="9" spans="1:20" s="18" customFormat="1" x14ac:dyDescent="0.2">
      <c r="A9" s="18" t="str">
        <f t="shared" si="0"/>
        <v>User Charges &amp; Fees</v>
      </c>
      <c r="B9" s="18" t="s">
        <v>9</v>
      </c>
      <c r="C9" s="20"/>
      <c r="D9" s="18">
        <f>'[2]Income Statement'!D9</f>
        <v>18678000</v>
      </c>
      <c r="E9" s="20"/>
      <c r="F9" s="18">
        <f>'[2]Income Statement'!F9</f>
        <v>19039606.200000003</v>
      </c>
      <c r="G9" s="20"/>
      <c r="H9" s="18">
        <f>'[2]Income Statement'!H9</f>
        <v>19751661.940000005</v>
      </c>
      <c r="I9" s="18">
        <f>'[2]Income Statement'!I9</f>
        <v>18340276.859999999</v>
      </c>
      <c r="J9" s="18">
        <f>'[2]Income Statement'!J9</f>
        <v>19026671.22000001</v>
      </c>
      <c r="K9" s="18">
        <f>'[2]Income Statement'!K9</f>
        <v>19740770.609999999</v>
      </c>
      <c r="L9" s="18">
        <f>'[2]Income Statement'!L9</f>
        <v>20329183.699999988</v>
      </c>
      <c r="M9" s="18">
        <f>'[2]Income Statement'!M9</f>
        <v>20935249.209999993</v>
      </c>
      <c r="N9" s="18">
        <f>'[2]Income Statement'!N9</f>
        <v>21559496.799999997</v>
      </c>
      <c r="O9" s="18">
        <f>'[2]Income Statement'!O9</f>
        <v>22202471.72000001</v>
      </c>
      <c r="P9" s="18">
        <f>'[2]Income Statement'!P9</f>
        <v>22864735.890000008</v>
      </c>
      <c r="Q9" s="18">
        <f>'[2]Income Statement'!Q9</f>
        <v>23546867.880000014</v>
      </c>
      <c r="R9" s="4" t="s">
        <v>0</v>
      </c>
      <c r="S9" s="4" t="s">
        <v>0</v>
      </c>
      <c r="T9" s="4" t="s">
        <v>0</v>
      </c>
    </row>
    <row r="10" spans="1:20" s="18" customFormat="1" x14ac:dyDescent="0.2">
      <c r="A10" s="18" t="str">
        <f t="shared" si="0"/>
        <v>Interest &amp; Investment Revenue</v>
      </c>
      <c r="B10" s="18" t="s">
        <v>10</v>
      </c>
      <c r="C10" s="20"/>
      <c r="D10" s="18">
        <f>'[2]Income Statement'!D10</f>
        <v>1844000</v>
      </c>
      <c r="E10" s="20"/>
      <c r="F10" s="18">
        <f>'[2]Income Statement'!F10</f>
        <v>1307964.92</v>
      </c>
      <c r="G10" s="20"/>
      <c r="H10" s="18">
        <f>'[2]Income Statement'!H10</f>
        <v>1320729.92</v>
      </c>
      <c r="I10" s="18">
        <f>'[2]Income Statement'!I10</f>
        <v>1209170.3299999998</v>
      </c>
      <c r="J10" s="18">
        <f>'[2]Income Statement'!J10</f>
        <v>1220947.3900000004</v>
      </c>
      <c r="K10" s="18">
        <f>'[2]Income Statement'!K10</f>
        <v>1232842.2199999997</v>
      </c>
      <c r="L10" s="18">
        <f>'[2]Income Statement'!L10</f>
        <v>1244855.9900000002</v>
      </c>
      <c r="M10" s="18">
        <f>'[2]Income Statement'!M10</f>
        <v>1281257.71</v>
      </c>
      <c r="N10" s="18">
        <f>'[2]Income Statement'!N10</f>
        <v>1331249.4200000002</v>
      </c>
      <c r="O10" s="18">
        <f>'[2]Income Statement'!O10</f>
        <v>1422234.3299999998</v>
      </c>
      <c r="P10" s="18">
        <f>'[2]Income Statement'!P10</f>
        <v>1547403.5699999996</v>
      </c>
      <c r="Q10" s="18">
        <f>'[2]Income Statement'!Q10</f>
        <v>1683838.04</v>
      </c>
      <c r="R10" s="4" t="s">
        <v>0</v>
      </c>
      <c r="S10" s="4" t="s">
        <v>0</v>
      </c>
      <c r="T10" s="4" t="s">
        <v>0</v>
      </c>
    </row>
    <row r="11" spans="1:20" s="18" customFormat="1" x14ac:dyDescent="0.2">
      <c r="A11" s="18" t="str">
        <f t="shared" si="0"/>
        <v>Other Revenues</v>
      </c>
      <c r="B11" s="18" t="s">
        <v>12</v>
      </c>
      <c r="C11" s="20"/>
      <c r="D11" s="18">
        <f>'[2]Income Statement'!D11</f>
        <v>4976000</v>
      </c>
      <c r="E11" s="20"/>
      <c r="F11" s="18">
        <f>'[2]Income Statement'!F11</f>
        <v>3226959.2</v>
      </c>
      <c r="G11" s="20"/>
      <c r="H11" s="18">
        <f>'[2]Income Statement'!H11</f>
        <v>2522953.4</v>
      </c>
      <c r="I11" s="18">
        <f>'[2]Income Statement'!I11</f>
        <v>2522376.7799999989</v>
      </c>
      <c r="J11" s="18">
        <f>'[2]Income Statement'!J11</f>
        <v>2555436.2000000002</v>
      </c>
      <c r="K11" s="18">
        <f>'[2]Income Statement'!K11</f>
        <v>2589322.1399999987</v>
      </c>
      <c r="L11" s="18">
        <f>'[2]Income Statement'!L11</f>
        <v>2624055.2099999995</v>
      </c>
      <c r="M11" s="18">
        <f>'[2]Income Statement'!M11</f>
        <v>2659656.6000000006</v>
      </c>
      <c r="N11" s="18">
        <f>'[2]Income Statement'!N11</f>
        <v>2696148.0200000014</v>
      </c>
      <c r="O11" s="18">
        <f>'[2]Income Statement'!O11</f>
        <v>2733551.7600000002</v>
      </c>
      <c r="P11" s="18">
        <f>'[2]Income Statement'!P11</f>
        <v>2771890.4700000007</v>
      </c>
      <c r="Q11" s="18">
        <f>'[2]Income Statement'!Q11</f>
        <v>2811187.6799999997</v>
      </c>
      <c r="R11" s="4" t="s">
        <v>0</v>
      </c>
      <c r="S11" s="4" t="s">
        <v>0</v>
      </c>
      <c r="T11" s="4" t="s">
        <v>0</v>
      </c>
    </row>
    <row r="12" spans="1:20" s="18" customFormat="1" x14ac:dyDescent="0.2">
      <c r="A12" s="18" t="str">
        <f t="shared" si="0"/>
        <v>Grants &amp; Contributions provided for Operating Purposes</v>
      </c>
      <c r="B12" s="18" t="s">
        <v>13</v>
      </c>
      <c r="C12" s="20"/>
      <c r="D12" s="18">
        <f>'[2]Income Statement'!D12</f>
        <v>11712000</v>
      </c>
      <c r="E12" s="20"/>
      <c r="F12" s="18">
        <f>'[2]Income Statement'!F12</f>
        <v>10007789.16</v>
      </c>
      <c r="G12" s="20"/>
      <c r="H12" s="18">
        <f>'[2]Income Statement'!H12</f>
        <v>10298317.76</v>
      </c>
      <c r="I12" s="18">
        <f>'[2]Income Statement'!I12</f>
        <v>7030808.1899999995</v>
      </c>
      <c r="J12" s="18">
        <f>'[2]Income Statement'!J12</f>
        <v>7169713.9000000013</v>
      </c>
      <c r="K12" s="18">
        <f>'[2]Income Statement'!K12</f>
        <v>7311656.7300000004</v>
      </c>
      <c r="L12" s="18">
        <f>'[2]Income Statement'!L12</f>
        <v>7458958.9700000007</v>
      </c>
      <c r="M12" s="18">
        <f>'[2]Income Statement'!M12</f>
        <v>7620167.2599999998</v>
      </c>
      <c r="N12" s="18">
        <f>'[2]Income Statement'!N12</f>
        <v>7792178.79</v>
      </c>
      <c r="O12" s="18">
        <f>'[2]Income Statement'!O12</f>
        <v>7969997.3499999996</v>
      </c>
      <c r="P12" s="18">
        <f>'[2]Income Statement'!P12</f>
        <v>8152261.3700000001</v>
      </c>
      <c r="Q12" s="18">
        <f>'[2]Income Statement'!Q12</f>
        <v>8339082.0099999998</v>
      </c>
      <c r="R12" s="4" t="s">
        <v>0</v>
      </c>
      <c r="S12" s="4" t="s">
        <v>0</v>
      </c>
      <c r="T12" s="4" t="s">
        <v>0</v>
      </c>
    </row>
    <row r="13" spans="1:20" s="18" customFormat="1" x14ac:dyDescent="0.2">
      <c r="A13" s="18" t="str">
        <f t="shared" si="0"/>
        <v>Grants &amp; Contributions provided for Capital Purposes</v>
      </c>
      <c r="B13" s="18" t="s">
        <v>14</v>
      </c>
      <c r="C13" s="20"/>
      <c r="D13" s="18">
        <f>'[2]Income Statement'!D13</f>
        <v>16305000</v>
      </c>
      <c r="E13" s="20"/>
      <c r="F13" s="18">
        <f>'[2]Income Statement'!F13</f>
        <v>1849660</v>
      </c>
      <c r="G13" s="20"/>
      <c r="H13" s="18">
        <f>'[2]Income Statement'!H13</f>
        <v>1174660</v>
      </c>
      <c r="I13" s="18">
        <f>'[2]Income Statement'!I13</f>
        <v>2174660</v>
      </c>
      <c r="J13" s="18">
        <f>'[2]Income Statement'!J13</f>
        <v>1174660</v>
      </c>
      <c r="K13" s="18">
        <f>'[2]Income Statement'!K13</f>
        <v>1174660</v>
      </c>
      <c r="L13" s="18">
        <f>'[2]Income Statement'!L13</f>
        <v>1174660</v>
      </c>
      <c r="M13" s="18">
        <f>'[2]Income Statement'!M13</f>
        <v>1174660</v>
      </c>
      <c r="N13" s="18">
        <f>'[2]Income Statement'!N13</f>
        <v>1174660</v>
      </c>
      <c r="O13" s="18">
        <f>'[2]Income Statement'!O13</f>
        <v>1174660</v>
      </c>
      <c r="P13" s="18">
        <f>'[2]Income Statement'!P13</f>
        <v>1174660</v>
      </c>
      <c r="Q13" s="18">
        <f>'[2]Income Statement'!Q13</f>
        <v>1174660</v>
      </c>
      <c r="R13" s="4" t="s">
        <v>0</v>
      </c>
      <c r="S13" s="4" t="s">
        <v>0</v>
      </c>
      <c r="T13" s="4" t="s">
        <v>0</v>
      </c>
    </row>
    <row r="14" spans="1:20" s="18" customFormat="1" x14ac:dyDescent="0.2">
      <c r="B14" s="23" t="s">
        <v>15</v>
      </c>
      <c r="C14" s="20"/>
      <c r="E14" s="20"/>
      <c r="G14" s="20"/>
      <c r="R14" s="4" t="s">
        <v>0</v>
      </c>
      <c r="S14" s="4" t="s">
        <v>0</v>
      </c>
      <c r="T14" s="4" t="s">
        <v>0</v>
      </c>
    </row>
    <row r="15" spans="1:20" s="18" customFormat="1" x14ac:dyDescent="0.2">
      <c r="A15" s="18" t="str">
        <f>B15</f>
        <v>Net gains from the disposal of assets</v>
      </c>
      <c r="B15" s="18" t="s">
        <v>16</v>
      </c>
      <c r="C15" s="20"/>
      <c r="D15" s="18">
        <f>'[2]Income Statement'!D15</f>
        <v>0</v>
      </c>
      <c r="E15" s="20"/>
      <c r="F15" s="18">
        <f>'[2]Income Statement'!F15</f>
        <v>4093350</v>
      </c>
      <c r="G15" s="20"/>
      <c r="H15" s="18">
        <f>'[2]Income Statement'!H15</f>
        <v>5177850</v>
      </c>
      <c r="I15" s="18">
        <f>'[2]Income Statement'!I15</f>
        <v>5232350</v>
      </c>
      <c r="J15" s="18">
        <f>'[2]Income Statement'!J15</f>
        <v>806350</v>
      </c>
      <c r="K15" s="18">
        <f>'[2]Income Statement'!K15</f>
        <v>817350</v>
      </c>
      <c r="L15" s="18">
        <f>'[2]Income Statement'!L15</f>
        <v>786350</v>
      </c>
      <c r="M15" s="18">
        <f>'[2]Income Statement'!M15</f>
        <v>844350</v>
      </c>
      <c r="N15" s="18">
        <f>'[2]Income Statement'!N15</f>
        <v>844350</v>
      </c>
      <c r="O15" s="18">
        <f>'[2]Income Statement'!O15</f>
        <v>844350</v>
      </c>
      <c r="P15" s="18">
        <f>'[2]Income Statement'!P15</f>
        <v>844350</v>
      </c>
      <c r="Q15" s="18">
        <f>'[2]Income Statement'!Q15</f>
        <v>844350</v>
      </c>
      <c r="R15" s="4" t="s">
        <v>0</v>
      </c>
      <c r="S15" s="4" t="s">
        <v>0</v>
      </c>
      <c r="T15" s="4" t="s">
        <v>0</v>
      </c>
    </row>
    <row r="16" spans="1:20" s="18" customFormat="1" x14ac:dyDescent="0.2">
      <c r="A16" s="18" t="str">
        <f>B16&amp;" - Gain"</f>
        <v>Joint Ventures &amp; Associated Entities - Gain</v>
      </c>
      <c r="B16" s="18" t="s">
        <v>17</v>
      </c>
      <c r="C16" s="20"/>
      <c r="D16" s="18">
        <f>'[2]Income Statement'!D16</f>
        <v>50000</v>
      </c>
      <c r="E16" s="20"/>
      <c r="F16" s="18">
        <f>'[2]Income Statement'!F16</f>
        <v>0</v>
      </c>
      <c r="G16" s="20"/>
      <c r="H16" s="18">
        <f>'[2]Income Statement'!H16</f>
        <v>0</v>
      </c>
      <c r="I16" s="18">
        <f>'[2]Income Statement'!I16</f>
        <v>0</v>
      </c>
      <c r="J16" s="18">
        <f>'[2]Income Statement'!J16</f>
        <v>0</v>
      </c>
      <c r="K16" s="18">
        <f>'[2]Income Statement'!K16</f>
        <v>0</v>
      </c>
      <c r="L16" s="18">
        <f>'[2]Income Statement'!L16</f>
        <v>0</v>
      </c>
      <c r="M16" s="18">
        <f>'[2]Income Statement'!M16</f>
        <v>0</v>
      </c>
      <c r="N16" s="18">
        <f>'[2]Income Statement'!N16</f>
        <v>0</v>
      </c>
      <c r="O16" s="18">
        <f>'[2]Income Statement'!O16</f>
        <v>0</v>
      </c>
      <c r="P16" s="18">
        <f>'[2]Income Statement'!P16</f>
        <v>0</v>
      </c>
      <c r="Q16" s="18">
        <f>'[2]Income Statement'!Q16</f>
        <v>0</v>
      </c>
      <c r="R16" s="4" t="s">
        <v>0</v>
      </c>
      <c r="S16" s="4" t="s">
        <v>0</v>
      </c>
      <c r="T16" s="4" t="s">
        <v>0</v>
      </c>
    </row>
    <row r="17" spans="1:20" s="18" customFormat="1" x14ac:dyDescent="0.2">
      <c r="B17" s="23" t="s">
        <v>18</v>
      </c>
      <c r="C17" s="26"/>
      <c r="D17" s="27">
        <f t="shared" ref="D17:Q17" si="1">SUM(D7:D16)</f>
        <v>73403000</v>
      </c>
      <c r="E17" s="26"/>
      <c r="F17" s="27">
        <f t="shared" si="1"/>
        <v>60576255.480000004</v>
      </c>
      <c r="G17" s="26"/>
      <c r="H17" s="27">
        <f t="shared" si="1"/>
        <v>62746623.900000006</v>
      </c>
      <c r="I17" s="27">
        <f t="shared" si="1"/>
        <v>60153888.280000001</v>
      </c>
      <c r="J17" s="27">
        <f t="shared" si="1"/>
        <v>56805292.000000007</v>
      </c>
      <c r="K17" s="27">
        <f t="shared" si="1"/>
        <v>58339402.820000008</v>
      </c>
      <c r="L17" s="27">
        <f t="shared" si="1"/>
        <v>59727685.00999999</v>
      </c>
      <c r="M17" s="27">
        <f t="shared" si="1"/>
        <v>61277702.43999999</v>
      </c>
      <c r="N17" s="27">
        <f t="shared" si="1"/>
        <v>62829503.719999999</v>
      </c>
      <c r="O17" s="27">
        <f t="shared" si="1"/>
        <v>64464471.370000005</v>
      </c>
      <c r="P17" s="27">
        <f t="shared" si="1"/>
        <v>66175437.650000006</v>
      </c>
      <c r="Q17" s="27">
        <f t="shared" si="1"/>
        <v>67940625.360000014</v>
      </c>
      <c r="R17" s="4" t="s">
        <v>0</v>
      </c>
      <c r="S17" s="4" t="s">
        <v>0</v>
      </c>
      <c r="T17" s="4" t="s">
        <v>0</v>
      </c>
    </row>
    <row r="18" spans="1:20" s="18" customFormat="1" x14ac:dyDescent="0.2">
      <c r="C18" s="20"/>
      <c r="E18" s="20"/>
      <c r="G18" s="20"/>
      <c r="R18" s="4" t="s">
        <v>0</v>
      </c>
      <c r="S18" s="4" t="s">
        <v>0</v>
      </c>
      <c r="T18" s="4" t="s">
        <v>0</v>
      </c>
    </row>
    <row r="19" spans="1:20" s="18" customFormat="1" ht="15" x14ac:dyDescent="0.25">
      <c r="B19" s="19" t="s">
        <v>19</v>
      </c>
      <c r="C19" s="20"/>
      <c r="E19" s="20"/>
      <c r="G19" s="20"/>
      <c r="R19" s="4" t="s">
        <v>0</v>
      </c>
      <c r="S19" s="4" t="s">
        <v>0</v>
      </c>
      <c r="T19" s="4" t="s">
        <v>0</v>
      </c>
    </row>
    <row r="20" spans="1:20" s="18" customFormat="1" x14ac:dyDescent="0.2">
      <c r="A20" s="18" t="str">
        <f t="shared" ref="A20:A27" si="2">B20</f>
        <v>Employee Benefits &amp; On-Costs</v>
      </c>
      <c r="B20" s="18" t="s">
        <v>20</v>
      </c>
      <c r="C20" s="20"/>
      <c r="D20" s="18">
        <f>'[2]Income Statement'!D20</f>
        <v>24825000</v>
      </c>
      <c r="E20" s="20"/>
      <c r="F20" s="18">
        <f>'[2]Income Statement'!F20</f>
        <v>24615041.279999997</v>
      </c>
      <c r="G20" s="20"/>
      <c r="H20" s="18">
        <f>'[2]Income Statement'!H20</f>
        <v>25451803.870000012</v>
      </c>
      <c r="I20" s="18">
        <f>'[2]Income Statement'!I20</f>
        <v>22372587.650000006</v>
      </c>
      <c r="J20" s="18">
        <f>'[2]Income Statement'!J20</f>
        <v>23155634.23</v>
      </c>
      <c r="K20" s="18">
        <f>'[2]Income Statement'!K20</f>
        <v>23966399.550000001</v>
      </c>
      <c r="L20" s="18">
        <f>'[2]Income Statement'!L20</f>
        <v>24805872.989999965</v>
      </c>
      <c r="M20" s="18">
        <f>'[2]Income Statement'!M20</f>
        <v>25675078.549999986</v>
      </c>
      <c r="N20" s="18">
        <f>'[2]Income Statement'!N20</f>
        <v>26575077.789999984</v>
      </c>
      <c r="O20" s="18">
        <f>'[2]Income Statement'!O20</f>
        <v>27506969.879999999</v>
      </c>
      <c r="P20" s="18">
        <f>'[2]Income Statement'!P20</f>
        <v>28471892.060000017</v>
      </c>
      <c r="Q20" s="18">
        <f>'[2]Income Statement'!Q20</f>
        <v>29450485.460000005</v>
      </c>
      <c r="R20" s="4" t="s">
        <v>0</v>
      </c>
      <c r="S20" s="4" t="s">
        <v>0</v>
      </c>
      <c r="T20" s="4" t="s">
        <v>0</v>
      </c>
    </row>
    <row r="21" spans="1:20" s="18" customFormat="1" x14ac:dyDescent="0.2">
      <c r="A21" s="18" t="str">
        <f>B21</f>
        <v>Borrowing Costs</v>
      </c>
      <c r="B21" s="18" t="s">
        <v>21</v>
      </c>
      <c r="C21" s="20"/>
      <c r="D21" s="18">
        <f>'[2]Income Statement'!D21</f>
        <v>221000</v>
      </c>
      <c r="E21" s="20"/>
      <c r="F21" s="18">
        <f>'[2]Income Statement'!F21</f>
        <v>195115.70102424914</v>
      </c>
      <c r="G21" s="20"/>
      <c r="H21" s="18">
        <f>'[2]Income Statement'!H21</f>
        <v>159806.37326622807</v>
      </c>
      <c r="I21" s="18">
        <f>'[2]Income Statement'!I21</f>
        <v>279082.58435460459</v>
      </c>
      <c r="J21" s="18">
        <f>'[2]Income Statement'!J21</f>
        <v>253951.44762632236</v>
      </c>
      <c r="K21" s="18">
        <f>'[2]Income Statement'!K21</f>
        <v>254691.932052194</v>
      </c>
      <c r="L21" s="18">
        <f>'[2]Income Statement'!L21</f>
        <v>220729.69813714354</v>
      </c>
      <c r="M21" s="18">
        <f>'[2]Income Statement'!M21</f>
        <v>207430.27463733862</v>
      </c>
      <c r="N21" s="18">
        <f>'[2]Income Statement'!N21</f>
        <v>183294.35282602182</v>
      </c>
      <c r="O21" s="18">
        <f>'[2]Income Statement'!O21</f>
        <v>151019.04774705067</v>
      </c>
      <c r="P21" s="18">
        <f>'[2]Income Statement'!P21</f>
        <v>117691.86123929793</v>
      </c>
      <c r="Q21" s="18">
        <f>'[2]Income Statement'!Q21</f>
        <v>85054.683410226673</v>
      </c>
      <c r="R21" s="4" t="s">
        <v>0</v>
      </c>
      <c r="S21" s="4" t="s">
        <v>0</v>
      </c>
      <c r="T21" s="4" t="s">
        <v>0</v>
      </c>
    </row>
    <row r="22" spans="1:20" s="18" customFormat="1" x14ac:dyDescent="0.2">
      <c r="A22" s="18" t="str">
        <f t="shared" si="2"/>
        <v>Materials &amp; Contracts</v>
      </c>
      <c r="B22" s="18" t="s">
        <v>22</v>
      </c>
      <c r="C22" s="20"/>
      <c r="D22" s="18">
        <f>'[2]Income Statement'!D22</f>
        <v>18159000</v>
      </c>
      <c r="E22" s="20"/>
      <c r="F22" s="18">
        <f>'[2]Income Statement'!F22</f>
        <v>19061482.960000001</v>
      </c>
      <c r="G22" s="20"/>
      <c r="H22" s="18">
        <f>'[2]Income Statement'!H22</f>
        <v>20060290.910000004</v>
      </c>
      <c r="I22" s="18">
        <f>'[2]Income Statement'!I22</f>
        <v>19354905.43999996</v>
      </c>
      <c r="J22" s="18">
        <f>'[2]Income Statement'!J22</f>
        <v>19834964.769999981</v>
      </c>
      <c r="K22" s="18">
        <f>'[2]Income Statement'!K22</f>
        <v>20325229.59999999</v>
      </c>
      <c r="L22" s="18">
        <f>'[2]Income Statement'!L22</f>
        <v>20826552.009999987</v>
      </c>
      <c r="M22" s="18">
        <f>'[2]Income Statement'!M22</f>
        <v>21314204.960000031</v>
      </c>
      <c r="N22" s="18">
        <f>'[2]Income Statement'!N22</f>
        <v>21838396.679999974</v>
      </c>
      <c r="O22" s="18">
        <f>'[2]Income Statement'!O22</f>
        <v>22374412.14000003</v>
      </c>
      <c r="P22" s="18">
        <f>'[2]Income Statement'!P22</f>
        <v>22922517.289999973</v>
      </c>
      <c r="Q22" s="18">
        <f>'[2]Income Statement'!Q22</f>
        <v>23482985.150000002</v>
      </c>
      <c r="R22" s="4" t="s">
        <v>0</v>
      </c>
      <c r="S22" s="4" t="s">
        <v>0</v>
      </c>
      <c r="T22" s="4" t="s">
        <v>0</v>
      </c>
    </row>
    <row r="23" spans="1:20" s="18" customFormat="1" x14ac:dyDescent="0.2">
      <c r="A23" s="18" t="str">
        <f t="shared" si="2"/>
        <v>Depreciation &amp; Amortisation</v>
      </c>
      <c r="B23" s="18" t="s">
        <v>23</v>
      </c>
      <c r="C23" s="20"/>
      <c r="D23" s="18">
        <f>'[2]Income Statement'!D23</f>
        <v>6556000</v>
      </c>
      <c r="E23" s="20"/>
      <c r="F23" s="18">
        <f>'[2]Income Statement'!F23</f>
        <v>6447978</v>
      </c>
      <c r="G23" s="20"/>
      <c r="H23" s="18">
        <f>'[2]Income Statement'!H23</f>
        <v>6862183.0000000009</v>
      </c>
      <c r="I23" s="18">
        <f>'[2]Income Statement'!I23</f>
        <v>6988123.9600000028</v>
      </c>
      <c r="J23" s="18">
        <f>'[2]Income Statement'!J23</f>
        <v>7107075.1800000006</v>
      </c>
      <c r="K23" s="18">
        <f>'[2]Income Statement'!K23</f>
        <v>7311017.910000002</v>
      </c>
      <c r="L23" s="18">
        <f>'[2]Income Statement'!L23</f>
        <v>7391988.1400000006</v>
      </c>
      <c r="M23" s="18">
        <f>'[2]Income Statement'!M23</f>
        <v>7559550.0099999988</v>
      </c>
      <c r="N23" s="18">
        <f>'[2]Income Statement'!N23</f>
        <v>7644221.5400000019</v>
      </c>
      <c r="O23" s="18">
        <f>'[2]Income Statement'!O23</f>
        <v>7771367.7800000003</v>
      </c>
      <c r="P23" s="18">
        <f>'[2]Income Statement'!P23</f>
        <v>7860739.4499999983</v>
      </c>
      <c r="Q23" s="18">
        <f>'[2]Income Statement'!Q23</f>
        <v>7939346.8600000022</v>
      </c>
      <c r="R23" s="4" t="s">
        <v>0</v>
      </c>
      <c r="S23" s="4" t="s">
        <v>0</v>
      </c>
      <c r="T23" s="4" t="s">
        <v>0</v>
      </c>
    </row>
    <row r="24" spans="1:20" s="18" customFormat="1" x14ac:dyDescent="0.2">
      <c r="A24" s="18" t="str">
        <f t="shared" si="2"/>
        <v>Impairment</v>
      </c>
      <c r="B24" s="18" t="s">
        <v>24</v>
      </c>
      <c r="C24" s="20"/>
      <c r="D24" s="18">
        <f>'[2]Income Statement'!D24</f>
        <v>0</v>
      </c>
      <c r="E24" s="20"/>
      <c r="F24" s="18">
        <f>'[2]Income Statement'!F24</f>
        <v>0</v>
      </c>
      <c r="G24" s="20"/>
      <c r="H24" s="18">
        <f>'[2]Income Statement'!H24</f>
        <v>0</v>
      </c>
      <c r="I24" s="18">
        <f>'[2]Income Statement'!I24</f>
        <v>0</v>
      </c>
      <c r="J24" s="18">
        <f>'[2]Income Statement'!J24</f>
        <v>0</v>
      </c>
      <c r="K24" s="18">
        <f>'[2]Income Statement'!K24</f>
        <v>0</v>
      </c>
      <c r="L24" s="18">
        <f>'[2]Income Statement'!L24</f>
        <v>0</v>
      </c>
      <c r="M24" s="18">
        <f>'[2]Income Statement'!M24</f>
        <v>0</v>
      </c>
      <c r="N24" s="18">
        <f>'[2]Income Statement'!N24</f>
        <v>0</v>
      </c>
      <c r="O24" s="18">
        <f>'[2]Income Statement'!O24</f>
        <v>0</v>
      </c>
      <c r="P24" s="18">
        <f>'[2]Income Statement'!P24</f>
        <v>0</v>
      </c>
      <c r="Q24" s="18">
        <f>'[2]Income Statement'!Q24</f>
        <v>0</v>
      </c>
      <c r="R24" s="4" t="s">
        <v>0</v>
      </c>
      <c r="S24" s="4" t="s">
        <v>0</v>
      </c>
      <c r="T24" s="4" t="s">
        <v>0</v>
      </c>
    </row>
    <row r="25" spans="1:20" s="18" customFormat="1" x14ac:dyDescent="0.2">
      <c r="A25" s="18" t="str">
        <f t="shared" si="2"/>
        <v>Other Expenses</v>
      </c>
      <c r="B25" s="18" t="s">
        <v>25</v>
      </c>
      <c r="C25" s="20"/>
      <c r="D25" s="18">
        <f>'[2]Income Statement'!D25</f>
        <v>3132000</v>
      </c>
      <c r="E25" s="20"/>
      <c r="F25" s="18">
        <f>'[2]Income Statement'!F25</f>
        <v>3645035.88</v>
      </c>
      <c r="G25" s="20"/>
      <c r="H25" s="18">
        <f>'[2]Income Statement'!H25</f>
        <v>3670129.5999999996</v>
      </c>
      <c r="I25" s="18">
        <f>'[2]Income Statement'!I25</f>
        <v>3646682.86</v>
      </c>
      <c r="J25" s="18">
        <f>'[2]Income Statement'!J25</f>
        <v>3726233.9799999986</v>
      </c>
      <c r="K25" s="18">
        <f>'[2]Income Statement'!K25</f>
        <v>3807534.9299999988</v>
      </c>
      <c r="L25" s="18">
        <f>'[2]Income Statement'!L25</f>
        <v>3890624.49</v>
      </c>
      <c r="M25" s="18">
        <f>'[2]Income Statement'!M25</f>
        <v>3975542.4699999993</v>
      </c>
      <c r="N25" s="18">
        <f>'[2]Income Statement'!N25</f>
        <v>4062329.1800000006</v>
      </c>
      <c r="O25" s="18">
        <f>'[2]Income Statement'!O25</f>
        <v>4151026.3900000006</v>
      </c>
      <c r="P25" s="18">
        <f>'[2]Income Statement'!P25</f>
        <v>4241676.4500000011</v>
      </c>
      <c r="Q25" s="18">
        <f>'[2]Income Statement'!Q25</f>
        <v>4334322.43</v>
      </c>
      <c r="R25" s="4" t="s">
        <v>0</v>
      </c>
      <c r="S25" s="4" t="s">
        <v>0</v>
      </c>
      <c r="T25" s="4" t="s">
        <v>0</v>
      </c>
    </row>
    <row r="26" spans="1:20" s="18" customFormat="1" x14ac:dyDescent="0.2">
      <c r="A26" s="18" t="str">
        <f t="shared" si="2"/>
        <v>Interest &amp; Investment Losses</v>
      </c>
      <c r="B26" s="18" t="s">
        <v>26</v>
      </c>
      <c r="C26" s="20"/>
      <c r="D26" s="18">
        <f>'[2]Income Statement'!D26</f>
        <v>0</v>
      </c>
      <c r="E26" s="20"/>
      <c r="F26" s="18">
        <f>'[2]Income Statement'!F26</f>
        <v>0</v>
      </c>
      <c r="G26" s="20"/>
      <c r="H26" s="18">
        <f>'[2]Income Statement'!H26</f>
        <v>0</v>
      </c>
      <c r="I26" s="18">
        <f>'[2]Income Statement'!I26</f>
        <v>0</v>
      </c>
      <c r="J26" s="18">
        <f>'[2]Income Statement'!J26</f>
        <v>0</v>
      </c>
      <c r="K26" s="18">
        <f>'[2]Income Statement'!K26</f>
        <v>0</v>
      </c>
      <c r="L26" s="18">
        <f>'[2]Income Statement'!L26</f>
        <v>0</v>
      </c>
      <c r="M26" s="18">
        <f>'[2]Income Statement'!M26</f>
        <v>0</v>
      </c>
      <c r="N26" s="18">
        <f>'[2]Income Statement'!N26</f>
        <v>0</v>
      </c>
      <c r="O26" s="18">
        <f>'[2]Income Statement'!O26</f>
        <v>0</v>
      </c>
      <c r="P26" s="18">
        <f>'[2]Income Statement'!P26</f>
        <v>0</v>
      </c>
      <c r="Q26" s="18">
        <f>'[2]Income Statement'!Q26</f>
        <v>0</v>
      </c>
      <c r="R26" s="4" t="s">
        <v>0</v>
      </c>
      <c r="S26" s="4" t="s">
        <v>0</v>
      </c>
      <c r="T26" s="4" t="s">
        <v>0</v>
      </c>
    </row>
    <row r="27" spans="1:20" s="18" customFormat="1" x14ac:dyDescent="0.2">
      <c r="A27" s="18" t="str">
        <f t="shared" si="2"/>
        <v>Net Losses from the Disposal of Assets</v>
      </c>
      <c r="B27" s="18" t="s">
        <v>27</v>
      </c>
      <c r="C27" s="20"/>
      <c r="D27" s="18">
        <f>'[2]Income Statement'!D27</f>
        <v>328000</v>
      </c>
      <c r="E27" s="20"/>
      <c r="F27" s="18">
        <f>'[2]Income Statement'!F27</f>
        <v>0</v>
      </c>
      <c r="G27" s="20"/>
      <c r="H27" s="18">
        <f>'[2]Income Statement'!H27</f>
        <v>0</v>
      </c>
      <c r="I27" s="18">
        <f>'[2]Income Statement'!I27</f>
        <v>0</v>
      </c>
      <c r="J27" s="18">
        <f>'[2]Income Statement'!J27</f>
        <v>0</v>
      </c>
      <c r="K27" s="18">
        <f>'[2]Income Statement'!K27</f>
        <v>0</v>
      </c>
      <c r="L27" s="18">
        <f>'[2]Income Statement'!L27</f>
        <v>0</v>
      </c>
      <c r="M27" s="18">
        <f>'[2]Income Statement'!M27</f>
        <v>0</v>
      </c>
      <c r="N27" s="18">
        <f>'[2]Income Statement'!N27</f>
        <v>0</v>
      </c>
      <c r="O27" s="18">
        <f>'[2]Income Statement'!O27</f>
        <v>0</v>
      </c>
      <c r="P27" s="18">
        <f>'[2]Income Statement'!P27</f>
        <v>0</v>
      </c>
      <c r="Q27" s="18">
        <f>'[2]Income Statement'!Q27</f>
        <v>0</v>
      </c>
      <c r="R27" s="4" t="s">
        <v>0</v>
      </c>
      <c r="S27" s="4" t="s">
        <v>0</v>
      </c>
      <c r="T27" s="4" t="s">
        <v>0</v>
      </c>
    </row>
    <row r="28" spans="1:20" s="18" customFormat="1" x14ac:dyDescent="0.2">
      <c r="A28" s="18" t="str">
        <f>B28&amp;" - Loss"</f>
        <v>Joint Ventures &amp; Associated Entities - Loss</v>
      </c>
      <c r="B28" s="18" t="s">
        <v>17</v>
      </c>
      <c r="C28" s="20"/>
      <c r="D28" s="18">
        <f>'[2]Income Statement'!D28</f>
        <v>0</v>
      </c>
      <c r="E28" s="20"/>
      <c r="F28" s="18">
        <f>'[2]Income Statement'!F28</f>
        <v>0</v>
      </c>
      <c r="G28" s="20"/>
      <c r="H28" s="18">
        <f>'[2]Income Statement'!H28</f>
        <v>0</v>
      </c>
      <c r="I28" s="18">
        <f>'[2]Income Statement'!I28</f>
        <v>0</v>
      </c>
      <c r="J28" s="18">
        <f>'[2]Income Statement'!J28</f>
        <v>0</v>
      </c>
      <c r="K28" s="18">
        <f>'[2]Income Statement'!K28</f>
        <v>0</v>
      </c>
      <c r="L28" s="18">
        <f>'[2]Income Statement'!L28</f>
        <v>0</v>
      </c>
      <c r="M28" s="18">
        <f>'[2]Income Statement'!M28</f>
        <v>0</v>
      </c>
      <c r="N28" s="18">
        <f>'[2]Income Statement'!N28</f>
        <v>0</v>
      </c>
      <c r="O28" s="18">
        <f>'[2]Income Statement'!O28</f>
        <v>0</v>
      </c>
      <c r="P28" s="18">
        <f>'[2]Income Statement'!P28</f>
        <v>0</v>
      </c>
      <c r="Q28" s="18">
        <f>'[2]Income Statement'!Q28</f>
        <v>0</v>
      </c>
      <c r="R28" s="4" t="s">
        <v>0</v>
      </c>
      <c r="S28" s="4" t="s">
        <v>0</v>
      </c>
      <c r="T28" s="4" t="s">
        <v>0</v>
      </c>
    </row>
    <row r="29" spans="1:20" s="18" customFormat="1" x14ac:dyDescent="0.2">
      <c r="B29" s="23" t="s">
        <v>28</v>
      </c>
      <c r="C29" s="26"/>
      <c r="D29" s="27">
        <f>SUM(D20:D28)</f>
        <v>53221000</v>
      </c>
      <c r="E29" s="26"/>
      <c r="F29" s="27">
        <f>SUM(F20:F28)</f>
        <v>53964653.821024247</v>
      </c>
      <c r="G29" s="26"/>
      <c r="H29" s="27">
        <f>SUM(H20:H28)</f>
        <v>56204213.753266245</v>
      </c>
      <c r="I29" s="27">
        <f>SUM(I20:I28)</f>
        <v>52641382.494354568</v>
      </c>
      <c r="J29" s="27">
        <f t="shared" ref="J29:Q29" si="3">SUM(J20:J28)</f>
        <v>54077859.607626304</v>
      </c>
      <c r="K29" s="27">
        <f t="shared" si="3"/>
        <v>55664873.92205219</v>
      </c>
      <c r="L29" s="27">
        <f t="shared" si="3"/>
        <v>57135767.328137092</v>
      </c>
      <c r="M29" s="27">
        <f t="shared" si="3"/>
        <v>58731806.264637351</v>
      </c>
      <c r="N29" s="27">
        <f t="shared" si="3"/>
        <v>60303319.542825982</v>
      </c>
      <c r="O29" s="27">
        <f t="shared" si="3"/>
        <v>61954795.237747081</v>
      </c>
      <c r="P29" s="27">
        <f t="shared" si="3"/>
        <v>63614517.111239292</v>
      </c>
      <c r="Q29" s="27">
        <f t="shared" si="3"/>
        <v>65292194.583410233</v>
      </c>
      <c r="R29" s="4" t="s">
        <v>0</v>
      </c>
      <c r="S29" s="4" t="s">
        <v>0</v>
      </c>
      <c r="T29" s="4" t="s">
        <v>0</v>
      </c>
    </row>
    <row r="30" spans="1:20" s="18" customFormat="1" x14ac:dyDescent="0.2">
      <c r="B30" s="23"/>
      <c r="C30" s="20"/>
      <c r="E30" s="20"/>
      <c r="G30" s="20"/>
      <c r="R30" s="4" t="s">
        <v>0</v>
      </c>
      <c r="S30" s="4" t="s">
        <v>0</v>
      </c>
      <c r="T30" s="4" t="s">
        <v>0</v>
      </c>
    </row>
    <row r="31" spans="1:20" s="18" customFormat="1" ht="15" x14ac:dyDescent="0.25">
      <c r="B31" s="19" t="s">
        <v>29</v>
      </c>
      <c r="C31" s="26"/>
      <c r="D31" s="27">
        <f>D17-D29</f>
        <v>20182000</v>
      </c>
      <c r="E31" s="26"/>
      <c r="F31" s="27">
        <f>F17-F29</f>
        <v>6611601.6589757577</v>
      </c>
      <c r="G31" s="26"/>
      <c r="H31" s="27">
        <f t="shared" ref="H31:Q31" si="4">H17-H29</f>
        <v>6542410.1467337608</v>
      </c>
      <c r="I31" s="27">
        <f t="shared" si="4"/>
        <v>7512505.7856454328</v>
      </c>
      <c r="J31" s="27">
        <f t="shared" si="4"/>
        <v>2727432.3923737034</v>
      </c>
      <c r="K31" s="27">
        <f t="shared" si="4"/>
        <v>2674528.897947818</v>
      </c>
      <c r="L31" s="27">
        <f t="shared" si="4"/>
        <v>2591917.6818628982</v>
      </c>
      <c r="M31" s="27">
        <f t="shared" si="4"/>
        <v>2545896.1753626391</v>
      </c>
      <c r="N31" s="27">
        <f t="shared" si="4"/>
        <v>2526184.1771740168</v>
      </c>
      <c r="O31" s="27">
        <f t="shared" si="4"/>
        <v>2509676.1322529241</v>
      </c>
      <c r="P31" s="27">
        <f t="shared" si="4"/>
        <v>2560920.5387607142</v>
      </c>
      <c r="Q31" s="27">
        <f t="shared" si="4"/>
        <v>2648430.776589781</v>
      </c>
      <c r="R31" s="4" t="s">
        <v>0</v>
      </c>
      <c r="S31" s="4" t="s">
        <v>0</v>
      </c>
      <c r="T31" s="4" t="s">
        <v>0</v>
      </c>
    </row>
    <row r="32" spans="1:20" s="18" customFormat="1" x14ac:dyDescent="0.2">
      <c r="C32" s="20"/>
      <c r="E32" s="20"/>
      <c r="G32" s="20"/>
      <c r="R32" s="4" t="s">
        <v>0</v>
      </c>
      <c r="S32" s="4" t="s">
        <v>0</v>
      </c>
      <c r="T32" s="4" t="s">
        <v>0</v>
      </c>
    </row>
    <row r="33" spans="2:20" s="18" customFormat="1" x14ac:dyDescent="0.2">
      <c r="B33" s="18" t="s">
        <v>30</v>
      </c>
      <c r="C33" s="20"/>
      <c r="D33" s="18">
        <f>'[2]Income Statement'!D33</f>
        <v>0</v>
      </c>
      <c r="E33" s="20"/>
      <c r="F33" s="18">
        <f>'[2]Income Statement'!F33</f>
        <v>0</v>
      </c>
      <c r="G33" s="20"/>
      <c r="H33" s="18">
        <f>'[2]Income Statement'!H33</f>
        <v>0</v>
      </c>
      <c r="I33" s="18">
        <f>'[2]Income Statement'!I33</f>
        <v>0</v>
      </c>
      <c r="J33" s="18">
        <f>'[2]Income Statement'!J33</f>
        <v>0</v>
      </c>
      <c r="K33" s="18">
        <f>'[2]Income Statement'!K33</f>
        <v>0</v>
      </c>
      <c r="L33" s="18">
        <f>'[2]Income Statement'!L33</f>
        <v>0</v>
      </c>
      <c r="M33" s="18">
        <f>'[2]Income Statement'!M33</f>
        <v>0</v>
      </c>
      <c r="N33" s="18">
        <f>'[2]Income Statement'!N33</f>
        <v>0</v>
      </c>
      <c r="O33" s="18">
        <f>'[2]Income Statement'!O33</f>
        <v>0</v>
      </c>
      <c r="P33" s="18">
        <f>'[2]Income Statement'!P33</f>
        <v>0</v>
      </c>
      <c r="Q33" s="18">
        <f>'[2]Income Statement'!Q33</f>
        <v>0</v>
      </c>
      <c r="R33" s="4" t="s">
        <v>0</v>
      </c>
      <c r="S33" s="4" t="s">
        <v>0</v>
      </c>
      <c r="T33" s="4" t="s">
        <v>0</v>
      </c>
    </row>
    <row r="34" spans="2:20" s="18" customFormat="1" x14ac:dyDescent="0.2">
      <c r="B34" s="23" t="s">
        <v>31</v>
      </c>
      <c r="C34" s="26"/>
      <c r="D34" s="27">
        <f>D33</f>
        <v>0</v>
      </c>
      <c r="E34" s="26"/>
      <c r="F34" s="27">
        <f>F33</f>
        <v>0</v>
      </c>
      <c r="G34" s="26"/>
      <c r="H34" s="27">
        <f>H33</f>
        <v>0</v>
      </c>
      <c r="I34" s="27">
        <f t="shared" ref="I34:Q34" si="5">I33</f>
        <v>0</v>
      </c>
      <c r="J34" s="27">
        <f t="shared" si="5"/>
        <v>0</v>
      </c>
      <c r="K34" s="27">
        <f t="shared" si="5"/>
        <v>0</v>
      </c>
      <c r="L34" s="27">
        <f t="shared" si="5"/>
        <v>0</v>
      </c>
      <c r="M34" s="27">
        <f t="shared" si="5"/>
        <v>0</v>
      </c>
      <c r="N34" s="27">
        <f t="shared" si="5"/>
        <v>0</v>
      </c>
      <c r="O34" s="27">
        <f t="shared" si="5"/>
        <v>0</v>
      </c>
      <c r="P34" s="27">
        <f t="shared" si="5"/>
        <v>0</v>
      </c>
      <c r="Q34" s="27">
        <f t="shared" si="5"/>
        <v>0</v>
      </c>
      <c r="R34" s="4" t="s">
        <v>0</v>
      </c>
      <c r="S34" s="4" t="s">
        <v>0</v>
      </c>
      <c r="T34" s="4" t="s">
        <v>0</v>
      </c>
    </row>
    <row r="35" spans="2:20" s="18" customFormat="1" x14ac:dyDescent="0.2">
      <c r="B35" s="23"/>
      <c r="C35" s="20"/>
      <c r="E35" s="20"/>
      <c r="G35" s="20"/>
      <c r="R35" s="4" t="s">
        <v>0</v>
      </c>
      <c r="S35" s="4" t="s">
        <v>0</v>
      </c>
      <c r="T35" s="4" t="s">
        <v>0</v>
      </c>
    </row>
    <row r="36" spans="2:20" s="18" customFormat="1" ht="15.75" thickBot="1" x14ac:dyDescent="0.3">
      <c r="B36" s="19" t="s">
        <v>32</v>
      </c>
      <c r="C36" s="29"/>
      <c r="D36" s="30">
        <f>D34+D31</f>
        <v>20182000</v>
      </c>
      <c r="E36" s="29"/>
      <c r="F36" s="30">
        <f>F34+F31</f>
        <v>6611601.6589757577</v>
      </c>
      <c r="G36" s="29"/>
      <c r="H36" s="30">
        <f t="shared" ref="H36:Q36" si="6">H34+H31</f>
        <v>6542410.1467337608</v>
      </c>
      <c r="I36" s="30">
        <f t="shared" si="6"/>
        <v>7512505.7856454328</v>
      </c>
      <c r="J36" s="30">
        <f t="shared" si="6"/>
        <v>2727432.3923737034</v>
      </c>
      <c r="K36" s="30">
        <f t="shared" si="6"/>
        <v>2674528.897947818</v>
      </c>
      <c r="L36" s="30">
        <f t="shared" si="6"/>
        <v>2591917.6818628982</v>
      </c>
      <c r="M36" s="30">
        <f t="shared" si="6"/>
        <v>2545896.1753626391</v>
      </c>
      <c r="N36" s="30">
        <f t="shared" si="6"/>
        <v>2526184.1771740168</v>
      </c>
      <c r="O36" s="30">
        <f t="shared" si="6"/>
        <v>2509676.1322529241</v>
      </c>
      <c r="P36" s="30">
        <f t="shared" si="6"/>
        <v>2560920.5387607142</v>
      </c>
      <c r="Q36" s="30">
        <f t="shared" si="6"/>
        <v>2648430.776589781</v>
      </c>
      <c r="R36" s="4" t="s">
        <v>0</v>
      </c>
      <c r="S36" s="4" t="s">
        <v>0</v>
      </c>
      <c r="T36" s="4" t="s">
        <v>0</v>
      </c>
    </row>
    <row r="37" spans="2:20" s="18" customFormat="1" ht="13.5" thickTop="1" x14ac:dyDescent="0.2">
      <c r="C37" s="20"/>
      <c r="E37" s="20"/>
      <c r="G37" s="20"/>
      <c r="R37" s="4" t="s">
        <v>0</v>
      </c>
      <c r="S37" s="4" t="s">
        <v>0</v>
      </c>
      <c r="T37" s="4" t="s">
        <v>0</v>
      </c>
    </row>
    <row r="38" spans="2:20" s="18" customFormat="1" x14ac:dyDescent="0.2">
      <c r="B38" s="31" t="s">
        <v>33</v>
      </c>
      <c r="C38" s="20"/>
      <c r="E38" s="20"/>
      <c r="G38" s="20"/>
      <c r="R38" s="4" t="s">
        <v>0</v>
      </c>
      <c r="S38" s="4" t="s">
        <v>0</v>
      </c>
      <c r="T38" s="4" t="s">
        <v>0</v>
      </c>
    </row>
    <row r="39" spans="2:20" s="18" customFormat="1" x14ac:dyDescent="0.2">
      <c r="B39" s="31" t="s">
        <v>34</v>
      </c>
      <c r="C39" s="32"/>
      <c r="D39" s="31">
        <f>D36-D13</f>
        <v>3877000</v>
      </c>
      <c r="E39" s="32"/>
      <c r="F39" s="31">
        <f>F36-F13</f>
        <v>4761941.6589757577</v>
      </c>
      <c r="G39" s="32"/>
      <c r="H39" s="31">
        <f t="shared" ref="H39:Q39" si="7">H36-H13</f>
        <v>5367750.1467337608</v>
      </c>
      <c r="I39" s="31">
        <f t="shared" si="7"/>
        <v>5337845.7856454328</v>
      </c>
      <c r="J39" s="31">
        <f t="shared" si="7"/>
        <v>1552772.3923737034</v>
      </c>
      <c r="K39" s="31">
        <f t="shared" si="7"/>
        <v>1499868.897947818</v>
      </c>
      <c r="L39" s="31">
        <f t="shared" si="7"/>
        <v>1417257.6818628982</v>
      </c>
      <c r="M39" s="31">
        <f t="shared" si="7"/>
        <v>1371236.1753626391</v>
      </c>
      <c r="N39" s="31">
        <f t="shared" si="7"/>
        <v>1351524.1771740168</v>
      </c>
      <c r="O39" s="31">
        <f t="shared" si="7"/>
        <v>1335016.1322529241</v>
      </c>
      <c r="P39" s="31">
        <f t="shared" si="7"/>
        <v>1386260.5387607142</v>
      </c>
      <c r="Q39" s="31">
        <f t="shared" si="7"/>
        <v>1473770.776589781</v>
      </c>
      <c r="R39" s="4" t="s">
        <v>0</v>
      </c>
      <c r="S39" s="4" t="s">
        <v>0</v>
      </c>
      <c r="T39" s="4" t="s">
        <v>0</v>
      </c>
    </row>
    <row r="40" spans="2:20" s="18" customFormat="1" x14ac:dyDescent="0.2">
      <c r="C40" s="20"/>
      <c r="E40" s="20"/>
      <c r="G40" s="20"/>
      <c r="R40" s="4" t="s">
        <v>0</v>
      </c>
      <c r="S40" s="4" t="s">
        <v>0</v>
      </c>
      <c r="T40" s="4" t="s">
        <v>0</v>
      </c>
    </row>
    <row r="41" spans="2:20" s="18" customFormat="1" hidden="1" x14ac:dyDescent="0.2">
      <c r="R41" s="4" t="s">
        <v>0</v>
      </c>
      <c r="S41" s="4" t="s">
        <v>0</v>
      </c>
      <c r="T41" s="4" t="s">
        <v>0</v>
      </c>
    </row>
    <row r="42" spans="2:20" s="18" customFormat="1" hidden="1" x14ac:dyDescent="0.2">
      <c r="R42" s="4" t="s">
        <v>0</v>
      </c>
      <c r="S42" s="4" t="s">
        <v>0</v>
      </c>
      <c r="T42" s="4" t="s">
        <v>0</v>
      </c>
    </row>
    <row r="43" spans="2:20" s="18" customFormat="1" hidden="1" x14ac:dyDescent="0.2">
      <c r="R43" s="4" t="s">
        <v>0</v>
      </c>
      <c r="S43" s="4" t="s">
        <v>0</v>
      </c>
      <c r="T43" s="4" t="s">
        <v>0</v>
      </c>
    </row>
    <row r="44" spans="2:20" hidden="1" x14ac:dyDescent="0.2">
      <c r="B44" s="22" t="s">
        <v>35</v>
      </c>
      <c r="C44" s="33"/>
      <c r="E44" s="33"/>
      <c r="F44" s="18">
        <f>'[2]Income Statement'!F44</f>
        <v>0</v>
      </c>
      <c r="G44" s="33"/>
      <c r="H44" s="18">
        <f>'[2]Income Statement'!H44</f>
        <v>0</v>
      </c>
      <c r="I44" s="18">
        <f>'[2]Income Statement'!I44</f>
        <v>0</v>
      </c>
      <c r="J44" s="18">
        <f>'[2]Income Statement'!J44</f>
        <v>0</v>
      </c>
      <c r="K44" s="18">
        <f>'[2]Income Statement'!K44</f>
        <v>0</v>
      </c>
      <c r="L44" s="18">
        <f>'[2]Income Statement'!L44</f>
        <v>0</v>
      </c>
      <c r="M44" s="18">
        <f>'[2]Income Statement'!M44</f>
        <v>0</v>
      </c>
      <c r="N44" s="18">
        <f>'[2]Income Statement'!N44</f>
        <v>0</v>
      </c>
      <c r="O44" s="18">
        <f>'[2]Income Statement'!O44</f>
        <v>0</v>
      </c>
      <c r="P44" s="18">
        <f>'[2]Income Statement'!P44</f>
        <v>0</v>
      </c>
      <c r="Q44" s="18">
        <f>'[2]Income Statement'!Q44</f>
        <v>0</v>
      </c>
      <c r="R44" s="4" t="s">
        <v>0</v>
      </c>
      <c r="S44" s="4" t="s">
        <v>0</v>
      </c>
      <c r="T44" s="4" t="s">
        <v>0</v>
      </c>
    </row>
    <row r="45" spans="2:20" hidden="1" x14ac:dyDescent="0.2">
      <c r="B45" s="22" t="s">
        <v>36</v>
      </c>
      <c r="C45" s="33"/>
      <c r="E45" s="33"/>
      <c r="F45" s="18">
        <f>'[2]Income Statement'!F45</f>
        <v>3470.5600000009872</v>
      </c>
      <c r="G45" s="33"/>
      <c r="H45" s="18">
        <f>'[2]Income Statement'!H45</f>
        <v>548279.03000000166</v>
      </c>
      <c r="I45" s="18">
        <f>'[2]Income Statement'!I45</f>
        <v>310491.44999999693</v>
      </c>
      <c r="J45" s="18">
        <f>'[2]Income Statement'!J45</f>
        <v>363228.26999999722</v>
      </c>
      <c r="K45" s="18">
        <f>'[2]Income Statement'!K45</f>
        <v>417178.12999999523</v>
      </c>
      <c r="L45" s="18">
        <f>'[2]Income Statement'!L45</f>
        <v>472368.88999999687</v>
      </c>
      <c r="M45" s="18">
        <f>'[2]Income Statement'!M45</f>
        <v>528828.8899999992</v>
      </c>
      <c r="N45" s="18">
        <f>'[2]Income Statement'!N45</f>
        <v>586587.4299999983</v>
      </c>
      <c r="O45" s="18">
        <f>'[2]Income Statement'!O45</f>
        <v>645674.57000000589</v>
      </c>
      <c r="P45" s="18">
        <f>'[2]Income Statement'!P45</f>
        <v>706120.74999999302</v>
      </c>
      <c r="Q45" s="18">
        <f>'[2]Income Statement'!Q45</f>
        <v>767957.17000000505</v>
      </c>
      <c r="R45" s="4" t="s">
        <v>0</v>
      </c>
      <c r="S45" s="4" t="s">
        <v>0</v>
      </c>
      <c r="T45" s="4" t="s">
        <v>0</v>
      </c>
    </row>
    <row r="46" spans="2:20" hidden="1" x14ac:dyDescent="0.2">
      <c r="B46" s="18"/>
      <c r="C46" s="33"/>
      <c r="E46" s="33"/>
      <c r="G46" s="33"/>
      <c r="R46" s="4" t="s">
        <v>0</v>
      </c>
      <c r="S46" s="4" t="s">
        <v>0</v>
      </c>
      <c r="T46" s="4" t="s">
        <v>0</v>
      </c>
    </row>
    <row r="47" spans="2:20" hidden="1" x14ac:dyDescent="0.2">
      <c r="B47" s="18" t="s">
        <v>37</v>
      </c>
      <c r="C47" s="33"/>
      <c r="E47" s="33"/>
      <c r="F47" s="18">
        <f>'[2]Income Statement'!F47</f>
        <v>0</v>
      </c>
      <c r="G47" s="33"/>
      <c r="H47" s="18">
        <f>'[2]Income Statement'!H47</f>
        <v>0</v>
      </c>
      <c r="I47" s="18">
        <f>'[2]Income Statement'!I47</f>
        <v>0</v>
      </c>
      <c r="J47" s="18">
        <f>'[2]Income Statement'!J47</f>
        <v>0</v>
      </c>
      <c r="K47" s="18">
        <f>'[2]Income Statement'!K47</f>
        <v>0</v>
      </c>
      <c r="L47" s="18">
        <f>'[2]Income Statement'!L47</f>
        <v>0</v>
      </c>
      <c r="M47" s="18">
        <f>'[2]Income Statement'!M47</f>
        <v>0</v>
      </c>
      <c r="N47" s="18">
        <f>'[2]Income Statement'!N47</f>
        <v>0</v>
      </c>
      <c r="O47" s="18">
        <f>'[2]Income Statement'!O47</f>
        <v>0</v>
      </c>
      <c r="P47" s="18">
        <f>'[2]Income Statement'!P47</f>
        <v>0</v>
      </c>
      <c r="Q47" s="18">
        <f>'[2]Income Statement'!Q47</f>
        <v>0</v>
      </c>
      <c r="R47" s="4" t="s">
        <v>0</v>
      </c>
      <c r="S47" s="4" t="s">
        <v>0</v>
      </c>
      <c r="T47" s="4" t="s">
        <v>0</v>
      </c>
    </row>
    <row r="48" spans="2:20" hidden="1" x14ac:dyDescent="0.2">
      <c r="B48" s="18" t="s">
        <v>38</v>
      </c>
      <c r="C48" s="33"/>
      <c r="E48" s="33"/>
      <c r="F48" s="18">
        <f>'[2]Income Statement'!F48</f>
        <v>0</v>
      </c>
      <c r="G48" s="33"/>
      <c r="H48" s="18">
        <f>'[2]Income Statement'!H48</f>
        <v>0</v>
      </c>
      <c r="I48" s="18">
        <f>'[2]Income Statement'!I48</f>
        <v>0</v>
      </c>
      <c r="J48" s="18">
        <f>'[2]Income Statement'!J48</f>
        <v>0</v>
      </c>
      <c r="K48" s="18">
        <f>'[2]Income Statement'!K48</f>
        <v>0</v>
      </c>
      <c r="L48" s="18">
        <f>'[2]Income Statement'!L48</f>
        <v>0</v>
      </c>
      <c r="M48" s="18">
        <f>'[2]Income Statement'!M48</f>
        <v>0</v>
      </c>
      <c r="N48" s="18">
        <f>'[2]Income Statement'!N48</f>
        <v>0</v>
      </c>
      <c r="O48" s="18">
        <f>'[2]Income Statement'!O48</f>
        <v>0</v>
      </c>
      <c r="P48" s="18">
        <f>'[2]Income Statement'!P48</f>
        <v>0</v>
      </c>
      <c r="Q48" s="18">
        <f>'[2]Income Statement'!Q48</f>
        <v>0</v>
      </c>
      <c r="R48" s="4" t="s">
        <v>0</v>
      </c>
      <c r="S48" s="4" t="s">
        <v>0</v>
      </c>
      <c r="T48" s="4" t="s">
        <v>0</v>
      </c>
    </row>
    <row r="49" spans="2:20" hidden="1" x14ac:dyDescent="0.2">
      <c r="C49" s="33"/>
      <c r="E49" s="33"/>
      <c r="G49" s="33"/>
      <c r="R49" s="4" t="s">
        <v>0</v>
      </c>
      <c r="S49" s="4" t="s">
        <v>0</v>
      </c>
      <c r="T49" s="4" t="s">
        <v>0</v>
      </c>
    </row>
    <row r="50" spans="2:20" hidden="1" x14ac:dyDescent="0.2">
      <c r="R50" s="4" t="s">
        <v>0</v>
      </c>
      <c r="S50" s="4" t="s">
        <v>0</v>
      </c>
      <c r="T50" s="4" t="s">
        <v>0</v>
      </c>
    </row>
    <row r="51" spans="2:20" hidden="1" x14ac:dyDescent="0.2">
      <c r="R51" s="4" t="s">
        <v>0</v>
      </c>
      <c r="S51" s="4" t="s">
        <v>0</v>
      </c>
      <c r="T51" s="4" t="s">
        <v>0</v>
      </c>
    </row>
    <row r="52" spans="2:20" hidden="1" x14ac:dyDescent="0.2">
      <c r="R52" s="4" t="s">
        <v>0</v>
      </c>
      <c r="S52" s="4" t="s">
        <v>0</v>
      </c>
      <c r="T52" s="4" t="s">
        <v>0</v>
      </c>
    </row>
    <row r="53" spans="2:20" ht="30" customHeight="1" x14ac:dyDescent="0.2">
      <c r="B53" s="4" t="s">
        <v>0</v>
      </c>
      <c r="C53" s="4" t="s">
        <v>0</v>
      </c>
      <c r="D53" s="4" t="s">
        <v>0</v>
      </c>
      <c r="E53" s="4" t="s">
        <v>0</v>
      </c>
      <c r="F53" s="4" t="s">
        <v>0</v>
      </c>
      <c r="G53" s="4" t="s">
        <v>0</v>
      </c>
      <c r="H53" s="4" t="s">
        <v>0</v>
      </c>
      <c r="I53" s="4" t="s">
        <v>0</v>
      </c>
      <c r="J53" s="4" t="s">
        <v>0</v>
      </c>
      <c r="K53" s="4" t="s">
        <v>0</v>
      </c>
      <c r="L53" s="4" t="s">
        <v>0</v>
      </c>
      <c r="M53" s="4" t="s">
        <v>0</v>
      </c>
      <c r="N53" s="4" t="s">
        <v>0</v>
      </c>
      <c r="O53" s="4" t="s">
        <v>0</v>
      </c>
      <c r="P53" s="4" t="s">
        <v>0</v>
      </c>
      <c r="Q53" s="4" t="s">
        <v>0</v>
      </c>
      <c r="R53" s="4" t="s">
        <v>0</v>
      </c>
      <c r="S53" s="4" t="s">
        <v>0</v>
      </c>
      <c r="T53" s="4" t="s">
        <v>0</v>
      </c>
    </row>
    <row r="54" spans="2:20" ht="30" customHeight="1" x14ac:dyDescent="0.2">
      <c r="B54" s="4" t="s">
        <v>0</v>
      </c>
      <c r="C54" s="4" t="s">
        <v>0</v>
      </c>
      <c r="D54" s="4" t="s">
        <v>0</v>
      </c>
      <c r="E54" s="4" t="s">
        <v>0</v>
      </c>
      <c r="F54" s="4" t="s">
        <v>0</v>
      </c>
      <c r="G54" s="4" t="s">
        <v>0</v>
      </c>
      <c r="H54" s="4" t="s">
        <v>0</v>
      </c>
      <c r="I54" s="4" t="s">
        <v>0</v>
      </c>
      <c r="J54" s="4" t="s">
        <v>0</v>
      </c>
      <c r="K54" s="4" t="s">
        <v>0</v>
      </c>
      <c r="L54" s="4" t="s">
        <v>0</v>
      </c>
      <c r="M54" s="4" t="s">
        <v>0</v>
      </c>
      <c r="N54" s="4" t="s">
        <v>0</v>
      </c>
      <c r="O54" s="4" t="s">
        <v>0</v>
      </c>
      <c r="P54" s="4" t="s">
        <v>0</v>
      </c>
      <c r="Q54" s="4" t="s">
        <v>0</v>
      </c>
      <c r="R54" s="4" t="s">
        <v>0</v>
      </c>
      <c r="S54" s="4" t="s">
        <v>0</v>
      </c>
      <c r="T54" s="4" t="s">
        <v>0</v>
      </c>
    </row>
    <row r="55" spans="2:20" ht="30" customHeight="1" x14ac:dyDescent="0.2">
      <c r="B55" s="4" t="s">
        <v>0</v>
      </c>
      <c r="C55" s="4" t="s">
        <v>0</v>
      </c>
      <c r="D55" s="4" t="s">
        <v>0</v>
      </c>
      <c r="E55" s="4" t="s">
        <v>0</v>
      </c>
      <c r="F55" s="4" t="s">
        <v>0</v>
      </c>
      <c r="G55" s="4" t="s">
        <v>0</v>
      </c>
      <c r="H55" s="4" t="s">
        <v>0</v>
      </c>
      <c r="I55" s="4" t="s">
        <v>0</v>
      </c>
      <c r="J55" s="4" t="s">
        <v>0</v>
      </c>
      <c r="K55" s="4" t="s">
        <v>0</v>
      </c>
      <c r="L55" s="4" t="s">
        <v>0</v>
      </c>
      <c r="M55" s="4" t="s">
        <v>0</v>
      </c>
      <c r="N55" s="4" t="s">
        <v>0</v>
      </c>
      <c r="O55" s="4" t="s">
        <v>0</v>
      </c>
      <c r="P55" s="4" t="s">
        <v>0</v>
      </c>
      <c r="Q55" s="4" t="s">
        <v>0</v>
      </c>
      <c r="R55" s="4" t="s">
        <v>0</v>
      </c>
      <c r="S55" s="4" t="s">
        <v>0</v>
      </c>
      <c r="T55" s="4" t="s">
        <v>0</v>
      </c>
    </row>
    <row r="56" spans="2:20" ht="30" customHeight="1" x14ac:dyDescent="0.2">
      <c r="B56" s="4" t="s">
        <v>0</v>
      </c>
      <c r="C56" s="4" t="s">
        <v>0</v>
      </c>
      <c r="D56" s="4" t="s">
        <v>0</v>
      </c>
      <c r="E56" s="4" t="s">
        <v>0</v>
      </c>
      <c r="F56" s="4" t="s">
        <v>0</v>
      </c>
      <c r="G56" s="4" t="s">
        <v>0</v>
      </c>
      <c r="H56" s="4" t="s">
        <v>0</v>
      </c>
      <c r="I56" s="4" t="s">
        <v>0</v>
      </c>
      <c r="J56" s="4" t="s">
        <v>0</v>
      </c>
      <c r="K56" s="4" t="s">
        <v>0</v>
      </c>
      <c r="L56" s="4" t="s">
        <v>0</v>
      </c>
      <c r="M56" s="4" t="s">
        <v>0</v>
      </c>
      <c r="N56" s="4" t="s">
        <v>0</v>
      </c>
      <c r="O56" s="4" t="s">
        <v>0</v>
      </c>
      <c r="P56" s="4" t="s">
        <v>0</v>
      </c>
      <c r="Q56" s="4" t="s">
        <v>0</v>
      </c>
      <c r="R56" s="4" t="s">
        <v>0</v>
      </c>
      <c r="S56" s="4" t="s">
        <v>0</v>
      </c>
      <c r="T56" s="4" t="s">
        <v>0</v>
      </c>
    </row>
    <row r="57" spans="2:20" ht="30" customHeight="1" x14ac:dyDescent="0.2">
      <c r="B57" s="4" t="s">
        <v>0</v>
      </c>
      <c r="C57" s="4" t="s">
        <v>0</v>
      </c>
      <c r="D57" s="4" t="s">
        <v>0</v>
      </c>
      <c r="E57" s="4" t="s">
        <v>0</v>
      </c>
      <c r="F57" s="4" t="s">
        <v>0</v>
      </c>
      <c r="G57" s="4" t="s">
        <v>0</v>
      </c>
      <c r="H57" s="4" t="s">
        <v>0</v>
      </c>
      <c r="I57" s="4" t="s">
        <v>0</v>
      </c>
      <c r="J57" s="4" t="s">
        <v>0</v>
      </c>
      <c r="K57" s="4" t="s">
        <v>0</v>
      </c>
      <c r="L57" s="4" t="s">
        <v>0</v>
      </c>
      <c r="M57" s="4" t="s">
        <v>0</v>
      </c>
      <c r="N57" s="4" t="s">
        <v>0</v>
      </c>
      <c r="O57" s="4" t="s">
        <v>0</v>
      </c>
      <c r="P57" s="4" t="s">
        <v>0</v>
      </c>
      <c r="Q57" s="4" t="s">
        <v>0</v>
      </c>
      <c r="R57" s="4" t="s">
        <v>0</v>
      </c>
      <c r="S57" s="4" t="s">
        <v>0</v>
      </c>
      <c r="T57" s="4" t="s">
        <v>0</v>
      </c>
    </row>
    <row r="58" spans="2:20" ht="30" customHeight="1" x14ac:dyDescent="0.2">
      <c r="B58" s="4" t="s">
        <v>0</v>
      </c>
      <c r="C58" s="4" t="s">
        <v>0</v>
      </c>
      <c r="D58" s="4" t="s">
        <v>0</v>
      </c>
      <c r="E58" s="4" t="s">
        <v>0</v>
      </c>
      <c r="F58" s="4" t="s">
        <v>0</v>
      </c>
      <c r="G58" s="4" t="s">
        <v>0</v>
      </c>
      <c r="H58" s="4" t="s">
        <v>0</v>
      </c>
      <c r="I58" s="4" t="s">
        <v>0</v>
      </c>
      <c r="J58" s="4" t="s">
        <v>0</v>
      </c>
      <c r="K58" s="4" t="s">
        <v>0</v>
      </c>
      <c r="L58" s="4" t="s">
        <v>0</v>
      </c>
      <c r="M58" s="4" t="s">
        <v>0</v>
      </c>
      <c r="N58" s="4" t="s">
        <v>0</v>
      </c>
      <c r="O58" s="4" t="s">
        <v>0</v>
      </c>
      <c r="P58" s="4" t="s">
        <v>0</v>
      </c>
      <c r="Q58" s="4" t="s">
        <v>0</v>
      </c>
      <c r="R58" s="4" t="s">
        <v>0</v>
      </c>
      <c r="S58" s="4" t="s">
        <v>0</v>
      </c>
      <c r="T58" s="4" t="s">
        <v>0</v>
      </c>
    </row>
    <row r="59" spans="2:20" ht="30" customHeight="1" x14ac:dyDescent="0.2">
      <c r="B59" s="4" t="s">
        <v>0</v>
      </c>
      <c r="C59" s="4" t="s">
        <v>0</v>
      </c>
      <c r="D59" s="4" t="s">
        <v>0</v>
      </c>
      <c r="E59" s="4" t="s">
        <v>0</v>
      </c>
      <c r="F59" s="4" t="s">
        <v>0</v>
      </c>
      <c r="G59" s="4" t="s">
        <v>0</v>
      </c>
      <c r="H59" s="4" t="s">
        <v>0</v>
      </c>
      <c r="I59" s="4" t="s">
        <v>0</v>
      </c>
      <c r="J59" s="4" t="s">
        <v>0</v>
      </c>
      <c r="K59" s="4" t="s">
        <v>0</v>
      </c>
      <c r="L59" s="4" t="s">
        <v>0</v>
      </c>
      <c r="M59" s="4" t="s">
        <v>0</v>
      </c>
      <c r="N59" s="4" t="s">
        <v>0</v>
      </c>
      <c r="O59" s="4" t="s">
        <v>0</v>
      </c>
      <c r="P59" s="4" t="s">
        <v>0</v>
      </c>
      <c r="Q59" s="4" t="s">
        <v>0</v>
      </c>
      <c r="R59" s="4" t="s">
        <v>0</v>
      </c>
      <c r="S59" s="4" t="s">
        <v>0</v>
      </c>
      <c r="T59" s="4" t="s">
        <v>0</v>
      </c>
    </row>
  </sheetData>
  <mergeCells count="1">
    <mergeCell ref="H3:Q3"/>
  </mergeCells>
  <pageMargins left="0.39370078740157483" right="0.19685039370078741" top="0.78740157480314965" bottom="0.43307086614173229" header="0.51181102362204722" footer="0.27559055118110237"/>
  <pageSetup paperSize="9" scale="61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IS_consol_other1">
    <tabColor theme="1"/>
  </sheetPr>
  <dimension ref="A1:T59"/>
  <sheetViews>
    <sheetView zoomScaleNormal="100" zoomScaleSheetLayoutView="100" workbookViewId="0">
      <pane xSplit="2" ySplit="5" topLeftCell="C6" activePane="bottomRight" state="frozen"/>
      <selection activeCell="B53" sqref="B53"/>
      <selection pane="topRight" activeCell="B53" sqref="B53"/>
      <selection pane="bottomLeft" activeCell="B53" sqref="B53"/>
      <selection pane="bottomRight" activeCell="B4" sqref="B4"/>
    </sheetView>
  </sheetViews>
  <sheetFormatPr defaultColWidth="9.140625" defaultRowHeight="12.75" x14ac:dyDescent="0.2"/>
  <cols>
    <col min="1" max="1" width="23.7109375" style="1" hidden="1" customWidth="1"/>
    <col min="2" max="2" width="58.7109375" style="1" customWidth="1"/>
    <col min="3" max="3" width="2.7109375" style="1" customWidth="1"/>
    <col min="4" max="4" width="13.7109375" style="1" customWidth="1"/>
    <col min="5" max="5" width="2.7109375" style="1" customWidth="1"/>
    <col min="6" max="6" width="13.7109375" style="1" customWidth="1"/>
    <col min="7" max="7" width="2.7109375" style="1" customWidth="1"/>
    <col min="8" max="17" width="13.7109375" style="1" customWidth="1"/>
    <col min="18" max="20" width="20.7109375" style="1" customWidth="1"/>
    <col min="21" max="22" width="9.140625" style="1"/>
    <col min="23" max="23" width="10.28515625" style="1" bestFit="1" customWidth="1"/>
    <col min="24" max="16384" width="9.140625" style="1"/>
  </cols>
  <sheetData>
    <row r="1" spans="1:20" ht="15" customHeight="1" x14ac:dyDescent="0.25">
      <c r="B1" s="2" t="str">
        <f>'[1]Cover Page'!$A$3</f>
        <v>Kiama Municipal Council</v>
      </c>
      <c r="C1" s="3"/>
      <c r="E1" s="3"/>
      <c r="G1" s="3"/>
      <c r="R1" s="35" t="s">
        <v>0</v>
      </c>
      <c r="S1" s="35" t="s">
        <v>0</v>
      </c>
      <c r="T1" s="35" t="s">
        <v>0</v>
      </c>
    </row>
    <row r="2" spans="1:20" ht="15" customHeight="1" x14ac:dyDescent="0.25">
      <c r="B2" s="2" t="str">
        <f>'[1]Cover Page'!$A$5</f>
        <v>10 Year Financial Plan for the Years ending 30 June 2028</v>
      </c>
      <c r="C2" s="3"/>
      <c r="E2" s="3"/>
      <c r="G2" s="3"/>
      <c r="R2" s="35" t="s">
        <v>0</v>
      </c>
      <c r="S2" s="35" t="s">
        <v>0</v>
      </c>
      <c r="T2" s="35" t="s">
        <v>0</v>
      </c>
    </row>
    <row r="3" spans="1:20" ht="15" customHeight="1" x14ac:dyDescent="0.25">
      <c r="B3" s="5" t="str">
        <f>"INCOME STATEMENT - "&amp;UPPER(consol_Other1_name)</f>
        <v>INCOME STATEMENT - NEW AGED CARE FACILITY</v>
      </c>
      <c r="C3" s="3"/>
      <c r="D3" s="6" t="s">
        <v>2</v>
      </c>
      <c r="E3" s="34"/>
      <c r="F3" s="6" t="s">
        <v>3</v>
      </c>
      <c r="G3" s="9"/>
      <c r="H3" s="10" t="s">
        <v>4</v>
      </c>
      <c r="I3" s="10"/>
      <c r="J3" s="10"/>
      <c r="K3" s="10"/>
      <c r="L3" s="10"/>
      <c r="M3" s="10"/>
      <c r="N3" s="10"/>
      <c r="O3" s="10"/>
      <c r="P3" s="10"/>
      <c r="Q3" s="10"/>
      <c r="R3" s="35" t="s">
        <v>0</v>
      </c>
      <c r="S3" s="35" t="s">
        <v>0</v>
      </c>
      <c r="T3" s="35" t="s">
        <v>0</v>
      </c>
    </row>
    <row r="4" spans="1:20" ht="15" customHeight="1" x14ac:dyDescent="0.25">
      <c r="B4" s="81" t="str">
        <f>"Scenario: "&amp;consol_scenario_name</f>
        <v>Scenario: Strategic Scenario</v>
      </c>
      <c r="C4" s="11"/>
      <c r="D4" s="12" t="str">
        <f>Starting_year-2&amp;"/"&amp;RIGHT(Starting_year-1,2)</f>
        <v>2016/17</v>
      </c>
      <c r="E4" s="13"/>
      <c r="F4" s="12" t="str">
        <f>Starting_year-1&amp;"/"&amp;RIGHT(Starting_year,2)</f>
        <v>2017/18</v>
      </c>
      <c r="G4" s="11"/>
      <c r="H4" s="12" t="str">
        <f>Starting_year&amp;"/"&amp;RIGHT(Starting_year+1,2)</f>
        <v>2018/19</v>
      </c>
      <c r="I4" s="14" t="str">
        <f>Starting_year+1&amp;"/"&amp;RIGHT(Starting_year+2,2)</f>
        <v>2019/20</v>
      </c>
      <c r="J4" s="14" t="str">
        <f>Starting_year+2&amp;"/"&amp;RIGHT(Starting_year+3,2)</f>
        <v>2020/21</v>
      </c>
      <c r="K4" s="14" t="str">
        <f>Starting_year+3&amp;"/"&amp;RIGHT(Starting_year+4,2)</f>
        <v>2021/22</v>
      </c>
      <c r="L4" s="14" t="str">
        <f>Starting_year+4&amp;"/"&amp;RIGHT(Starting_year+5,2)</f>
        <v>2022/23</v>
      </c>
      <c r="M4" s="14" t="str">
        <f>Starting_year+5&amp;"/"&amp;RIGHT(Starting_year+6,2)</f>
        <v>2023/24</v>
      </c>
      <c r="N4" s="14" t="str">
        <f>Starting_year+6&amp;"/"&amp;RIGHT(Starting_year+7,2)</f>
        <v>2024/25</v>
      </c>
      <c r="O4" s="14" t="str">
        <f>Starting_year+7&amp;"/"&amp;RIGHT(Starting_year+8,2)</f>
        <v>2025/26</v>
      </c>
      <c r="P4" s="14" t="str">
        <f>Starting_year+8&amp;"/"&amp;RIGHT(Starting_year+9,2)</f>
        <v>2026/27</v>
      </c>
      <c r="Q4" s="14" t="str">
        <f>Starting_year+9&amp;"/"&amp;RIGHT(Starting_year+10,2)</f>
        <v>2027/28</v>
      </c>
      <c r="R4" s="35" t="s">
        <v>0</v>
      </c>
      <c r="S4" s="35" t="s">
        <v>0</v>
      </c>
      <c r="T4" s="35" t="s">
        <v>0</v>
      </c>
    </row>
    <row r="5" spans="1:20" ht="15" customHeight="1" thickBot="1" x14ac:dyDescent="0.25">
      <c r="B5" s="15"/>
      <c r="C5" s="16"/>
      <c r="D5" s="17" t="str">
        <f>IF('[1]Cover Page'!$K$75=TRUE,"$","$'000")</f>
        <v>$</v>
      </c>
      <c r="E5" s="16"/>
      <c r="F5" s="17" t="str">
        <f>IF('[1]Cover Page'!$K$75=TRUE,"$","$'000")</f>
        <v>$</v>
      </c>
      <c r="G5" s="16"/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Q5" s="17" t="str">
        <f>IF('[1]Cover Page'!$K$75=TRUE,"$","$'000")</f>
        <v>$</v>
      </c>
      <c r="R5" s="35" t="s">
        <v>0</v>
      </c>
      <c r="S5" s="35" t="s">
        <v>0</v>
      </c>
      <c r="T5" s="35" t="s">
        <v>0</v>
      </c>
    </row>
    <row r="6" spans="1:20" s="18" customFormat="1" ht="15" x14ac:dyDescent="0.25">
      <c r="B6" s="19" t="s">
        <v>5</v>
      </c>
      <c r="C6" s="20"/>
      <c r="E6" s="20"/>
      <c r="G6" s="20"/>
      <c r="R6" s="35" t="s">
        <v>0</v>
      </c>
      <c r="S6" s="35" t="s">
        <v>0</v>
      </c>
      <c r="T6" s="35" t="s">
        <v>0</v>
      </c>
    </row>
    <row r="7" spans="1:20" s="18" customFormat="1" x14ac:dyDescent="0.2">
      <c r="A7" s="22" t="s">
        <v>6</v>
      </c>
      <c r="B7" s="23" t="s">
        <v>7</v>
      </c>
      <c r="C7" s="20"/>
      <c r="E7" s="20"/>
      <c r="G7" s="20"/>
      <c r="R7" s="35" t="s">
        <v>0</v>
      </c>
      <c r="S7" s="35" t="s">
        <v>0</v>
      </c>
      <c r="T7" s="35" t="s">
        <v>0</v>
      </c>
    </row>
    <row r="8" spans="1:20" s="18" customFormat="1" x14ac:dyDescent="0.2">
      <c r="A8" s="18" t="str">
        <f t="shared" ref="A8:A13" si="0">B8</f>
        <v>Rates &amp; Annual Charges</v>
      </c>
      <c r="B8" s="18" t="s">
        <v>8</v>
      </c>
      <c r="C8" s="20"/>
      <c r="D8" s="18">
        <f>'[3]Income Statement'!D8</f>
        <v>0</v>
      </c>
      <c r="E8" s="20"/>
      <c r="F8" s="18">
        <f>'[3]Income Statement'!F8</f>
        <v>0</v>
      </c>
      <c r="G8" s="20"/>
      <c r="H8" s="18">
        <f>'[3]Income Statement'!H8</f>
        <v>0</v>
      </c>
      <c r="I8" s="18">
        <f>'[3]Income Statement'!I8</f>
        <v>0</v>
      </c>
      <c r="J8" s="18">
        <f>'[3]Income Statement'!J8</f>
        <v>0</v>
      </c>
      <c r="K8" s="18">
        <f>'[3]Income Statement'!K8</f>
        <v>0</v>
      </c>
      <c r="L8" s="18">
        <f>'[3]Income Statement'!L8</f>
        <v>0</v>
      </c>
      <c r="M8" s="18">
        <f>'[3]Income Statement'!M8</f>
        <v>0</v>
      </c>
      <c r="N8" s="18">
        <f>'[3]Income Statement'!N8</f>
        <v>0</v>
      </c>
      <c r="O8" s="18">
        <f>'[3]Income Statement'!O8</f>
        <v>0</v>
      </c>
      <c r="P8" s="18">
        <f>'[3]Income Statement'!P8</f>
        <v>0</v>
      </c>
      <c r="Q8" s="18">
        <f>'[3]Income Statement'!Q8</f>
        <v>0</v>
      </c>
      <c r="R8" s="35" t="s">
        <v>0</v>
      </c>
      <c r="S8" s="35" t="s">
        <v>0</v>
      </c>
      <c r="T8" s="35" t="s">
        <v>0</v>
      </c>
    </row>
    <row r="9" spans="1:20" s="18" customFormat="1" x14ac:dyDescent="0.2">
      <c r="A9" s="18" t="str">
        <f t="shared" si="0"/>
        <v>User Charges &amp; Fees</v>
      </c>
      <c r="B9" s="18" t="s">
        <v>9</v>
      </c>
      <c r="C9" s="20"/>
      <c r="D9" s="18">
        <f>'[3]Income Statement'!D9</f>
        <v>0</v>
      </c>
      <c r="E9" s="20"/>
      <c r="F9" s="18">
        <f>'[3]Income Statement'!F9</f>
        <v>0</v>
      </c>
      <c r="G9" s="20"/>
      <c r="H9" s="18">
        <f>'[3]Income Statement'!H9</f>
        <v>0</v>
      </c>
      <c r="I9" s="18">
        <f>'[3]Income Statement'!I9</f>
        <v>2303904</v>
      </c>
      <c r="J9" s="18">
        <f>'[3]Income Statement'!J9</f>
        <v>3517895</v>
      </c>
      <c r="K9" s="18">
        <f>'[3]Income Statement'!K9</f>
        <v>3648760</v>
      </c>
      <c r="L9" s="18">
        <f>'[3]Income Statement'!L9</f>
        <v>3744399</v>
      </c>
      <c r="M9" s="18">
        <f>'[3]Income Statement'!M9</f>
        <v>3855188</v>
      </c>
      <c r="N9" s="18">
        <f>'[3]Income Statement'!N9</f>
        <v>3955619</v>
      </c>
      <c r="O9" s="18">
        <f>'[3]Income Statement'!O9</f>
        <v>4028210</v>
      </c>
      <c r="P9" s="18">
        <f>'[3]Income Statement'!P9</f>
        <v>4113966</v>
      </c>
      <c r="Q9" s="18">
        <f>'[3]Income Statement'!Q9</f>
        <v>3908710</v>
      </c>
      <c r="R9" s="35" t="s">
        <v>0</v>
      </c>
      <c r="S9" s="35" t="s">
        <v>0</v>
      </c>
      <c r="T9" s="35" t="s">
        <v>0</v>
      </c>
    </row>
    <row r="10" spans="1:20" s="18" customFormat="1" x14ac:dyDescent="0.2">
      <c r="A10" s="18" t="str">
        <f t="shared" si="0"/>
        <v>Interest &amp; Investment Revenue</v>
      </c>
      <c r="B10" s="18" t="s">
        <v>10</v>
      </c>
      <c r="C10" s="20"/>
      <c r="D10" s="18">
        <f>'[3]Income Statement'!D10</f>
        <v>0</v>
      </c>
      <c r="E10" s="20"/>
      <c r="F10" s="18">
        <f>'[3]Income Statement'!F10</f>
        <v>0</v>
      </c>
      <c r="G10" s="20"/>
      <c r="H10" s="18">
        <f>'[3]Income Statement'!H10</f>
        <v>0</v>
      </c>
      <c r="I10" s="18">
        <f>'[3]Income Statement'!I10</f>
        <v>472941</v>
      </c>
      <c r="J10" s="18">
        <f>'[3]Income Statement'!J10</f>
        <v>1262366</v>
      </c>
      <c r="K10" s="18">
        <f>'[3]Income Statement'!K10</f>
        <v>1317634</v>
      </c>
      <c r="L10" s="18">
        <f>'[3]Income Statement'!L10</f>
        <v>1050851</v>
      </c>
      <c r="M10" s="18">
        <f>'[3]Income Statement'!M10</f>
        <v>673594</v>
      </c>
      <c r="N10" s="18">
        <f>'[3]Income Statement'!N10</f>
        <v>507366</v>
      </c>
      <c r="O10" s="18">
        <f>'[3]Income Statement'!O10</f>
        <v>583867</v>
      </c>
      <c r="P10" s="18">
        <f>'[3]Income Statement'!P10</f>
        <v>651452</v>
      </c>
      <c r="Q10" s="18">
        <f>'[3]Income Statement'!Q10</f>
        <v>572000</v>
      </c>
      <c r="R10" s="35" t="s">
        <v>0</v>
      </c>
      <c r="S10" s="35" t="s">
        <v>0</v>
      </c>
      <c r="T10" s="35" t="s">
        <v>0</v>
      </c>
    </row>
    <row r="11" spans="1:20" s="18" customFormat="1" x14ac:dyDescent="0.2">
      <c r="A11" s="18" t="str">
        <f t="shared" si="0"/>
        <v>Other Revenues</v>
      </c>
      <c r="B11" s="18" t="s">
        <v>12</v>
      </c>
      <c r="C11" s="20"/>
      <c r="D11" s="18">
        <f>'[3]Income Statement'!D11</f>
        <v>0</v>
      </c>
      <c r="E11" s="20"/>
      <c r="F11" s="18">
        <f>'[3]Income Statement'!F11</f>
        <v>0</v>
      </c>
      <c r="G11" s="20"/>
      <c r="H11" s="18">
        <f>'[3]Income Statement'!H11</f>
        <v>0</v>
      </c>
      <c r="I11" s="18">
        <f>'[3]Income Statement'!I11</f>
        <v>1565419</v>
      </c>
      <c r="J11" s="18">
        <f>'[3]Income Statement'!J11</f>
        <v>2795254.7</v>
      </c>
      <c r="K11" s="18">
        <f>'[3]Income Statement'!K11</f>
        <v>2804074.52</v>
      </c>
      <c r="L11" s="18">
        <f>'[3]Income Statement'!L11</f>
        <v>2813114.8400000003</v>
      </c>
      <c r="M11" s="18">
        <f>'[3]Income Statement'!M11</f>
        <v>2822381.1599999997</v>
      </c>
      <c r="N11" s="18">
        <f>'[3]Income Statement'!N11</f>
        <v>1701380.1400000001</v>
      </c>
      <c r="O11" s="18">
        <f>'[3]Income Statement'!O11</f>
        <v>581977.57000000007</v>
      </c>
      <c r="P11" s="18">
        <f>'[3]Income Statement'!P11</f>
        <v>685430.38000000012</v>
      </c>
      <c r="Q11" s="18">
        <f>'[3]Income Statement'!Q11</f>
        <v>837973.66</v>
      </c>
      <c r="R11" s="35" t="s">
        <v>0</v>
      </c>
      <c r="S11" s="35" t="s">
        <v>0</v>
      </c>
      <c r="T11" s="35" t="s">
        <v>0</v>
      </c>
    </row>
    <row r="12" spans="1:20" s="18" customFormat="1" x14ac:dyDescent="0.2">
      <c r="A12" s="18" t="str">
        <f t="shared" si="0"/>
        <v>Grants &amp; Contributions provided for Operating Purposes</v>
      </c>
      <c r="B12" s="18" t="s">
        <v>13</v>
      </c>
      <c r="C12" s="20"/>
      <c r="D12" s="18">
        <f>'[3]Income Statement'!D12</f>
        <v>0</v>
      </c>
      <c r="E12" s="20"/>
      <c r="F12" s="18">
        <f>'[3]Income Statement'!F12</f>
        <v>0</v>
      </c>
      <c r="G12" s="20"/>
      <c r="H12" s="18">
        <f>'[3]Income Statement'!H12</f>
        <v>0</v>
      </c>
      <c r="I12" s="18">
        <f>'[3]Income Statement'!I12</f>
        <v>5233363</v>
      </c>
      <c r="J12" s="18">
        <f>'[3]Income Statement'!J12</f>
        <v>6794042</v>
      </c>
      <c r="K12" s="18">
        <f>'[3]Income Statement'!K12</f>
        <v>6910505</v>
      </c>
      <c r="L12" s="18">
        <f>'[3]Income Statement'!L12</f>
        <v>7018258</v>
      </c>
      <c r="M12" s="18">
        <f>'[3]Income Statement'!M12</f>
        <v>7146188</v>
      </c>
      <c r="N12" s="18">
        <f>'[3]Income Statement'!N12</f>
        <v>7256503</v>
      </c>
      <c r="O12" s="18">
        <f>'[3]Income Statement'!O12</f>
        <v>7386908</v>
      </c>
      <c r="P12" s="18">
        <f>'[3]Income Statement'!P12</f>
        <v>7558811</v>
      </c>
      <c r="Q12" s="18">
        <f>'[3]Income Statement'!Q12</f>
        <v>7923730</v>
      </c>
      <c r="R12" s="35" t="s">
        <v>0</v>
      </c>
      <c r="S12" s="35" t="s">
        <v>0</v>
      </c>
      <c r="T12" s="35" t="s">
        <v>0</v>
      </c>
    </row>
    <row r="13" spans="1:20" s="18" customFormat="1" x14ac:dyDescent="0.2">
      <c r="A13" s="18" t="str">
        <f t="shared" si="0"/>
        <v>Grants &amp; Contributions provided for Capital Purposes</v>
      </c>
      <c r="B13" s="18" t="s">
        <v>14</v>
      </c>
      <c r="C13" s="20"/>
      <c r="D13" s="18">
        <f>'[3]Income Statement'!D13</f>
        <v>550000</v>
      </c>
      <c r="E13" s="20"/>
      <c r="F13" s="18">
        <f>'[3]Income Statement'!F13</f>
        <v>15559786</v>
      </c>
      <c r="G13" s="20"/>
      <c r="H13" s="18">
        <f>'[3]Income Statement'!H13</f>
        <v>0</v>
      </c>
      <c r="I13" s="18">
        <f>'[3]Income Statement'!I13</f>
        <v>0</v>
      </c>
      <c r="J13" s="18">
        <f>'[3]Income Statement'!J13</f>
        <v>0</v>
      </c>
      <c r="K13" s="18">
        <f>'[3]Income Statement'!K13</f>
        <v>0</v>
      </c>
      <c r="L13" s="18">
        <f>'[3]Income Statement'!L13</f>
        <v>0</v>
      </c>
      <c r="M13" s="18">
        <f>'[3]Income Statement'!M13</f>
        <v>0</v>
      </c>
      <c r="N13" s="18">
        <f>'[3]Income Statement'!N13</f>
        <v>0</v>
      </c>
      <c r="O13" s="18">
        <f>'[3]Income Statement'!O13</f>
        <v>0</v>
      </c>
      <c r="P13" s="18">
        <f>'[3]Income Statement'!P13</f>
        <v>0</v>
      </c>
      <c r="Q13" s="18">
        <f>'[3]Income Statement'!Q13</f>
        <v>0</v>
      </c>
      <c r="R13" s="35" t="s">
        <v>0</v>
      </c>
      <c r="S13" s="35" t="s">
        <v>0</v>
      </c>
      <c r="T13" s="35" t="s">
        <v>0</v>
      </c>
    </row>
    <row r="14" spans="1:20" s="18" customFormat="1" x14ac:dyDescent="0.2">
      <c r="B14" s="23" t="s">
        <v>15</v>
      </c>
      <c r="C14" s="20"/>
      <c r="E14" s="20"/>
      <c r="G14" s="20"/>
      <c r="R14" s="35" t="s">
        <v>0</v>
      </c>
      <c r="S14" s="35" t="s">
        <v>0</v>
      </c>
      <c r="T14" s="35" t="s">
        <v>0</v>
      </c>
    </row>
    <row r="15" spans="1:20" s="18" customFormat="1" x14ac:dyDescent="0.2">
      <c r="A15" s="18" t="str">
        <f>B15</f>
        <v>Net gains from the disposal of assets</v>
      </c>
      <c r="B15" s="18" t="s">
        <v>16</v>
      </c>
      <c r="C15" s="20"/>
      <c r="D15" s="18">
        <f>'[3]Income Statement'!D15</f>
        <v>0</v>
      </c>
      <c r="E15" s="20"/>
      <c r="F15" s="18">
        <f>'[3]Income Statement'!F15</f>
        <v>0</v>
      </c>
      <c r="G15" s="20"/>
      <c r="H15" s="18">
        <f>'[3]Income Statement'!H15</f>
        <v>0</v>
      </c>
      <c r="I15" s="18">
        <f>'[3]Income Statement'!I15</f>
        <v>0</v>
      </c>
      <c r="J15" s="18">
        <f>'[3]Income Statement'!J15</f>
        <v>0</v>
      </c>
      <c r="K15" s="18">
        <f>'[3]Income Statement'!K15</f>
        <v>0</v>
      </c>
      <c r="L15" s="18">
        <f>'[3]Income Statement'!L15</f>
        <v>0</v>
      </c>
      <c r="M15" s="18">
        <f>'[3]Income Statement'!M15</f>
        <v>0</v>
      </c>
      <c r="N15" s="18">
        <f>'[3]Income Statement'!N15</f>
        <v>0</v>
      </c>
      <c r="O15" s="18">
        <f>'[3]Income Statement'!O15</f>
        <v>0</v>
      </c>
      <c r="P15" s="18">
        <f>'[3]Income Statement'!P15</f>
        <v>0</v>
      </c>
      <c r="Q15" s="18">
        <f>'[3]Income Statement'!Q15</f>
        <v>0</v>
      </c>
      <c r="R15" s="35" t="s">
        <v>0</v>
      </c>
      <c r="S15" s="35" t="s">
        <v>0</v>
      </c>
      <c r="T15" s="35" t="s">
        <v>0</v>
      </c>
    </row>
    <row r="16" spans="1:20" s="18" customFormat="1" x14ac:dyDescent="0.2">
      <c r="A16" s="18" t="str">
        <f>B16&amp;" - Gain"</f>
        <v>Joint Ventures &amp; Associated Entities - Gain</v>
      </c>
      <c r="B16" s="18" t="s">
        <v>17</v>
      </c>
      <c r="C16" s="20"/>
      <c r="D16" s="18">
        <f>'[3]Income Statement'!D16</f>
        <v>0</v>
      </c>
      <c r="E16" s="20"/>
      <c r="F16" s="18">
        <f>'[3]Income Statement'!F16</f>
        <v>0</v>
      </c>
      <c r="G16" s="20"/>
      <c r="H16" s="18">
        <f>'[3]Income Statement'!H16</f>
        <v>0</v>
      </c>
      <c r="I16" s="18">
        <f>'[3]Income Statement'!I16</f>
        <v>0</v>
      </c>
      <c r="J16" s="18">
        <f>'[3]Income Statement'!J16</f>
        <v>0</v>
      </c>
      <c r="K16" s="18">
        <f>'[3]Income Statement'!K16</f>
        <v>0</v>
      </c>
      <c r="L16" s="18">
        <f>'[3]Income Statement'!L16</f>
        <v>0</v>
      </c>
      <c r="M16" s="18">
        <f>'[3]Income Statement'!M16</f>
        <v>0</v>
      </c>
      <c r="N16" s="18">
        <f>'[3]Income Statement'!N16</f>
        <v>0</v>
      </c>
      <c r="O16" s="18">
        <f>'[3]Income Statement'!O16</f>
        <v>0</v>
      </c>
      <c r="P16" s="18">
        <f>'[3]Income Statement'!P16</f>
        <v>0</v>
      </c>
      <c r="Q16" s="18">
        <f>'[3]Income Statement'!Q16</f>
        <v>0</v>
      </c>
      <c r="R16" s="35" t="s">
        <v>0</v>
      </c>
      <c r="S16" s="35" t="s">
        <v>0</v>
      </c>
      <c r="T16" s="35" t="s">
        <v>0</v>
      </c>
    </row>
    <row r="17" spans="1:20" s="18" customFormat="1" x14ac:dyDescent="0.2">
      <c r="B17" s="23" t="s">
        <v>18</v>
      </c>
      <c r="C17" s="26"/>
      <c r="D17" s="27">
        <f t="shared" ref="D17" si="1">SUM(D7:D16)</f>
        <v>550000</v>
      </c>
      <c r="E17" s="26"/>
      <c r="F17" s="27">
        <f t="shared" ref="F17:Q17" si="2">SUM(F7:F16)</f>
        <v>15559786</v>
      </c>
      <c r="G17" s="26"/>
      <c r="H17" s="27">
        <f t="shared" si="2"/>
        <v>0</v>
      </c>
      <c r="I17" s="27">
        <f t="shared" si="2"/>
        <v>9575627</v>
      </c>
      <c r="J17" s="27">
        <f t="shared" si="2"/>
        <v>14369557.699999999</v>
      </c>
      <c r="K17" s="27">
        <f t="shared" si="2"/>
        <v>14680973.52</v>
      </c>
      <c r="L17" s="27">
        <f t="shared" si="2"/>
        <v>14626622.84</v>
      </c>
      <c r="M17" s="27">
        <f t="shared" si="2"/>
        <v>14497351.16</v>
      </c>
      <c r="N17" s="27">
        <f t="shared" si="2"/>
        <v>13420868.140000001</v>
      </c>
      <c r="O17" s="27">
        <f t="shared" si="2"/>
        <v>12580962.57</v>
      </c>
      <c r="P17" s="27">
        <f t="shared" si="2"/>
        <v>13009659.379999999</v>
      </c>
      <c r="Q17" s="27">
        <f t="shared" si="2"/>
        <v>13242413.66</v>
      </c>
      <c r="R17" s="35" t="s">
        <v>0</v>
      </c>
      <c r="S17" s="35" t="s">
        <v>0</v>
      </c>
      <c r="T17" s="35" t="s">
        <v>0</v>
      </c>
    </row>
    <row r="18" spans="1:20" s="18" customFormat="1" x14ac:dyDescent="0.2">
      <c r="C18" s="20"/>
      <c r="E18" s="20"/>
      <c r="G18" s="20"/>
      <c r="R18" s="35" t="s">
        <v>0</v>
      </c>
      <c r="S18" s="35" t="s">
        <v>0</v>
      </c>
      <c r="T18" s="35" t="s">
        <v>0</v>
      </c>
    </row>
    <row r="19" spans="1:20" s="18" customFormat="1" ht="15" x14ac:dyDescent="0.25">
      <c r="B19" s="19" t="s">
        <v>19</v>
      </c>
      <c r="C19" s="20"/>
      <c r="E19" s="20"/>
      <c r="G19" s="20"/>
      <c r="R19" s="35" t="s">
        <v>0</v>
      </c>
      <c r="S19" s="35" t="s">
        <v>0</v>
      </c>
      <c r="T19" s="35" t="s">
        <v>0</v>
      </c>
    </row>
    <row r="20" spans="1:20" s="18" customFormat="1" x14ac:dyDescent="0.2">
      <c r="A20" s="18" t="str">
        <f t="shared" ref="A20:A27" si="3">B20</f>
        <v>Employee Benefits &amp; On-Costs</v>
      </c>
      <c r="B20" s="18" t="s">
        <v>20</v>
      </c>
      <c r="C20" s="20"/>
      <c r="D20" s="18">
        <f>'[3]Income Statement'!D20</f>
        <v>0</v>
      </c>
      <c r="E20" s="20"/>
      <c r="F20" s="18">
        <f>'[3]Income Statement'!F20</f>
        <v>0</v>
      </c>
      <c r="G20" s="20"/>
      <c r="H20" s="18">
        <f>'[3]Income Statement'!H20</f>
        <v>0</v>
      </c>
      <c r="I20" s="18">
        <f>'[3]Income Statement'!I20</f>
        <v>6673233.3600000003</v>
      </c>
      <c r="J20" s="18">
        <f>'[3]Income Statement'!J20</f>
        <v>6906796.5300000003</v>
      </c>
      <c r="K20" s="18">
        <f>'[3]Income Statement'!K20</f>
        <v>7148534.4100000001</v>
      </c>
      <c r="L20" s="18">
        <f>'[3]Income Statement'!L20</f>
        <v>7398733.1100000003</v>
      </c>
      <c r="M20" s="18">
        <f>'[3]Income Statement'!M20</f>
        <v>7657688.7699999996</v>
      </c>
      <c r="N20" s="18">
        <f>'[3]Income Statement'!N20</f>
        <v>7925707.8799999999</v>
      </c>
      <c r="O20" s="18">
        <f>'[3]Income Statement'!O20</f>
        <v>8203107.6600000001</v>
      </c>
      <c r="P20" s="18">
        <f>'[3]Income Statement'!P20</f>
        <v>8490216.4299999997</v>
      </c>
      <c r="Q20" s="18">
        <f>'[3]Income Statement'!Q20</f>
        <v>8787374.0099999998</v>
      </c>
      <c r="R20" s="35" t="s">
        <v>0</v>
      </c>
      <c r="S20" s="35" t="s">
        <v>0</v>
      </c>
      <c r="T20" s="35" t="s">
        <v>0</v>
      </c>
    </row>
    <row r="21" spans="1:20" s="18" customFormat="1" x14ac:dyDescent="0.2">
      <c r="A21" s="18" t="str">
        <f>B21</f>
        <v>Borrowing Costs</v>
      </c>
      <c r="B21" s="18" t="s">
        <v>21</v>
      </c>
      <c r="C21" s="20"/>
      <c r="D21" s="18">
        <f>'[3]Income Statement'!D21</f>
        <v>0</v>
      </c>
      <c r="E21" s="20"/>
      <c r="F21" s="18">
        <f>'[3]Income Statement'!F21</f>
        <v>0</v>
      </c>
      <c r="G21" s="20"/>
      <c r="H21" s="18">
        <f>'[3]Income Statement'!H21</f>
        <v>0</v>
      </c>
      <c r="I21" s="18">
        <f>'[3]Income Statement'!I21</f>
        <v>2720000</v>
      </c>
      <c r="J21" s="18">
        <f>'[3]Income Statement'!J21</f>
        <v>2720000</v>
      </c>
      <c r="K21" s="18">
        <f>'[3]Income Statement'!K21</f>
        <v>2720000</v>
      </c>
      <c r="L21" s="18">
        <f>'[3]Income Statement'!L21</f>
        <v>2720000</v>
      </c>
      <c r="M21" s="18">
        <f>'[3]Income Statement'!M21</f>
        <v>1220751.0234473217</v>
      </c>
      <c r="N21" s="18">
        <f>'[3]Income Statement'!N21</f>
        <v>1225117.4732460093</v>
      </c>
      <c r="O21" s="18">
        <f>'[3]Income Statement'!O21</f>
        <v>1130250.8415050921</v>
      </c>
      <c r="P21" s="18">
        <f>'[3]Income Statement'!P21</f>
        <v>1031745.251001043</v>
      </c>
      <c r="Q21" s="18">
        <f>'[3]Income Statement'!Q21</f>
        <v>929458.7562009074</v>
      </c>
      <c r="R21" s="35" t="s">
        <v>0</v>
      </c>
      <c r="S21" s="35" t="s">
        <v>0</v>
      </c>
      <c r="T21" s="35" t="s">
        <v>0</v>
      </c>
    </row>
    <row r="22" spans="1:20" s="18" customFormat="1" x14ac:dyDescent="0.2">
      <c r="A22" s="18" t="str">
        <f t="shared" si="3"/>
        <v>Materials &amp; Contracts</v>
      </c>
      <c r="B22" s="18" t="s">
        <v>22</v>
      </c>
      <c r="C22" s="20"/>
      <c r="D22" s="18">
        <f>'[3]Income Statement'!D22</f>
        <v>0</v>
      </c>
      <c r="E22" s="20"/>
      <c r="F22" s="18">
        <f>'[3]Income Statement'!F22</f>
        <v>0</v>
      </c>
      <c r="G22" s="20"/>
      <c r="H22" s="18">
        <f>'[3]Income Statement'!H22</f>
        <v>0</v>
      </c>
      <c r="I22" s="18">
        <f>'[3]Income Statement'!I22</f>
        <v>1491005.0499999998</v>
      </c>
      <c r="J22" s="18">
        <f>'[3]Income Statement'!J22</f>
        <v>1525589.17</v>
      </c>
      <c r="K22" s="18">
        <f>'[3]Income Statement'!K22</f>
        <v>1611003.3099999998</v>
      </c>
      <c r="L22" s="18">
        <f>'[3]Income Statement'!L22</f>
        <v>1647267.38</v>
      </c>
      <c r="M22" s="18">
        <f>'[3]Income Statement'!M22</f>
        <v>1684401.7899999998</v>
      </c>
      <c r="N22" s="18">
        <f>'[3]Income Statement'!N22</f>
        <v>1772427.43</v>
      </c>
      <c r="O22" s="18">
        <f>'[3]Income Statement'!O22</f>
        <v>1811365.69</v>
      </c>
      <c r="P22" s="18">
        <f>'[3]Income Statement'!P22</f>
        <v>1851238.4599999997</v>
      </c>
      <c r="Q22" s="18">
        <f>'[3]Income Statement'!Q22</f>
        <v>1742068.18</v>
      </c>
      <c r="R22" s="35" t="s">
        <v>0</v>
      </c>
      <c r="S22" s="35" t="s">
        <v>0</v>
      </c>
      <c r="T22" s="35" t="s">
        <v>0</v>
      </c>
    </row>
    <row r="23" spans="1:20" s="18" customFormat="1" x14ac:dyDescent="0.2">
      <c r="A23" s="18" t="str">
        <f t="shared" si="3"/>
        <v>Depreciation &amp; Amortisation</v>
      </c>
      <c r="B23" s="18" t="s">
        <v>23</v>
      </c>
      <c r="C23" s="20"/>
      <c r="D23" s="18">
        <f>'[3]Income Statement'!D23</f>
        <v>0</v>
      </c>
      <c r="E23" s="20"/>
      <c r="F23" s="18">
        <f>'[3]Income Statement'!F23</f>
        <v>0</v>
      </c>
      <c r="G23" s="20"/>
      <c r="H23" s="18">
        <f>'[3]Income Statement'!H23</f>
        <v>0</v>
      </c>
      <c r="I23" s="18">
        <f>'[3]Income Statement'!I23</f>
        <v>420000</v>
      </c>
      <c r="J23" s="18">
        <f>'[3]Income Statement'!J23</f>
        <v>420000</v>
      </c>
      <c r="K23" s="18">
        <f>'[3]Income Statement'!K23</f>
        <v>420000</v>
      </c>
      <c r="L23" s="18">
        <f>'[3]Income Statement'!L23</f>
        <v>420000</v>
      </c>
      <c r="M23" s="18">
        <f>'[3]Income Statement'!M23</f>
        <v>420000</v>
      </c>
      <c r="N23" s="18">
        <f>'[3]Income Statement'!N23</f>
        <v>420000</v>
      </c>
      <c r="O23" s="18">
        <f>'[3]Income Statement'!O23</f>
        <v>420000</v>
      </c>
      <c r="P23" s="18">
        <f>'[3]Income Statement'!P23</f>
        <v>420000</v>
      </c>
      <c r="Q23" s="18">
        <f>'[3]Income Statement'!Q23</f>
        <v>420000</v>
      </c>
      <c r="R23" s="35" t="s">
        <v>0</v>
      </c>
      <c r="S23" s="35" t="s">
        <v>0</v>
      </c>
      <c r="T23" s="35" t="s">
        <v>0</v>
      </c>
    </row>
    <row r="24" spans="1:20" s="18" customFormat="1" x14ac:dyDescent="0.2">
      <c r="A24" s="18" t="str">
        <f t="shared" si="3"/>
        <v>Impairment</v>
      </c>
      <c r="B24" s="18" t="s">
        <v>24</v>
      </c>
      <c r="C24" s="20"/>
      <c r="D24" s="18">
        <f>'[3]Income Statement'!D24</f>
        <v>0</v>
      </c>
      <c r="E24" s="20"/>
      <c r="F24" s="18">
        <f>'[3]Income Statement'!F24</f>
        <v>0</v>
      </c>
      <c r="G24" s="20"/>
      <c r="H24" s="18">
        <f>'[3]Income Statement'!H24</f>
        <v>0</v>
      </c>
      <c r="I24" s="18">
        <f>'[3]Income Statement'!I24</f>
        <v>0</v>
      </c>
      <c r="J24" s="18">
        <f>'[3]Income Statement'!J24</f>
        <v>0</v>
      </c>
      <c r="K24" s="18">
        <f>'[3]Income Statement'!K24</f>
        <v>0</v>
      </c>
      <c r="L24" s="18">
        <f>'[3]Income Statement'!L24</f>
        <v>0</v>
      </c>
      <c r="M24" s="18">
        <f>'[3]Income Statement'!M24</f>
        <v>0</v>
      </c>
      <c r="N24" s="18">
        <f>'[3]Income Statement'!N24</f>
        <v>0</v>
      </c>
      <c r="O24" s="18">
        <f>'[3]Income Statement'!O24</f>
        <v>0</v>
      </c>
      <c r="P24" s="18">
        <f>'[3]Income Statement'!P24</f>
        <v>0</v>
      </c>
      <c r="Q24" s="18">
        <f>'[3]Income Statement'!Q24</f>
        <v>0</v>
      </c>
      <c r="R24" s="35" t="s">
        <v>0</v>
      </c>
      <c r="S24" s="35" t="s">
        <v>0</v>
      </c>
      <c r="T24" s="35" t="s">
        <v>0</v>
      </c>
    </row>
    <row r="25" spans="1:20" s="18" customFormat="1" x14ac:dyDescent="0.2">
      <c r="A25" s="18" t="str">
        <f t="shared" si="3"/>
        <v>Other Expenses</v>
      </c>
      <c r="B25" s="18" t="s">
        <v>25</v>
      </c>
      <c r="C25" s="20"/>
      <c r="D25" s="18">
        <f>'[3]Income Statement'!D25</f>
        <v>0</v>
      </c>
      <c r="E25" s="20"/>
      <c r="F25" s="18">
        <f>'[3]Income Statement'!F25</f>
        <v>0</v>
      </c>
      <c r="G25" s="20"/>
      <c r="H25" s="18">
        <f>'[3]Income Statement'!H25</f>
        <v>0</v>
      </c>
      <c r="I25" s="18">
        <f>'[3]Income Statement'!I25</f>
        <v>392547.43000000005</v>
      </c>
      <c r="J25" s="18">
        <f>'[3]Income Statement'!J25</f>
        <v>401968.57</v>
      </c>
      <c r="K25" s="18">
        <f>'[3]Income Statement'!K25</f>
        <v>411615.81</v>
      </c>
      <c r="L25" s="18">
        <f>'[3]Income Statement'!L25</f>
        <v>421494.58999999997</v>
      </c>
      <c r="M25" s="18">
        <f>'[3]Income Statement'!M25</f>
        <v>431610.45999999996</v>
      </c>
      <c r="N25" s="18">
        <f>'[3]Income Statement'!N25</f>
        <v>441969.11</v>
      </c>
      <c r="O25" s="18">
        <f>'[3]Income Statement'!O25</f>
        <v>452576.36</v>
      </c>
      <c r="P25" s="18">
        <f>'[3]Income Statement'!P25</f>
        <v>463438.19999999995</v>
      </c>
      <c r="Q25" s="18">
        <f>'[3]Income Statement'!Q25</f>
        <v>474560.72</v>
      </c>
      <c r="R25" s="35" t="s">
        <v>0</v>
      </c>
      <c r="S25" s="35" t="s">
        <v>0</v>
      </c>
      <c r="T25" s="35" t="s">
        <v>0</v>
      </c>
    </row>
    <row r="26" spans="1:20" s="18" customFormat="1" x14ac:dyDescent="0.2">
      <c r="A26" s="18" t="str">
        <f t="shared" si="3"/>
        <v>Interest &amp; Investment Losses</v>
      </c>
      <c r="B26" s="18" t="s">
        <v>26</v>
      </c>
      <c r="C26" s="20"/>
      <c r="D26" s="18">
        <f>'[3]Income Statement'!D26</f>
        <v>0</v>
      </c>
      <c r="E26" s="20"/>
      <c r="F26" s="18">
        <f>'[3]Income Statement'!F26</f>
        <v>0</v>
      </c>
      <c r="G26" s="20"/>
      <c r="H26" s="18">
        <f>'[3]Income Statement'!H26</f>
        <v>0</v>
      </c>
      <c r="I26" s="18">
        <f>'[3]Income Statement'!I26</f>
        <v>0</v>
      </c>
      <c r="J26" s="18">
        <f>'[3]Income Statement'!J26</f>
        <v>0</v>
      </c>
      <c r="K26" s="18">
        <f>'[3]Income Statement'!K26</f>
        <v>0</v>
      </c>
      <c r="L26" s="18">
        <f>'[3]Income Statement'!L26</f>
        <v>0</v>
      </c>
      <c r="M26" s="18">
        <f>'[3]Income Statement'!M26</f>
        <v>0</v>
      </c>
      <c r="N26" s="18">
        <f>'[3]Income Statement'!N26</f>
        <v>0</v>
      </c>
      <c r="O26" s="18">
        <f>'[3]Income Statement'!O26</f>
        <v>0</v>
      </c>
      <c r="P26" s="18">
        <f>'[3]Income Statement'!P26</f>
        <v>0</v>
      </c>
      <c r="Q26" s="18">
        <f>'[3]Income Statement'!Q26</f>
        <v>0</v>
      </c>
      <c r="R26" s="35" t="s">
        <v>0</v>
      </c>
      <c r="S26" s="35" t="s">
        <v>0</v>
      </c>
      <c r="T26" s="35" t="s">
        <v>0</v>
      </c>
    </row>
    <row r="27" spans="1:20" s="18" customFormat="1" x14ac:dyDescent="0.2">
      <c r="A27" s="18" t="str">
        <f t="shared" si="3"/>
        <v>Net Losses from the Disposal of Assets</v>
      </c>
      <c r="B27" s="18" t="s">
        <v>27</v>
      </c>
      <c r="C27" s="20"/>
      <c r="D27" s="18">
        <f>'[3]Income Statement'!D27</f>
        <v>0</v>
      </c>
      <c r="E27" s="20"/>
      <c r="F27" s="18">
        <f>'[3]Income Statement'!F27</f>
        <v>0</v>
      </c>
      <c r="G27" s="20"/>
      <c r="H27" s="18">
        <f>'[3]Income Statement'!H27</f>
        <v>0</v>
      </c>
      <c r="I27" s="18">
        <f>'[3]Income Statement'!I27</f>
        <v>0</v>
      </c>
      <c r="J27" s="18">
        <f>'[3]Income Statement'!J27</f>
        <v>0</v>
      </c>
      <c r="K27" s="18">
        <f>'[3]Income Statement'!K27</f>
        <v>0</v>
      </c>
      <c r="L27" s="18">
        <f>'[3]Income Statement'!L27</f>
        <v>0</v>
      </c>
      <c r="M27" s="18">
        <f>'[3]Income Statement'!M27</f>
        <v>0</v>
      </c>
      <c r="N27" s="18">
        <f>'[3]Income Statement'!N27</f>
        <v>0</v>
      </c>
      <c r="O27" s="18">
        <f>'[3]Income Statement'!O27</f>
        <v>0</v>
      </c>
      <c r="P27" s="18">
        <f>'[3]Income Statement'!P27</f>
        <v>0</v>
      </c>
      <c r="Q27" s="18">
        <f>'[3]Income Statement'!Q27</f>
        <v>0</v>
      </c>
      <c r="R27" s="35" t="s">
        <v>0</v>
      </c>
      <c r="S27" s="35" t="s">
        <v>0</v>
      </c>
      <c r="T27" s="35" t="s">
        <v>0</v>
      </c>
    </row>
    <row r="28" spans="1:20" s="18" customFormat="1" x14ac:dyDescent="0.2">
      <c r="A28" s="18" t="str">
        <f>B28&amp;" - Loss"</f>
        <v>Joint Ventures &amp; Associated Entities - Loss</v>
      </c>
      <c r="B28" s="18" t="s">
        <v>17</v>
      </c>
      <c r="C28" s="20"/>
      <c r="D28" s="18">
        <f>'[3]Income Statement'!D28</f>
        <v>0</v>
      </c>
      <c r="E28" s="20"/>
      <c r="F28" s="18">
        <f>'[3]Income Statement'!F28</f>
        <v>0</v>
      </c>
      <c r="G28" s="20"/>
      <c r="H28" s="18">
        <f>'[3]Income Statement'!H28</f>
        <v>0</v>
      </c>
      <c r="I28" s="18">
        <f>'[3]Income Statement'!I28</f>
        <v>0</v>
      </c>
      <c r="J28" s="18">
        <f>'[3]Income Statement'!J28</f>
        <v>0</v>
      </c>
      <c r="K28" s="18">
        <f>'[3]Income Statement'!K28</f>
        <v>0</v>
      </c>
      <c r="L28" s="18">
        <f>'[3]Income Statement'!L28</f>
        <v>0</v>
      </c>
      <c r="M28" s="18">
        <f>'[3]Income Statement'!M28</f>
        <v>0</v>
      </c>
      <c r="N28" s="18">
        <f>'[3]Income Statement'!N28</f>
        <v>0</v>
      </c>
      <c r="O28" s="18">
        <f>'[3]Income Statement'!O28</f>
        <v>0</v>
      </c>
      <c r="P28" s="18">
        <f>'[3]Income Statement'!P28</f>
        <v>0</v>
      </c>
      <c r="Q28" s="18">
        <f>'[3]Income Statement'!Q28</f>
        <v>0</v>
      </c>
      <c r="R28" s="35" t="s">
        <v>0</v>
      </c>
      <c r="S28" s="35" t="s">
        <v>0</v>
      </c>
      <c r="T28" s="35" t="s">
        <v>0</v>
      </c>
    </row>
    <row r="29" spans="1:20" s="18" customFormat="1" x14ac:dyDescent="0.2">
      <c r="B29" s="23" t="s">
        <v>28</v>
      </c>
      <c r="C29" s="26"/>
      <c r="D29" s="27">
        <f>SUM(D20:D28)</f>
        <v>0</v>
      </c>
      <c r="E29" s="26"/>
      <c r="F29" s="27">
        <f>SUM(F20:F28)</f>
        <v>0</v>
      </c>
      <c r="G29" s="26"/>
      <c r="H29" s="27">
        <f>SUM(H20:H28)</f>
        <v>0</v>
      </c>
      <c r="I29" s="27">
        <f t="shared" ref="I29:Q29" si="4">SUM(I20:I28)</f>
        <v>11696785.84</v>
      </c>
      <c r="J29" s="27">
        <f t="shared" si="4"/>
        <v>11974354.270000001</v>
      </c>
      <c r="K29" s="27">
        <f t="shared" si="4"/>
        <v>12311153.530000001</v>
      </c>
      <c r="L29" s="27">
        <f t="shared" si="4"/>
        <v>12607495.079999998</v>
      </c>
      <c r="M29" s="27">
        <f t="shared" si="4"/>
        <v>11414452.043447319</v>
      </c>
      <c r="N29" s="27">
        <f t="shared" si="4"/>
        <v>11785221.893246008</v>
      </c>
      <c r="O29" s="27">
        <f t="shared" si="4"/>
        <v>12017300.551505091</v>
      </c>
      <c r="P29" s="27">
        <f t="shared" si="4"/>
        <v>12256638.341001041</v>
      </c>
      <c r="Q29" s="27">
        <f t="shared" si="4"/>
        <v>12353461.666200908</v>
      </c>
      <c r="R29" s="35" t="s">
        <v>0</v>
      </c>
      <c r="S29" s="35" t="s">
        <v>0</v>
      </c>
      <c r="T29" s="35" t="s">
        <v>0</v>
      </c>
    </row>
    <row r="30" spans="1:20" s="18" customFormat="1" x14ac:dyDescent="0.2">
      <c r="B30" s="23"/>
      <c r="C30" s="20"/>
      <c r="E30" s="20"/>
      <c r="G30" s="20"/>
      <c r="R30" s="35" t="s">
        <v>0</v>
      </c>
      <c r="S30" s="35" t="s">
        <v>0</v>
      </c>
      <c r="T30" s="35" t="s">
        <v>0</v>
      </c>
    </row>
    <row r="31" spans="1:20" s="18" customFormat="1" ht="15" x14ac:dyDescent="0.25">
      <c r="B31" s="19" t="s">
        <v>29</v>
      </c>
      <c r="C31" s="26"/>
      <c r="D31" s="27">
        <f>D17-D29</f>
        <v>550000</v>
      </c>
      <c r="E31" s="26"/>
      <c r="F31" s="27">
        <f>F17-F29</f>
        <v>15559786</v>
      </c>
      <c r="G31" s="26"/>
      <c r="H31" s="27">
        <f>H17-H29</f>
        <v>0</v>
      </c>
      <c r="I31" s="27">
        <f t="shared" ref="I31:Q31" si="5">I17-I29</f>
        <v>-2121158.84</v>
      </c>
      <c r="J31" s="27">
        <f t="shared" si="5"/>
        <v>2395203.4299999978</v>
      </c>
      <c r="K31" s="27">
        <f t="shared" si="5"/>
        <v>2369819.9899999984</v>
      </c>
      <c r="L31" s="27">
        <f t="shared" si="5"/>
        <v>2019127.7600000016</v>
      </c>
      <c r="M31" s="27">
        <f t="shared" si="5"/>
        <v>3082899.1165526807</v>
      </c>
      <c r="N31" s="27">
        <f t="shared" si="5"/>
        <v>1635646.2467539925</v>
      </c>
      <c r="O31" s="27">
        <f t="shared" si="5"/>
        <v>563662.01849490963</v>
      </c>
      <c r="P31" s="27">
        <f t="shared" si="5"/>
        <v>753021.03899895772</v>
      </c>
      <c r="Q31" s="27">
        <f t="shared" si="5"/>
        <v>888951.99379909225</v>
      </c>
      <c r="R31" s="35" t="s">
        <v>0</v>
      </c>
      <c r="S31" s="35" t="s">
        <v>0</v>
      </c>
      <c r="T31" s="35" t="s">
        <v>0</v>
      </c>
    </row>
    <row r="32" spans="1:20" s="18" customFormat="1" x14ac:dyDescent="0.2">
      <c r="C32" s="20"/>
      <c r="E32" s="20"/>
      <c r="G32" s="20"/>
      <c r="R32" s="35" t="s">
        <v>0</v>
      </c>
      <c r="S32" s="35" t="s">
        <v>0</v>
      </c>
      <c r="T32" s="35" t="s">
        <v>0</v>
      </c>
    </row>
    <row r="33" spans="2:20" s="18" customFormat="1" x14ac:dyDescent="0.2">
      <c r="B33" s="18" t="s">
        <v>30</v>
      </c>
      <c r="C33" s="20"/>
      <c r="D33" s="18">
        <f>'[3]Income Statement'!D33</f>
        <v>0</v>
      </c>
      <c r="E33" s="20"/>
      <c r="F33" s="18">
        <f>'[3]Income Statement'!F33</f>
        <v>0</v>
      </c>
      <c r="G33" s="20"/>
      <c r="H33" s="18">
        <f>'[3]Income Statement'!H33</f>
        <v>0</v>
      </c>
      <c r="I33" s="18">
        <f>'[3]Income Statement'!I33</f>
        <v>0</v>
      </c>
      <c r="J33" s="18">
        <f>'[3]Income Statement'!J33</f>
        <v>0</v>
      </c>
      <c r="K33" s="18">
        <f>'[3]Income Statement'!K33</f>
        <v>0</v>
      </c>
      <c r="L33" s="18">
        <f>'[3]Income Statement'!L33</f>
        <v>0</v>
      </c>
      <c r="M33" s="18">
        <f>'[3]Income Statement'!M33</f>
        <v>0</v>
      </c>
      <c r="N33" s="18">
        <f>'[3]Income Statement'!N33</f>
        <v>0</v>
      </c>
      <c r="O33" s="18">
        <f>'[3]Income Statement'!O33</f>
        <v>0</v>
      </c>
      <c r="P33" s="18">
        <f>'[3]Income Statement'!P33</f>
        <v>0</v>
      </c>
      <c r="Q33" s="18">
        <f>'[3]Income Statement'!Q33</f>
        <v>0</v>
      </c>
      <c r="R33" s="35" t="s">
        <v>0</v>
      </c>
      <c r="S33" s="35" t="s">
        <v>0</v>
      </c>
      <c r="T33" s="35" t="s">
        <v>0</v>
      </c>
    </row>
    <row r="34" spans="2:20" s="18" customFormat="1" x14ac:dyDescent="0.2">
      <c r="B34" s="23" t="s">
        <v>31</v>
      </c>
      <c r="C34" s="26"/>
      <c r="D34" s="27">
        <f>D33</f>
        <v>0</v>
      </c>
      <c r="E34" s="26"/>
      <c r="F34" s="27">
        <f>F33</f>
        <v>0</v>
      </c>
      <c r="G34" s="26"/>
      <c r="H34" s="27">
        <f>H33</f>
        <v>0</v>
      </c>
      <c r="I34" s="27">
        <f t="shared" ref="I34:Q34" si="6">I33</f>
        <v>0</v>
      </c>
      <c r="J34" s="27">
        <f t="shared" si="6"/>
        <v>0</v>
      </c>
      <c r="K34" s="27">
        <f t="shared" si="6"/>
        <v>0</v>
      </c>
      <c r="L34" s="27">
        <f t="shared" si="6"/>
        <v>0</v>
      </c>
      <c r="M34" s="27">
        <f t="shared" si="6"/>
        <v>0</v>
      </c>
      <c r="N34" s="27">
        <f t="shared" si="6"/>
        <v>0</v>
      </c>
      <c r="O34" s="27">
        <f t="shared" si="6"/>
        <v>0</v>
      </c>
      <c r="P34" s="27">
        <f t="shared" si="6"/>
        <v>0</v>
      </c>
      <c r="Q34" s="27">
        <f t="shared" si="6"/>
        <v>0</v>
      </c>
      <c r="R34" s="35" t="s">
        <v>0</v>
      </c>
      <c r="S34" s="35" t="s">
        <v>0</v>
      </c>
      <c r="T34" s="35" t="s">
        <v>0</v>
      </c>
    </row>
    <row r="35" spans="2:20" s="18" customFormat="1" x14ac:dyDescent="0.2">
      <c r="B35" s="23"/>
      <c r="C35" s="20"/>
      <c r="E35" s="20"/>
      <c r="G35" s="20"/>
      <c r="R35" s="35" t="s">
        <v>0</v>
      </c>
      <c r="S35" s="35" t="s">
        <v>0</v>
      </c>
      <c r="T35" s="35" t="s">
        <v>0</v>
      </c>
    </row>
    <row r="36" spans="2:20" s="18" customFormat="1" ht="15.75" thickBot="1" x14ac:dyDescent="0.3">
      <c r="B36" s="19" t="s">
        <v>32</v>
      </c>
      <c r="C36" s="29"/>
      <c r="D36" s="30">
        <f>D34+D31</f>
        <v>550000</v>
      </c>
      <c r="E36" s="29"/>
      <c r="F36" s="30">
        <f>F34+F31</f>
        <v>15559786</v>
      </c>
      <c r="G36" s="29"/>
      <c r="H36" s="30">
        <f t="shared" ref="H36:Q36" si="7">H34+H31</f>
        <v>0</v>
      </c>
      <c r="I36" s="30">
        <f t="shared" si="7"/>
        <v>-2121158.84</v>
      </c>
      <c r="J36" s="30">
        <f t="shared" si="7"/>
        <v>2395203.4299999978</v>
      </c>
      <c r="K36" s="30">
        <f t="shared" si="7"/>
        <v>2369819.9899999984</v>
      </c>
      <c r="L36" s="30">
        <f t="shared" si="7"/>
        <v>2019127.7600000016</v>
      </c>
      <c r="M36" s="30">
        <f t="shared" si="7"/>
        <v>3082899.1165526807</v>
      </c>
      <c r="N36" s="30">
        <f t="shared" si="7"/>
        <v>1635646.2467539925</v>
      </c>
      <c r="O36" s="30">
        <f t="shared" si="7"/>
        <v>563662.01849490963</v>
      </c>
      <c r="P36" s="30">
        <f t="shared" si="7"/>
        <v>753021.03899895772</v>
      </c>
      <c r="Q36" s="30">
        <f t="shared" si="7"/>
        <v>888951.99379909225</v>
      </c>
      <c r="R36" s="35" t="s">
        <v>0</v>
      </c>
      <c r="S36" s="35" t="s">
        <v>0</v>
      </c>
      <c r="T36" s="35" t="s">
        <v>0</v>
      </c>
    </row>
    <row r="37" spans="2:20" s="18" customFormat="1" ht="13.5" thickTop="1" x14ac:dyDescent="0.2">
      <c r="C37" s="20"/>
      <c r="E37" s="20"/>
      <c r="G37" s="20"/>
      <c r="R37" s="35" t="s">
        <v>0</v>
      </c>
      <c r="S37" s="35" t="s">
        <v>0</v>
      </c>
      <c r="T37" s="35" t="s">
        <v>0</v>
      </c>
    </row>
    <row r="38" spans="2:20" s="18" customFormat="1" x14ac:dyDescent="0.2">
      <c r="B38" s="31" t="s">
        <v>33</v>
      </c>
      <c r="C38" s="20"/>
      <c r="E38" s="20"/>
      <c r="G38" s="20"/>
      <c r="R38" s="35" t="s">
        <v>0</v>
      </c>
      <c r="S38" s="35" t="s">
        <v>0</v>
      </c>
      <c r="T38" s="35" t="s">
        <v>0</v>
      </c>
    </row>
    <row r="39" spans="2:20" s="18" customFormat="1" x14ac:dyDescent="0.2">
      <c r="B39" s="31" t="s">
        <v>34</v>
      </c>
      <c r="C39" s="32"/>
      <c r="D39" s="31">
        <f>D36-D13</f>
        <v>0</v>
      </c>
      <c r="E39" s="32"/>
      <c r="F39" s="31">
        <f>F36-F13</f>
        <v>0</v>
      </c>
      <c r="G39" s="32"/>
      <c r="H39" s="31">
        <f t="shared" ref="H39:Q39" si="8">H36-H13</f>
        <v>0</v>
      </c>
      <c r="I39" s="31">
        <f t="shared" si="8"/>
        <v>-2121158.84</v>
      </c>
      <c r="J39" s="31">
        <f t="shared" si="8"/>
        <v>2395203.4299999978</v>
      </c>
      <c r="K39" s="31">
        <f t="shared" si="8"/>
        <v>2369819.9899999984</v>
      </c>
      <c r="L39" s="31">
        <f t="shared" si="8"/>
        <v>2019127.7600000016</v>
      </c>
      <c r="M39" s="31">
        <f t="shared" si="8"/>
        <v>3082899.1165526807</v>
      </c>
      <c r="N39" s="31">
        <f t="shared" si="8"/>
        <v>1635646.2467539925</v>
      </c>
      <c r="O39" s="31">
        <f t="shared" si="8"/>
        <v>563662.01849490963</v>
      </c>
      <c r="P39" s="31">
        <f t="shared" si="8"/>
        <v>753021.03899895772</v>
      </c>
      <c r="Q39" s="31">
        <f t="shared" si="8"/>
        <v>888951.99379909225</v>
      </c>
      <c r="R39" s="35" t="s">
        <v>0</v>
      </c>
      <c r="S39" s="35" t="s">
        <v>0</v>
      </c>
      <c r="T39" s="35" t="s">
        <v>0</v>
      </c>
    </row>
    <row r="40" spans="2:20" s="18" customFormat="1" x14ac:dyDescent="0.2">
      <c r="C40" s="20"/>
      <c r="E40" s="20"/>
      <c r="G40" s="20"/>
      <c r="R40" s="35" t="s">
        <v>0</v>
      </c>
      <c r="S40" s="35" t="s">
        <v>0</v>
      </c>
      <c r="T40" s="35" t="s">
        <v>0</v>
      </c>
    </row>
    <row r="41" spans="2:20" s="18" customFormat="1" hidden="1" x14ac:dyDescent="0.2">
      <c r="R41" s="35" t="s">
        <v>0</v>
      </c>
      <c r="S41" s="35" t="s">
        <v>0</v>
      </c>
      <c r="T41" s="35" t="s">
        <v>0</v>
      </c>
    </row>
    <row r="42" spans="2:20" s="18" customFormat="1" hidden="1" x14ac:dyDescent="0.2">
      <c r="R42" s="35" t="s">
        <v>0</v>
      </c>
      <c r="S42" s="35" t="s">
        <v>0</v>
      </c>
      <c r="T42" s="35" t="s">
        <v>0</v>
      </c>
    </row>
    <row r="43" spans="2:20" hidden="1" x14ac:dyDescent="0.2">
      <c r="R43" s="35" t="s">
        <v>0</v>
      </c>
      <c r="S43" s="35" t="s">
        <v>0</v>
      </c>
      <c r="T43" s="35" t="s">
        <v>0</v>
      </c>
    </row>
    <row r="44" spans="2:20" hidden="1" x14ac:dyDescent="0.2">
      <c r="B44" s="22" t="s">
        <v>35</v>
      </c>
      <c r="F44" s="18">
        <f>'[3]Income Statement'!F44</f>
        <v>0</v>
      </c>
      <c r="H44" s="18">
        <f>'[3]Income Statement'!H44</f>
        <v>0</v>
      </c>
      <c r="I44" s="18">
        <f>'[3]Income Statement'!I44</f>
        <v>0</v>
      </c>
      <c r="J44" s="18">
        <f>'[3]Income Statement'!J44</f>
        <v>0</v>
      </c>
      <c r="K44" s="18">
        <f>'[3]Income Statement'!K44</f>
        <v>0</v>
      </c>
      <c r="L44" s="18">
        <f>'[3]Income Statement'!L44</f>
        <v>0</v>
      </c>
      <c r="M44" s="18">
        <f>'[3]Income Statement'!M44</f>
        <v>0</v>
      </c>
      <c r="N44" s="18">
        <f>'[3]Income Statement'!N44</f>
        <v>0</v>
      </c>
      <c r="O44" s="18">
        <f>'[3]Income Statement'!O44</f>
        <v>0</v>
      </c>
      <c r="P44" s="18">
        <f>'[3]Income Statement'!P44</f>
        <v>0</v>
      </c>
      <c r="Q44" s="18">
        <f>'[3]Income Statement'!Q44</f>
        <v>0</v>
      </c>
      <c r="R44" s="35" t="s">
        <v>0</v>
      </c>
      <c r="S44" s="35" t="s">
        <v>0</v>
      </c>
      <c r="T44" s="35" t="s">
        <v>0</v>
      </c>
    </row>
    <row r="45" spans="2:20" hidden="1" x14ac:dyDescent="0.2">
      <c r="B45" s="22" t="s">
        <v>36</v>
      </c>
      <c r="F45" s="18">
        <f>'[3]Income Statement'!F45</f>
        <v>0</v>
      </c>
      <c r="H45" s="18">
        <f>'[3]Income Statement'!H45</f>
        <v>0</v>
      </c>
      <c r="I45" s="18">
        <f>'[3]Income Statement'!I45</f>
        <v>0</v>
      </c>
      <c r="J45" s="18">
        <f>'[3]Income Statement'!J45</f>
        <v>0</v>
      </c>
      <c r="K45" s="18">
        <f>'[3]Income Statement'!K45</f>
        <v>0</v>
      </c>
      <c r="L45" s="18">
        <f>'[3]Income Statement'!L45</f>
        <v>0</v>
      </c>
      <c r="M45" s="18">
        <f>'[3]Income Statement'!M45</f>
        <v>0</v>
      </c>
      <c r="N45" s="18">
        <f>'[3]Income Statement'!N45</f>
        <v>0</v>
      </c>
      <c r="O45" s="18">
        <f>'[3]Income Statement'!O45</f>
        <v>0</v>
      </c>
      <c r="P45" s="18">
        <f>'[3]Income Statement'!P45</f>
        <v>0</v>
      </c>
      <c r="Q45" s="18">
        <f>'[3]Income Statement'!Q45</f>
        <v>0</v>
      </c>
      <c r="R45" s="35" t="s">
        <v>0</v>
      </c>
      <c r="S45" s="35" t="s">
        <v>0</v>
      </c>
      <c r="T45" s="35" t="s">
        <v>0</v>
      </c>
    </row>
    <row r="46" spans="2:20" hidden="1" x14ac:dyDescent="0.2">
      <c r="B46" s="18"/>
      <c r="R46" s="35" t="s">
        <v>0</v>
      </c>
      <c r="S46" s="35" t="s">
        <v>0</v>
      </c>
      <c r="T46" s="35" t="s">
        <v>0</v>
      </c>
    </row>
    <row r="47" spans="2:20" hidden="1" x14ac:dyDescent="0.2">
      <c r="B47" s="18" t="s">
        <v>37</v>
      </c>
      <c r="F47" s="18">
        <f>'[3]Income Statement'!F47</f>
        <v>0</v>
      </c>
      <c r="H47" s="18">
        <f>'[3]Income Statement'!H47</f>
        <v>0</v>
      </c>
      <c r="I47" s="18">
        <f>'[3]Income Statement'!I47</f>
        <v>0</v>
      </c>
      <c r="J47" s="18">
        <f>'[3]Income Statement'!J47</f>
        <v>0</v>
      </c>
      <c r="K47" s="18">
        <f>'[3]Income Statement'!K47</f>
        <v>0</v>
      </c>
      <c r="L47" s="18">
        <f>'[3]Income Statement'!L47</f>
        <v>0</v>
      </c>
      <c r="M47" s="18">
        <f>'[3]Income Statement'!M47</f>
        <v>0</v>
      </c>
      <c r="N47" s="18">
        <f>'[3]Income Statement'!N47</f>
        <v>0</v>
      </c>
      <c r="O47" s="18">
        <f>'[3]Income Statement'!O47</f>
        <v>0</v>
      </c>
      <c r="P47" s="18">
        <f>'[3]Income Statement'!P47</f>
        <v>0</v>
      </c>
      <c r="Q47" s="18">
        <f>'[3]Income Statement'!Q47</f>
        <v>0</v>
      </c>
      <c r="R47" s="35" t="s">
        <v>0</v>
      </c>
      <c r="S47" s="35" t="s">
        <v>0</v>
      </c>
      <c r="T47" s="35" t="s">
        <v>0</v>
      </c>
    </row>
    <row r="48" spans="2:20" hidden="1" x14ac:dyDescent="0.2">
      <c r="B48" s="18" t="s">
        <v>38</v>
      </c>
      <c r="F48" s="18">
        <f>'[3]Income Statement'!F48</f>
        <v>0</v>
      </c>
      <c r="H48" s="18">
        <f>'[3]Income Statement'!H48</f>
        <v>0</v>
      </c>
      <c r="I48" s="18">
        <f>'[3]Income Statement'!I48</f>
        <v>350000.00000000006</v>
      </c>
      <c r="J48" s="18">
        <f>'[3]Income Statement'!J48</f>
        <v>350000.00000000006</v>
      </c>
      <c r="K48" s="18">
        <f>'[3]Income Statement'!K48</f>
        <v>350000.00000000006</v>
      </c>
      <c r="L48" s="18">
        <f>'[3]Income Statement'!L48</f>
        <v>350000.00000000006</v>
      </c>
      <c r="M48" s="18">
        <f>'[3]Income Statement'!M48</f>
        <v>350000.00000000006</v>
      </c>
      <c r="N48" s="18">
        <f>'[3]Income Statement'!N48</f>
        <v>350000.00000000006</v>
      </c>
      <c r="O48" s="18">
        <f>'[3]Income Statement'!O48</f>
        <v>284731.51939466526</v>
      </c>
      <c r="P48" s="18">
        <f>'[3]Income Statement'!P48</f>
        <v>217178.6419681437</v>
      </c>
      <c r="Q48" s="18">
        <f>'[3]Income Statement'!Q48</f>
        <v>147261.41383169396</v>
      </c>
      <c r="R48" s="35" t="s">
        <v>0</v>
      </c>
      <c r="S48" s="35" t="s">
        <v>0</v>
      </c>
      <c r="T48" s="35" t="s">
        <v>0</v>
      </c>
    </row>
    <row r="49" spans="2:20" hidden="1" x14ac:dyDescent="0.2">
      <c r="R49" s="35" t="s">
        <v>0</v>
      </c>
      <c r="S49" s="35" t="s">
        <v>0</v>
      </c>
      <c r="T49" s="35" t="s">
        <v>0</v>
      </c>
    </row>
    <row r="50" spans="2:20" hidden="1" x14ac:dyDescent="0.2">
      <c r="R50" s="35" t="s">
        <v>0</v>
      </c>
      <c r="S50" s="35" t="s">
        <v>0</v>
      </c>
      <c r="T50" s="35" t="s">
        <v>0</v>
      </c>
    </row>
    <row r="51" spans="2:20" hidden="1" x14ac:dyDescent="0.2">
      <c r="R51" s="35" t="s">
        <v>0</v>
      </c>
      <c r="S51" s="35" t="s">
        <v>0</v>
      </c>
      <c r="T51" s="35" t="s">
        <v>0</v>
      </c>
    </row>
    <row r="52" spans="2:20" hidden="1" x14ac:dyDescent="0.2">
      <c r="R52" s="35" t="s">
        <v>0</v>
      </c>
      <c r="S52" s="35" t="s">
        <v>0</v>
      </c>
      <c r="T52" s="35" t="s">
        <v>0</v>
      </c>
    </row>
    <row r="53" spans="2:20" ht="30" customHeight="1" x14ac:dyDescent="0.2">
      <c r="B53" s="35" t="s">
        <v>0</v>
      </c>
      <c r="C53" s="35" t="s">
        <v>0</v>
      </c>
      <c r="D53" s="35" t="s">
        <v>0</v>
      </c>
      <c r="E53" s="35" t="s">
        <v>0</v>
      </c>
      <c r="F53" s="35" t="s">
        <v>0</v>
      </c>
      <c r="G53" s="35" t="s">
        <v>0</v>
      </c>
      <c r="H53" s="35" t="s">
        <v>0</v>
      </c>
      <c r="I53" s="35" t="s">
        <v>0</v>
      </c>
      <c r="J53" s="35" t="s">
        <v>0</v>
      </c>
      <c r="K53" s="35" t="s">
        <v>0</v>
      </c>
      <c r="L53" s="35" t="s">
        <v>0</v>
      </c>
      <c r="M53" s="35" t="s">
        <v>0</v>
      </c>
      <c r="N53" s="35" t="s">
        <v>0</v>
      </c>
      <c r="O53" s="35" t="s">
        <v>0</v>
      </c>
      <c r="P53" s="35" t="s">
        <v>0</v>
      </c>
      <c r="Q53" s="35" t="s">
        <v>0</v>
      </c>
      <c r="R53" s="35" t="s">
        <v>0</v>
      </c>
      <c r="S53" s="35" t="s">
        <v>0</v>
      </c>
      <c r="T53" s="35" t="s">
        <v>0</v>
      </c>
    </row>
    <row r="54" spans="2:20" ht="30" customHeight="1" x14ac:dyDescent="0.2">
      <c r="B54" s="35" t="s">
        <v>0</v>
      </c>
      <c r="C54" s="35" t="s">
        <v>0</v>
      </c>
      <c r="D54" s="35" t="s">
        <v>0</v>
      </c>
      <c r="E54" s="35" t="s">
        <v>0</v>
      </c>
      <c r="F54" s="35" t="s">
        <v>0</v>
      </c>
      <c r="G54" s="35" t="s">
        <v>0</v>
      </c>
      <c r="H54" s="35" t="s">
        <v>0</v>
      </c>
      <c r="I54" s="35" t="s">
        <v>0</v>
      </c>
      <c r="J54" s="35" t="s">
        <v>0</v>
      </c>
      <c r="K54" s="35" t="s">
        <v>0</v>
      </c>
      <c r="L54" s="35" t="s">
        <v>0</v>
      </c>
      <c r="M54" s="35" t="s">
        <v>0</v>
      </c>
      <c r="N54" s="35" t="s">
        <v>0</v>
      </c>
      <c r="O54" s="35" t="s">
        <v>0</v>
      </c>
      <c r="P54" s="35" t="s">
        <v>0</v>
      </c>
      <c r="Q54" s="35" t="s">
        <v>0</v>
      </c>
      <c r="R54" s="35" t="s">
        <v>0</v>
      </c>
      <c r="S54" s="35" t="s">
        <v>0</v>
      </c>
      <c r="T54" s="35" t="s">
        <v>0</v>
      </c>
    </row>
    <row r="55" spans="2:20" ht="30" customHeight="1" x14ac:dyDescent="0.2">
      <c r="B55" s="35" t="s">
        <v>0</v>
      </c>
      <c r="C55" s="35" t="s">
        <v>0</v>
      </c>
      <c r="D55" s="35" t="s">
        <v>0</v>
      </c>
      <c r="E55" s="35" t="s">
        <v>0</v>
      </c>
      <c r="F55" s="35" t="s">
        <v>0</v>
      </c>
      <c r="G55" s="35" t="s">
        <v>0</v>
      </c>
      <c r="H55" s="35" t="s">
        <v>0</v>
      </c>
      <c r="I55" s="35" t="s">
        <v>0</v>
      </c>
      <c r="J55" s="35" t="s">
        <v>0</v>
      </c>
      <c r="K55" s="35" t="s">
        <v>0</v>
      </c>
      <c r="L55" s="35" t="s">
        <v>0</v>
      </c>
      <c r="M55" s="35" t="s">
        <v>0</v>
      </c>
      <c r="N55" s="35" t="s">
        <v>0</v>
      </c>
      <c r="O55" s="35" t="s">
        <v>0</v>
      </c>
      <c r="P55" s="35" t="s">
        <v>0</v>
      </c>
      <c r="Q55" s="35" t="s">
        <v>0</v>
      </c>
      <c r="R55" s="35" t="s">
        <v>0</v>
      </c>
      <c r="S55" s="35" t="s">
        <v>0</v>
      </c>
      <c r="T55" s="35" t="s">
        <v>0</v>
      </c>
    </row>
    <row r="56" spans="2:20" ht="30" customHeight="1" x14ac:dyDescent="0.2">
      <c r="B56" s="35" t="s">
        <v>0</v>
      </c>
      <c r="C56" s="35" t="s">
        <v>0</v>
      </c>
      <c r="D56" s="35" t="s">
        <v>0</v>
      </c>
      <c r="E56" s="35" t="s">
        <v>0</v>
      </c>
      <c r="F56" s="35" t="s">
        <v>0</v>
      </c>
      <c r="G56" s="35" t="s">
        <v>0</v>
      </c>
      <c r="H56" s="35" t="s">
        <v>0</v>
      </c>
      <c r="I56" s="35" t="s">
        <v>0</v>
      </c>
      <c r="J56" s="35" t="s">
        <v>0</v>
      </c>
      <c r="K56" s="35" t="s">
        <v>0</v>
      </c>
      <c r="L56" s="35" t="s">
        <v>0</v>
      </c>
      <c r="M56" s="35" t="s">
        <v>0</v>
      </c>
      <c r="N56" s="35" t="s">
        <v>0</v>
      </c>
      <c r="O56" s="35" t="s">
        <v>0</v>
      </c>
      <c r="P56" s="35" t="s">
        <v>0</v>
      </c>
      <c r="Q56" s="35" t="s">
        <v>0</v>
      </c>
      <c r="R56" s="35" t="s">
        <v>0</v>
      </c>
      <c r="S56" s="35" t="s">
        <v>0</v>
      </c>
      <c r="T56" s="35" t="s">
        <v>0</v>
      </c>
    </row>
    <row r="57" spans="2:20" ht="30" customHeight="1" x14ac:dyDescent="0.2">
      <c r="B57" s="35" t="s">
        <v>0</v>
      </c>
      <c r="C57" s="35" t="s">
        <v>0</v>
      </c>
      <c r="D57" s="35" t="s">
        <v>0</v>
      </c>
      <c r="E57" s="35" t="s">
        <v>0</v>
      </c>
      <c r="F57" s="35" t="s">
        <v>0</v>
      </c>
      <c r="G57" s="35" t="s">
        <v>0</v>
      </c>
      <c r="H57" s="35" t="s">
        <v>0</v>
      </c>
      <c r="I57" s="35" t="s">
        <v>0</v>
      </c>
      <c r="J57" s="35" t="s">
        <v>0</v>
      </c>
      <c r="K57" s="35" t="s">
        <v>0</v>
      </c>
      <c r="L57" s="35" t="s">
        <v>0</v>
      </c>
      <c r="M57" s="35" t="s">
        <v>0</v>
      </c>
      <c r="N57" s="35" t="s">
        <v>0</v>
      </c>
      <c r="O57" s="35" t="s">
        <v>0</v>
      </c>
      <c r="P57" s="35" t="s">
        <v>0</v>
      </c>
      <c r="Q57" s="35" t="s">
        <v>0</v>
      </c>
      <c r="R57" s="35" t="s">
        <v>0</v>
      </c>
      <c r="S57" s="35" t="s">
        <v>0</v>
      </c>
      <c r="T57" s="35" t="s">
        <v>0</v>
      </c>
    </row>
    <row r="58" spans="2:20" ht="30" customHeight="1" x14ac:dyDescent="0.2">
      <c r="B58" s="35" t="s">
        <v>0</v>
      </c>
      <c r="C58" s="35" t="s">
        <v>0</v>
      </c>
      <c r="D58" s="35" t="s">
        <v>0</v>
      </c>
      <c r="E58" s="35" t="s">
        <v>0</v>
      </c>
      <c r="F58" s="35" t="s">
        <v>0</v>
      </c>
      <c r="G58" s="35" t="s">
        <v>0</v>
      </c>
      <c r="H58" s="35" t="s">
        <v>0</v>
      </c>
      <c r="I58" s="35" t="s">
        <v>0</v>
      </c>
      <c r="J58" s="35" t="s">
        <v>0</v>
      </c>
      <c r="K58" s="35" t="s">
        <v>0</v>
      </c>
      <c r="L58" s="35" t="s">
        <v>0</v>
      </c>
      <c r="M58" s="35" t="s">
        <v>0</v>
      </c>
      <c r="N58" s="35" t="s">
        <v>0</v>
      </c>
      <c r="O58" s="35" t="s">
        <v>0</v>
      </c>
      <c r="P58" s="35" t="s">
        <v>0</v>
      </c>
      <c r="Q58" s="35" t="s">
        <v>0</v>
      </c>
      <c r="R58" s="35" t="s">
        <v>0</v>
      </c>
      <c r="S58" s="35" t="s">
        <v>0</v>
      </c>
      <c r="T58" s="35" t="s">
        <v>0</v>
      </c>
    </row>
    <row r="59" spans="2:20" ht="30" customHeight="1" x14ac:dyDescent="0.2">
      <c r="B59" s="35" t="s">
        <v>0</v>
      </c>
      <c r="C59" s="35" t="s">
        <v>0</v>
      </c>
      <c r="D59" s="35" t="s">
        <v>0</v>
      </c>
      <c r="E59" s="35" t="s">
        <v>0</v>
      </c>
      <c r="F59" s="35" t="s">
        <v>0</v>
      </c>
      <c r="G59" s="35" t="s">
        <v>0</v>
      </c>
      <c r="H59" s="35" t="s">
        <v>0</v>
      </c>
      <c r="I59" s="35" t="s">
        <v>0</v>
      </c>
      <c r="J59" s="35" t="s">
        <v>0</v>
      </c>
      <c r="K59" s="35" t="s">
        <v>0</v>
      </c>
      <c r="L59" s="35" t="s">
        <v>0</v>
      </c>
      <c r="M59" s="35" t="s">
        <v>0</v>
      </c>
      <c r="N59" s="35" t="s">
        <v>0</v>
      </c>
      <c r="O59" s="35" t="s">
        <v>0</v>
      </c>
      <c r="P59" s="35" t="s">
        <v>0</v>
      </c>
      <c r="Q59" s="35" t="s">
        <v>0</v>
      </c>
      <c r="R59" s="35" t="s">
        <v>0</v>
      </c>
      <c r="S59" s="35" t="s">
        <v>0</v>
      </c>
      <c r="T59" s="35" t="s">
        <v>0</v>
      </c>
    </row>
  </sheetData>
  <mergeCells count="1">
    <mergeCell ref="H3:Q3"/>
  </mergeCells>
  <pageMargins left="0.39370078740157483" right="0.19685039370078741" top="0.78740157480314965" bottom="0.43307086614173229" header="0.51181102362204722" footer="0.27559055118110237"/>
  <pageSetup paperSize="9" scale="61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BS_consol">
    <tabColor theme="1" tint="0.499984740745262"/>
  </sheetPr>
  <dimension ref="A1:S132"/>
  <sheetViews>
    <sheetView zoomScaleNormal="100" zoomScaleSheetLayoutView="100" workbookViewId="0">
      <pane xSplit="1" ySplit="5" topLeftCell="B9" activePane="bottomRight" state="frozen"/>
      <selection activeCell="B53" sqref="B53"/>
      <selection pane="topRight" activeCell="B53" sqref="B53"/>
      <selection pane="bottomLeft" activeCell="B53" sqref="B53"/>
      <selection pane="bottomRight" activeCell="A4" sqref="A4"/>
    </sheetView>
  </sheetViews>
  <sheetFormatPr defaultColWidth="9.140625" defaultRowHeight="12.75" x14ac:dyDescent="0.2"/>
  <cols>
    <col min="1" max="1" width="58.7109375" style="1" customWidth="1"/>
    <col min="2" max="2" width="2.7109375" style="1" customWidth="1"/>
    <col min="3" max="3" width="13.7109375" style="1" customWidth="1"/>
    <col min="4" max="4" width="2.7109375" style="1" customWidth="1"/>
    <col min="5" max="5" width="13.7109375" style="1" customWidth="1"/>
    <col min="6" max="6" width="2.7109375" style="1" customWidth="1"/>
    <col min="7" max="16" width="13.7109375" style="1" customWidth="1"/>
    <col min="17" max="19" width="20.7109375" style="1" customWidth="1"/>
    <col min="20" max="41" width="9.140625" style="1" customWidth="1"/>
    <col min="42" max="44" width="9.140625" style="1"/>
    <col min="45" max="45" width="15.5703125" style="1" customWidth="1"/>
    <col min="46" max="16384" width="9.140625" style="1"/>
  </cols>
  <sheetData>
    <row r="1" spans="1:19" ht="15" customHeight="1" x14ac:dyDescent="0.25">
      <c r="A1" s="2" t="str">
        <f>'[1]Cover Page'!$A$3</f>
        <v>Kiama Municipal Council</v>
      </c>
      <c r="B1" s="3"/>
      <c r="D1" s="3"/>
      <c r="F1" s="3"/>
      <c r="Q1" s="36" t="s">
        <v>0</v>
      </c>
      <c r="R1" s="36" t="s">
        <v>0</v>
      </c>
      <c r="S1" s="36" t="s">
        <v>0</v>
      </c>
    </row>
    <row r="2" spans="1:19" ht="15" customHeight="1" x14ac:dyDescent="0.25">
      <c r="A2" s="2" t="str">
        <f>'[1]Cover Page'!$A$5</f>
        <v>10 Year Financial Plan for the Years ending 30 June 2028</v>
      </c>
      <c r="B2" s="3"/>
      <c r="D2" s="3"/>
      <c r="F2" s="3"/>
      <c r="Q2" s="36" t="s">
        <v>0</v>
      </c>
      <c r="R2" s="36" t="s">
        <v>0</v>
      </c>
      <c r="S2" s="36" t="s">
        <v>0</v>
      </c>
    </row>
    <row r="3" spans="1:19" ht="15" customHeight="1" x14ac:dyDescent="0.25">
      <c r="A3" s="5" t="s">
        <v>39</v>
      </c>
      <c r="B3" s="3"/>
      <c r="C3" s="6" t="s">
        <v>2</v>
      </c>
      <c r="D3" s="34"/>
      <c r="E3" s="6" t="s">
        <v>3</v>
      </c>
      <c r="F3" s="9"/>
      <c r="G3" s="10" t="s">
        <v>4</v>
      </c>
      <c r="H3" s="10"/>
      <c r="I3" s="10"/>
      <c r="J3" s="10"/>
      <c r="K3" s="10"/>
      <c r="L3" s="10"/>
      <c r="M3" s="10"/>
      <c r="N3" s="10"/>
      <c r="O3" s="10"/>
      <c r="P3" s="10"/>
      <c r="Q3" s="36" t="s">
        <v>0</v>
      </c>
      <c r="R3" s="36" t="s">
        <v>0</v>
      </c>
      <c r="S3" s="36" t="s">
        <v>0</v>
      </c>
    </row>
    <row r="4" spans="1:19" ht="15" customHeight="1" x14ac:dyDescent="0.25">
      <c r="A4" s="81" t="str">
        <f>"Scenario: "&amp;consol_scenario_name</f>
        <v>Scenario: Strategic Scenario</v>
      </c>
      <c r="B4" s="11"/>
      <c r="C4" s="12" t="str">
        <f>Starting_year-2&amp;"/"&amp;RIGHT(Starting_year-1,2)</f>
        <v>2016/17</v>
      </c>
      <c r="D4" s="13"/>
      <c r="E4" s="12" t="str">
        <f>Starting_year-1&amp;"/"&amp;RIGHT(Starting_year,2)</f>
        <v>2017/18</v>
      </c>
      <c r="F4" s="11"/>
      <c r="G4" s="12" t="str">
        <f>Starting_year&amp;"/"&amp;RIGHT(Starting_year+1,2)</f>
        <v>2018/19</v>
      </c>
      <c r="H4" s="14" t="str">
        <f>Starting_year+1&amp;"/"&amp;RIGHT(Starting_year+2,2)</f>
        <v>2019/20</v>
      </c>
      <c r="I4" s="14" t="str">
        <f>Starting_year+2&amp;"/"&amp;RIGHT(Starting_year+3,2)</f>
        <v>2020/21</v>
      </c>
      <c r="J4" s="14" t="str">
        <f>Starting_year+3&amp;"/"&amp;RIGHT(Starting_year+4,2)</f>
        <v>2021/22</v>
      </c>
      <c r="K4" s="14" t="str">
        <f>Starting_year+4&amp;"/"&amp;RIGHT(Starting_year+5,2)</f>
        <v>2022/23</v>
      </c>
      <c r="L4" s="14" t="str">
        <f>Starting_year+5&amp;"/"&amp;RIGHT(Starting_year+6,2)</f>
        <v>2023/24</v>
      </c>
      <c r="M4" s="14" t="str">
        <f>Starting_year+6&amp;"/"&amp;RIGHT(Starting_year+7,2)</f>
        <v>2024/25</v>
      </c>
      <c r="N4" s="14" t="str">
        <f>Starting_year+7&amp;"/"&amp;RIGHT(Starting_year+8,2)</f>
        <v>2025/26</v>
      </c>
      <c r="O4" s="14" t="str">
        <f>Starting_year+8&amp;"/"&amp;RIGHT(Starting_year+9,2)</f>
        <v>2026/27</v>
      </c>
      <c r="P4" s="14" t="str">
        <f>Starting_year+9&amp;"/"&amp;RIGHT(Starting_year+10,2)</f>
        <v>2027/28</v>
      </c>
      <c r="Q4" s="36" t="s">
        <v>0</v>
      </c>
      <c r="R4" s="36" t="s">
        <v>0</v>
      </c>
      <c r="S4" s="36" t="s">
        <v>0</v>
      </c>
    </row>
    <row r="5" spans="1:19" ht="15" customHeight="1" thickBot="1" x14ac:dyDescent="0.25">
      <c r="A5" s="15"/>
      <c r="B5" s="16"/>
      <c r="C5" s="17" t="str">
        <f>IF('[1]Cover Page'!$K$75=TRUE,"$","$'000")</f>
        <v>$</v>
      </c>
      <c r="D5" s="16"/>
      <c r="E5" s="17" t="str">
        <f>IF('[1]Cover Page'!$K$75=TRUE,"$","$'000")</f>
        <v>$</v>
      </c>
      <c r="F5" s="16"/>
      <c r="G5" s="17" t="str">
        <f>IF('[1]Cover Page'!$K$75=TRUE,"$","$'000")</f>
        <v>$</v>
      </c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Q5" s="36" t="s">
        <v>0</v>
      </c>
      <c r="R5" s="36" t="s">
        <v>0</v>
      </c>
      <c r="S5" s="36" t="s">
        <v>0</v>
      </c>
    </row>
    <row r="6" spans="1:19" s="18" customFormat="1" ht="15" x14ac:dyDescent="0.25">
      <c r="A6" s="19" t="s">
        <v>40</v>
      </c>
      <c r="B6" s="20"/>
      <c r="D6" s="20"/>
      <c r="F6" s="20"/>
      <c r="Q6" s="36" t="s">
        <v>0</v>
      </c>
      <c r="R6" s="36" t="s">
        <v>0</v>
      </c>
      <c r="S6" s="36" t="s">
        <v>0</v>
      </c>
    </row>
    <row r="7" spans="1:19" s="18" customFormat="1" x14ac:dyDescent="0.2">
      <c r="A7" s="23" t="s">
        <v>41</v>
      </c>
      <c r="B7" s="20"/>
      <c r="D7" s="20"/>
      <c r="F7" s="20"/>
      <c r="Q7" s="36" t="s">
        <v>0</v>
      </c>
      <c r="R7" s="36" t="s">
        <v>0</v>
      </c>
      <c r="S7" s="36" t="s">
        <v>0</v>
      </c>
    </row>
    <row r="8" spans="1:19" s="18" customFormat="1" x14ac:dyDescent="0.2">
      <c r="A8" s="18" t="s">
        <v>42</v>
      </c>
      <c r="B8" s="20"/>
      <c r="C8" s="18">
        <f>'Balance Sheet - General'!C8+'[1]Balance Sheet - Water'!C8+'[1]Balance Sheet - Sewer'!C8+'Balance Sheet - Other 1'!C8+'[1]Balance Sheet - Other 2'!C8+'[1]Balance Sheet - Other 3'!C8-C77+C80</f>
        <v>2104000</v>
      </c>
      <c r="D8" s="20"/>
      <c r="E8" s="18">
        <f>'Balance Sheet - General'!E8+'[1]Balance Sheet - Water'!E8+'[1]Balance Sheet - Sewer'!E8+'Balance Sheet - Other 1'!E8+'[1]Balance Sheet - Other 2'!E8+'[1]Balance Sheet - Other 3'!E8-E77+E80</f>
        <v>15456241.000000002</v>
      </c>
      <c r="F8" s="20"/>
      <c r="G8" s="18">
        <f>'Balance Sheet - General'!G8+'[1]Balance Sheet - Water'!G8+'[1]Balance Sheet - Sewer'!G8+'Balance Sheet - Other 1'!G8+'[1]Balance Sheet - Other 2'!G8+'[1]Balance Sheet - Other 3'!G8-G77+G80</f>
        <v>22621759.021604002</v>
      </c>
      <c r="H8" s="18">
        <f>'Balance Sheet - General'!H8+'[1]Balance Sheet - Water'!H8+'[1]Balance Sheet - Sewer'!H8+'Balance Sheet - Other 1'!H8+'[1]Balance Sheet - Other 2'!H8+'[1]Balance Sheet - Other 3'!H8-H77+H80</f>
        <v>47915066.159999996</v>
      </c>
      <c r="I8" s="18">
        <f>'Balance Sheet - General'!I8+'[1]Balance Sheet - Water'!I8+'[1]Balance Sheet - Sewer'!I8+'Balance Sheet - Other 1'!I8+'[1]Balance Sheet - Other 2'!I8+'[1]Balance Sheet - Other 3'!I8-I77+I80</f>
        <v>53016454.390000001</v>
      </c>
      <c r="J8" s="18">
        <f>'Balance Sheet - General'!J8+'[1]Balance Sheet - Water'!J8+'[1]Balance Sheet - Sewer'!J8+'Balance Sheet - Other 1'!J8+'[1]Balance Sheet - Other 2'!J8+'[1]Balance Sheet - Other 3'!J8-J77+J80</f>
        <v>54390561.290399998</v>
      </c>
      <c r="K8" s="18">
        <f>'Balance Sheet - General'!K8+'[1]Balance Sheet - Water'!K8+'[1]Balance Sheet - Sewer'!K8+'Balance Sheet - Other 1'!K8+'[1]Balance Sheet - Other 2'!K8+'[1]Balance Sheet - Other 3'!K8-K77+K80</f>
        <v>35699874.930291206</v>
      </c>
      <c r="L8" s="18">
        <f>'Balance Sheet - General'!L8+'[1]Balance Sheet - Water'!L8+'[1]Balance Sheet - Sewer'!L8+'Balance Sheet - Other 1'!L8+'[1]Balance Sheet - Other 2'!L8+'[1]Balance Sheet - Other 3'!L8-L77+L80</f>
        <v>21736084.925898768</v>
      </c>
      <c r="M8" s="18">
        <f>'Balance Sheet - General'!M8+'[1]Balance Sheet - Water'!M8+'[1]Balance Sheet - Sewer'!M8+'Balance Sheet - Other 1'!M8+'[1]Balance Sheet - Other 2'!M8+'[1]Balance Sheet - Other 3'!M8-M77+M80</f>
        <v>21204151.825143248</v>
      </c>
      <c r="N8" s="18">
        <f>'Balance Sheet - General'!N8+'[1]Balance Sheet - Water'!N8+'[1]Balance Sheet - Sewer'!N8+'Balance Sheet - Other 1'!N8+'[1]Balance Sheet - Other 2'!N8+'[1]Balance Sheet - Other 3'!N8-N77+N80</f>
        <v>18451406.086307645</v>
      </c>
      <c r="O8" s="18">
        <f>'Balance Sheet - General'!O8+'[1]Balance Sheet - Water'!O8+'[1]Balance Sheet - Sewer'!O8+'Balance Sheet - Other 1'!O8+'[1]Balance Sheet - Other 2'!O8+'[1]Balance Sheet - Other 3'!O8-O77+O80</f>
        <v>15960947.034315957</v>
      </c>
      <c r="P8" s="18">
        <f>'Balance Sheet - General'!P8+'[1]Balance Sheet - Water'!P8+'[1]Balance Sheet - Sewer'!P8+'Balance Sheet - Other 1'!P8+'[1]Balance Sheet - Other 2'!P8+'[1]Balance Sheet - Other 3'!P8-P77+P80</f>
        <v>16317126.929795666</v>
      </c>
      <c r="Q8" s="36" t="s">
        <v>0</v>
      </c>
      <c r="R8" s="36" t="s">
        <v>0</v>
      </c>
      <c r="S8" s="36" t="s">
        <v>0</v>
      </c>
    </row>
    <row r="9" spans="1:19" s="18" customFormat="1" x14ac:dyDescent="0.2">
      <c r="A9" s="18" t="s">
        <v>43</v>
      </c>
      <c r="B9" s="20"/>
      <c r="C9" s="18">
        <f>'Balance Sheet - General'!C9+'[1]Balance Sheet - Water'!C9+'[1]Balance Sheet - Sewer'!C9+'Balance Sheet - Other 1'!C9+'[1]Balance Sheet - Other 2'!C9+'[1]Balance Sheet - Other 3'!C9</f>
        <v>37278000</v>
      </c>
      <c r="D9" s="20"/>
      <c r="E9" s="18">
        <f>'Balance Sheet - General'!E9+'[1]Balance Sheet - Water'!E9+'[1]Balance Sheet - Sewer'!E9+'Balance Sheet - Other 1'!E9+'[1]Balance Sheet - Other 2'!E9+'[1]Balance Sheet - Other 3'!E9</f>
        <v>6074632.1059496775</v>
      </c>
      <c r="F9" s="20"/>
      <c r="G9" s="18">
        <f>'Balance Sheet - General'!G9+'[1]Balance Sheet - Water'!G9+'[1]Balance Sheet - Sewer'!G9+'Balance Sheet - Other 1'!G9+'[1]Balance Sheet - Other 2'!G9+'[1]Balance Sheet - Other 3'!G9</f>
        <v>3974632.1059496775</v>
      </c>
      <c r="H9" s="18">
        <f>'Balance Sheet - General'!H9+'[1]Balance Sheet - Water'!H9+'[1]Balance Sheet - Sewer'!H9+'Balance Sheet - Other 1'!H9+'[1]Balance Sheet - Other 2'!H9+'[1]Balance Sheet - Other 3'!H9</f>
        <v>16280603.627584107</v>
      </c>
      <c r="I9" s="18">
        <f>'Balance Sheet - General'!I9+'[1]Balance Sheet - Water'!I9+'[1]Balance Sheet - Sewer'!I9+'Balance Sheet - Other 1'!I9+'[1]Balance Sheet - Other 2'!I9+'[1]Balance Sheet - Other 3'!I9</f>
        <v>14000001.800020749</v>
      </c>
      <c r="J9" s="18">
        <f>'Balance Sheet - General'!J9+'[1]Balance Sheet - Water'!J9+'[1]Balance Sheet - Sewer'!J9+'Balance Sheet - Other 1'!J9+'[1]Balance Sheet - Other 2'!J9+'[1]Balance Sheet - Other 3'!J9</f>
        <v>14830138.240707286</v>
      </c>
      <c r="K9" s="18">
        <f>'Balance Sheet - General'!K9+'[1]Balance Sheet - Water'!K9+'[1]Balance Sheet - Sewer'!K9+'Balance Sheet - Other 1'!K9+'[1]Balance Sheet - Other 2'!K9+'[1]Balance Sheet - Other 3'!K9</f>
        <v>12975650.472786536</v>
      </c>
      <c r="L9" s="18">
        <f>'Balance Sheet - General'!L9+'[1]Balance Sheet - Water'!L9+'[1]Balance Sheet - Sewer'!L9+'Balance Sheet - Other 1'!L9+'[1]Balance Sheet - Other 2'!L9+'[1]Balance Sheet - Other 3'!L9</f>
        <v>12813677.643681874</v>
      </c>
      <c r="M9" s="18">
        <f>'Balance Sheet - General'!M9+'[1]Balance Sheet - Water'!M9+'[1]Balance Sheet - Sewer'!M9+'Balance Sheet - Other 1'!M9+'[1]Balance Sheet - Other 2'!M9+'[1]Balance Sheet - Other 3'!M9</f>
        <v>12813677.643681874</v>
      </c>
      <c r="N9" s="18">
        <f>'Balance Sheet - General'!N9+'[1]Balance Sheet - Water'!N9+'[1]Balance Sheet - Sewer'!N9+'Balance Sheet - Other 1'!N9+'[1]Balance Sheet - Other 2'!N9+'[1]Balance Sheet - Other 3'!N9</f>
        <v>13613677.643681874</v>
      </c>
      <c r="O9" s="18">
        <f>'Balance Sheet - General'!O9+'[1]Balance Sheet - Water'!O9+'[1]Balance Sheet - Sewer'!O9+'Balance Sheet - Other 1'!O9+'[1]Balance Sheet - Other 2'!O9+'[1]Balance Sheet - Other 3'!O9</f>
        <v>14605282.843844455</v>
      </c>
      <c r="P9" s="18">
        <f>'Balance Sheet - General'!P9+'[1]Balance Sheet - Water'!P9+'[1]Balance Sheet - Sewer'!P9+'Balance Sheet - Other 1'!P9+'[1]Balance Sheet - Other 2'!P9+'[1]Balance Sheet - Other 3'!P9</f>
        <v>14208907.781560019</v>
      </c>
      <c r="Q9" s="36" t="s">
        <v>0</v>
      </c>
      <c r="R9" s="36" t="s">
        <v>0</v>
      </c>
      <c r="S9" s="36" t="s">
        <v>0</v>
      </c>
    </row>
    <row r="10" spans="1:19" s="18" customFormat="1" x14ac:dyDescent="0.2">
      <c r="A10" s="18" t="s">
        <v>44</v>
      </c>
      <c r="B10" s="20"/>
      <c r="C10" s="18">
        <f>'Balance Sheet - General'!C10+'[1]Balance Sheet - Water'!C10+'[1]Balance Sheet - Sewer'!C10+'Balance Sheet - Other 1'!C10+'[1]Balance Sheet - Other 2'!C10+'[1]Balance Sheet - Other 3'!C10-C71+IF(C71-C74&gt;0,C71-C74,0)</f>
        <v>2023000</v>
      </c>
      <c r="D10" s="20"/>
      <c r="E10" s="18">
        <f>'Balance Sheet - General'!E10+'[1]Balance Sheet - Water'!E10+'[1]Balance Sheet - Sewer'!E10+'Balance Sheet - Other 1'!E10+'[1]Balance Sheet - Other 2'!E10+'[1]Balance Sheet - Other 3'!E10-E71+IF(E71-E74&gt;0,E71-E74,0)</f>
        <v>2366731.8223791686</v>
      </c>
      <c r="F10" s="20"/>
      <c r="G10" s="18">
        <f>'Balance Sheet - General'!G10+'[1]Balance Sheet - Water'!G10+'[1]Balance Sheet - Sewer'!G10+'Balance Sheet - Other 1'!G10+'[1]Balance Sheet - Other 2'!G10+'[1]Balance Sheet - Other 3'!G10-G71+IF(G71-G74&gt;0,G71-G74,0)</f>
        <v>2247005.3494096538</v>
      </c>
      <c r="H10" s="18">
        <f>'Balance Sheet - General'!H10+'[1]Balance Sheet - Water'!H10+'[1]Balance Sheet - Sewer'!H10+'Balance Sheet - Other 1'!H10+'[1]Balance Sheet - Other 2'!H10+'[1]Balance Sheet - Other 3'!H10-H71+IF(H71-H74&gt;0,H71-H74,0)</f>
        <v>2162263.1733808788</v>
      </c>
      <c r="I10" s="18">
        <f>'Balance Sheet - General'!I10+'[1]Balance Sheet - Water'!I10+'[1]Balance Sheet - Sewer'!I10+'Balance Sheet - Other 1'!I10+'[1]Balance Sheet - Other 2'!I10+'[1]Balance Sheet - Other 3'!I10-I71+IF(I71-I74&gt;0,I71-I74,0)</f>
        <v>2207841.8558345791</v>
      </c>
      <c r="J10" s="18">
        <f>'Balance Sheet - General'!J10+'[1]Balance Sheet - Water'!J10+'[1]Balance Sheet - Sewer'!J10+'Balance Sheet - Other 1'!J10+'[1]Balance Sheet - Other 2'!J10+'[1]Balance Sheet - Other 3'!J10-J71+IF(J71-J74&gt;0,J71-J74,0)</f>
        <v>2279184.9826028249</v>
      </c>
      <c r="K10" s="18">
        <f>'Balance Sheet - General'!K10+'[1]Balance Sheet - Water'!K10+'[1]Balance Sheet - Sewer'!K10+'Balance Sheet - Other 1'!K10+'[1]Balance Sheet - Other 2'!K10+'[1]Balance Sheet - Other 3'!K10-K71+IF(K71-K74&gt;0,K71-K74,0)</f>
        <v>2334437.8068943941</v>
      </c>
      <c r="L10" s="18">
        <f>'Balance Sheet - General'!L10+'[1]Balance Sheet - Water'!L10+'[1]Balance Sheet - Sewer'!L10+'Balance Sheet - Other 1'!L10+'[1]Balance Sheet - Other 2'!L10+'[1]Balance Sheet - Other 3'!L10-L71+IF(L71-L74&gt;0,L71-L74,0)</f>
        <v>2399329.2448444963</v>
      </c>
      <c r="M10" s="18">
        <f>'Balance Sheet - General'!M10+'[1]Balance Sheet - Water'!M10+'[1]Balance Sheet - Sewer'!M10+'Balance Sheet - Other 1'!M10+'[1]Balance Sheet - Other 2'!M10+'[1]Balance Sheet - Other 3'!M10-M71+IF(M71-M74&gt;0,M71-M74,0)</f>
        <v>2463067.1852331795</v>
      </c>
      <c r="N10" s="18">
        <f>'Balance Sheet - General'!N10+'[1]Balance Sheet - Water'!N10+'[1]Balance Sheet - Sewer'!N10+'Balance Sheet - Other 1'!N10+'[1]Balance Sheet - Other 2'!N10+'[1]Balance Sheet - Other 3'!N10-N71+IF(N71-N74&gt;0,N71-N74,0)</f>
        <v>2529382.8318503033</v>
      </c>
      <c r="O10" s="18">
        <f>'Balance Sheet - General'!O10+'[1]Balance Sheet - Water'!O10+'[1]Balance Sheet - Sewer'!O10+'Balance Sheet - Other 1'!O10+'[1]Balance Sheet - Other 2'!O10+'[1]Balance Sheet - Other 3'!O10-O71+IF(O71-O74&gt;0,O71-O74,0)</f>
        <v>2598134.2500436772</v>
      </c>
      <c r="P10" s="18">
        <f>'Balance Sheet - General'!P10+'[1]Balance Sheet - Water'!P10+'[1]Balance Sheet - Sewer'!P10+'Balance Sheet - Other 1'!P10+'[1]Balance Sheet - Other 2'!P10+'[1]Balance Sheet - Other 3'!P10-P71+IF(P71-P74&gt;0,P71-P74,0)</f>
        <v>2668360.1788463071</v>
      </c>
      <c r="Q10" s="36" t="s">
        <v>0</v>
      </c>
      <c r="R10" s="36" t="s">
        <v>0</v>
      </c>
      <c r="S10" s="36" t="s">
        <v>0</v>
      </c>
    </row>
    <row r="11" spans="1:19" s="18" customFormat="1" x14ac:dyDescent="0.2">
      <c r="A11" s="18" t="s">
        <v>45</v>
      </c>
      <c r="B11" s="20"/>
      <c r="C11" s="18">
        <f>'Balance Sheet - General'!C11+'[1]Balance Sheet - Water'!C11+'[1]Balance Sheet - Sewer'!C11+'Balance Sheet - Other 1'!C11+'[1]Balance Sheet - Other 2'!C11+'[1]Balance Sheet - Other 3'!C11</f>
        <v>243000</v>
      </c>
      <c r="D11" s="20"/>
      <c r="E11" s="18">
        <f>'Balance Sheet - General'!E11+'[1]Balance Sheet - Water'!E11+'[1]Balance Sheet - Sewer'!E11+'Balance Sheet - Other 1'!E11+'[1]Balance Sheet - Other 2'!E11+'[1]Balance Sheet - Other 3'!E11</f>
        <v>11725021.62230145</v>
      </c>
      <c r="F11" s="20"/>
      <c r="G11" s="18">
        <f>'Balance Sheet - General'!G11+'[1]Balance Sheet - Water'!G11+'[1]Balance Sheet - Sewer'!G11+'Balance Sheet - Other 1'!G11+'[1]Balance Sheet - Other 2'!G11+'[1]Balance Sheet - Other 3'!G11</f>
        <v>5980886.4404240465</v>
      </c>
      <c r="H11" s="18">
        <f>'Balance Sheet - General'!H11+'[1]Balance Sheet - Water'!H11+'[1]Balance Sheet - Sewer'!H11+'Balance Sheet - Other 1'!H11+'[1]Balance Sheet - Other 2'!H11+'[1]Balance Sheet - Other 3'!H11</f>
        <v>224845.95645838272</v>
      </c>
      <c r="I11" s="18">
        <f>'Balance Sheet - General'!I11+'[1]Balance Sheet - Water'!I11+'[1]Balance Sheet - Sewer'!I11+'Balance Sheet - Other 1'!I11+'[1]Balance Sheet - Other 2'!I11+'[1]Balance Sheet - Other 3'!I11</f>
        <v>230366.15837764755</v>
      </c>
      <c r="J11" s="18">
        <f>'Balance Sheet - General'!J11+'[1]Balance Sheet - Water'!J11+'[1]Balance Sheet - Sewer'!J11+'Balance Sheet - Other 1'!J11+'[1]Balance Sheet - Other 2'!J11+'[1]Balance Sheet - Other 3'!J11</f>
        <v>236002.52594180399</v>
      </c>
      <c r="K11" s="18">
        <f>'Balance Sheet - General'!K11+'[1]Balance Sheet - Water'!K11+'[1]Balance Sheet - Sewer'!K11+'Balance Sheet - Other 1'!K11+'[1]Balance Sheet - Other 2'!K11+'[1]Balance Sheet - Other 3'!K11</f>
        <v>241765.70652074105</v>
      </c>
      <c r="L11" s="18">
        <f>'Balance Sheet - General'!L11+'[1]Balance Sheet - Water'!L11+'[1]Balance Sheet - Sewer'!L11+'Balance Sheet - Other 1'!L11+'[1]Balance Sheet - Other 2'!L11+'[1]Balance Sheet - Other 3'!L11</f>
        <v>247335.90723439778</v>
      </c>
      <c r="M11" s="18">
        <f>'Balance Sheet - General'!M11+'[1]Balance Sheet - Water'!M11+'[1]Balance Sheet - Sewer'!M11+'Balance Sheet - Other 1'!M11+'[1]Balance Sheet - Other 2'!M11+'[1]Balance Sheet - Other 3'!M11</f>
        <v>253361.34534072253</v>
      </c>
      <c r="N11" s="18">
        <f>'Balance Sheet - General'!N11+'[1]Balance Sheet - Water'!N11+'[1]Balance Sheet - Sewer'!N11+'Balance Sheet - Other 1'!N11+'[1]Balance Sheet - Other 2'!N11+'[1]Balance Sheet - Other 3'!N11</f>
        <v>259522.36088707391</v>
      </c>
      <c r="O11" s="18">
        <f>'Balance Sheet - General'!O11+'[1]Balance Sheet - Water'!O11+'[1]Balance Sheet - Sewer'!O11+'Balance Sheet - Other 1'!O11+'[1]Balance Sheet - Other 2'!O11+'[1]Balance Sheet - Other 3'!O11</f>
        <v>265821.99621903984</v>
      </c>
      <c r="P11" s="18">
        <f>'Balance Sheet - General'!P11+'[1]Balance Sheet - Water'!P11+'[1]Balance Sheet - Sewer'!P11+'Balance Sheet - Other 1'!P11+'[1]Balance Sheet - Other 2'!P11+'[1]Balance Sheet - Other 3'!P11</f>
        <v>272263.37519552704</v>
      </c>
      <c r="Q11" s="36" t="s">
        <v>0</v>
      </c>
      <c r="R11" s="36" t="s">
        <v>0</v>
      </c>
      <c r="S11" s="36" t="s">
        <v>0</v>
      </c>
    </row>
    <row r="12" spans="1:19" s="18" customFormat="1" x14ac:dyDescent="0.2">
      <c r="A12" s="18" t="s">
        <v>46</v>
      </c>
      <c r="B12" s="20"/>
      <c r="C12" s="18">
        <f>'Balance Sheet - General'!C12+'[1]Balance Sheet - Water'!C12+'[1]Balance Sheet - Sewer'!C12+'Balance Sheet - Other 1'!C12+'[1]Balance Sheet - Other 2'!C12+'[1]Balance Sheet - Other 3'!C12</f>
        <v>5000</v>
      </c>
      <c r="D12" s="20"/>
      <c r="E12" s="18">
        <f>'Balance Sheet - General'!E12+'[1]Balance Sheet - Water'!E12+'[1]Balance Sheet - Sewer'!E12+'Balance Sheet - Other 1'!E12+'[1]Balance Sheet - Other 2'!E12+'[1]Balance Sheet - Other 3'!E12</f>
        <v>42045.928207758545</v>
      </c>
      <c r="F12" s="20"/>
      <c r="G12" s="18">
        <f>'Balance Sheet - General'!G12+'[1]Balance Sheet - Water'!G12+'[1]Balance Sheet - Sewer'!G12+'Balance Sheet - Other 1'!G12+'[1]Balance Sheet - Other 2'!G12+'[1]Balance Sheet - Other 3'!G12</f>
        <v>43941.898982141865</v>
      </c>
      <c r="H12" s="18">
        <f>'Balance Sheet - General'!H12+'[1]Balance Sheet - Water'!H12+'[1]Balance Sheet - Sewer'!H12+'Balance Sheet - Other 1'!H12+'[1]Balance Sheet - Other 2'!H12+'[1]Balance Sheet - Other 3'!H12</f>
        <v>42592.311800015981</v>
      </c>
      <c r="I12" s="18">
        <f>'Balance Sheet - General'!I12+'[1]Balance Sheet - Water'!I12+'[1]Balance Sheet - Sewer'!I12+'Balance Sheet - Other 1'!I12+'[1]Balance Sheet - Other 2'!I12+'[1]Balance Sheet - Other 3'!I12</f>
        <v>43628.549057290438</v>
      </c>
      <c r="J12" s="18">
        <f>'Balance Sheet - General'!J12+'[1]Balance Sheet - Water'!J12+'[1]Balance Sheet - Sewer'!J12+'Balance Sheet - Other 1'!J12+'[1]Balance Sheet - Other 2'!J12+'[1]Balance Sheet - Other 3'!J12</f>
        <v>44686.924139848532</v>
      </c>
      <c r="K12" s="18">
        <f>'Balance Sheet - General'!K12+'[1]Balance Sheet - Water'!K12+'[1]Balance Sheet - Sewer'!K12+'Balance Sheet - Other 1'!K12+'[1]Balance Sheet - Other 2'!K12+'[1]Balance Sheet - Other 3'!K12</f>
        <v>45769.086663638307</v>
      </c>
      <c r="L12" s="18">
        <f>'Balance Sheet - General'!L12+'[1]Balance Sheet - Water'!L12+'[1]Balance Sheet - Sewer'!L12+'Balance Sheet - Other 1'!L12+'[1]Balance Sheet - Other 2'!L12+'[1]Balance Sheet - Other 3'!L12</f>
        <v>46829.322994282789</v>
      </c>
      <c r="M12" s="18">
        <f>'Balance Sheet - General'!M12+'[1]Balance Sheet - Water'!M12+'[1]Balance Sheet - Sewer'!M12+'Balance Sheet - Other 1'!M12+'[1]Balance Sheet - Other 2'!M12+'[1]Balance Sheet - Other 3'!M12</f>
        <v>47960.678944760431</v>
      </c>
      <c r="N12" s="18">
        <f>'Balance Sheet - General'!N12+'[1]Balance Sheet - Water'!N12+'[1]Balance Sheet - Sewer'!N12+'Balance Sheet - Other 1'!N12+'[1]Balance Sheet - Other 2'!N12+'[1]Balance Sheet - Other 3'!N12</f>
        <v>49117.466749107967</v>
      </c>
      <c r="O12" s="18">
        <f>'Balance Sheet - General'!O12+'[1]Balance Sheet - Water'!O12+'[1]Balance Sheet - Sewer'!O12+'Balance Sheet - Other 1'!O12+'[1]Balance Sheet - Other 2'!O12+'[1]Balance Sheet - Other 3'!O12</f>
        <v>50300.257290063884</v>
      </c>
      <c r="P12" s="18">
        <f>'Balance Sheet - General'!P12+'[1]Balance Sheet - Water'!P12+'[1]Balance Sheet - Sewer'!P12+'Balance Sheet - Other 1'!P12+'[1]Balance Sheet - Other 2'!P12+'[1]Balance Sheet - Other 3'!P12</f>
        <v>51509.635875202155</v>
      </c>
      <c r="Q12" s="36" t="s">
        <v>0</v>
      </c>
      <c r="R12" s="36" t="s">
        <v>0</v>
      </c>
      <c r="S12" s="36" t="s">
        <v>0</v>
      </c>
    </row>
    <row r="13" spans="1:19" s="18" customFormat="1" x14ac:dyDescent="0.2">
      <c r="A13" s="18" t="s">
        <v>47</v>
      </c>
      <c r="B13" s="20"/>
      <c r="C13" s="18">
        <f>'Balance Sheet - General'!C13+'[1]Balance Sheet - Water'!C13+'[1]Balance Sheet - Sewer'!C13+'Balance Sheet - Other 1'!C13+'[1]Balance Sheet - Other 2'!C13+'[1]Balance Sheet - Other 3'!C13</f>
        <v>3756000</v>
      </c>
      <c r="D13" s="20"/>
      <c r="E13" s="18">
        <f>'Balance Sheet - General'!E13+'[1]Balance Sheet - Water'!E13+'[1]Balance Sheet - Sewer'!E13+'Balance Sheet - Other 1'!E13+'[1]Balance Sheet - Other 2'!E13+'[1]Balance Sheet - Other 3'!E13</f>
        <v>1756000</v>
      </c>
      <c r="F13" s="20"/>
      <c r="G13" s="18">
        <f>'Balance Sheet - General'!G13+'[1]Balance Sheet - Water'!G13+'[1]Balance Sheet - Sewer'!G13+'Balance Sheet - Other 1'!G13+'[1]Balance Sheet - Other 2'!G13+'[1]Balance Sheet - Other 3'!G13</f>
        <v>1756000</v>
      </c>
      <c r="H13" s="18">
        <f>'Balance Sheet - General'!H13+'[1]Balance Sheet - Water'!H13+'[1]Balance Sheet - Sewer'!H13+'Balance Sheet - Other 1'!H13+'[1]Balance Sheet - Other 2'!H13+'[1]Balance Sheet - Other 3'!H13</f>
        <v>1756000</v>
      </c>
      <c r="I13" s="18">
        <f>'Balance Sheet - General'!I13+'[1]Balance Sheet - Water'!I13+'[1]Balance Sheet - Sewer'!I13+'Balance Sheet - Other 1'!I13+'[1]Balance Sheet - Other 2'!I13+'[1]Balance Sheet - Other 3'!I13</f>
        <v>1756000</v>
      </c>
      <c r="J13" s="18">
        <f>'Balance Sheet - General'!J13+'[1]Balance Sheet - Water'!J13+'[1]Balance Sheet - Sewer'!J13+'Balance Sheet - Other 1'!J13+'[1]Balance Sheet - Other 2'!J13+'[1]Balance Sheet - Other 3'!J13</f>
        <v>1756000</v>
      </c>
      <c r="K13" s="18">
        <f>'Balance Sheet - General'!K13+'[1]Balance Sheet - Water'!K13+'[1]Balance Sheet - Sewer'!K13+'Balance Sheet - Other 1'!K13+'[1]Balance Sheet - Other 2'!K13+'[1]Balance Sheet - Other 3'!K13</f>
        <v>1756000</v>
      </c>
      <c r="L13" s="18">
        <f>'Balance Sheet - General'!L13+'[1]Balance Sheet - Water'!L13+'[1]Balance Sheet - Sewer'!L13+'Balance Sheet - Other 1'!L13+'[1]Balance Sheet - Other 2'!L13+'[1]Balance Sheet - Other 3'!L13</f>
        <v>1756000</v>
      </c>
      <c r="M13" s="18">
        <f>'Balance Sheet - General'!M13+'[1]Balance Sheet - Water'!M13+'[1]Balance Sheet - Sewer'!M13+'Balance Sheet - Other 1'!M13+'[1]Balance Sheet - Other 2'!M13+'[1]Balance Sheet - Other 3'!M13</f>
        <v>1756000</v>
      </c>
      <c r="N13" s="18">
        <f>'Balance Sheet - General'!N13+'[1]Balance Sheet - Water'!N13+'[1]Balance Sheet - Sewer'!N13+'Balance Sheet - Other 1'!N13+'[1]Balance Sheet - Other 2'!N13+'[1]Balance Sheet - Other 3'!N13</f>
        <v>1756000</v>
      </c>
      <c r="O13" s="18">
        <f>'Balance Sheet - General'!O13+'[1]Balance Sheet - Water'!O13+'[1]Balance Sheet - Sewer'!O13+'Balance Sheet - Other 1'!O13+'[1]Balance Sheet - Other 2'!O13+'[1]Balance Sheet - Other 3'!O13</f>
        <v>1756000</v>
      </c>
      <c r="P13" s="18">
        <f>'Balance Sheet - General'!P13+'[1]Balance Sheet - Water'!P13+'[1]Balance Sheet - Sewer'!P13+'Balance Sheet - Other 1'!P13+'[1]Balance Sheet - Other 2'!P13+'[1]Balance Sheet - Other 3'!P13</f>
        <v>1756000</v>
      </c>
      <c r="Q13" s="36" t="s">
        <v>0</v>
      </c>
      <c r="R13" s="36" t="s">
        <v>0</v>
      </c>
      <c r="S13" s="36" t="s">
        <v>0</v>
      </c>
    </row>
    <row r="14" spans="1:19" s="18" customFormat="1" hidden="1" x14ac:dyDescent="0.2">
      <c r="A14" s="37" t="s">
        <v>48</v>
      </c>
      <c r="B14" s="20"/>
      <c r="C14" s="18">
        <f>-C65</f>
        <v>0</v>
      </c>
      <c r="D14" s="20"/>
      <c r="E14" s="18">
        <f t="shared" ref="E14:P14" si="0">-E65</f>
        <v>0</v>
      </c>
      <c r="F14" s="20"/>
      <c r="G14" s="18">
        <f t="shared" si="0"/>
        <v>0</v>
      </c>
      <c r="H14" s="18">
        <f t="shared" si="0"/>
        <v>0</v>
      </c>
      <c r="I14" s="18">
        <f t="shared" si="0"/>
        <v>0</v>
      </c>
      <c r="J14" s="18">
        <f t="shared" si="0"/>
        <v>0</v>
      </c>
      <c r="K14" s="18">
        <f t="shared" si="0"/>
        <v>0</v>
      </c>
      <c r="L14" s="18">
        <f t="shared" si="0"/>
        <v>0</v>
      </c>
      <c r="M14" s="18">
        <f t="shared" si="0"/>
        <v>0</v>
      </c>
      <c r="N14" s="18">
        <f t="shared" si="0"/>
        <v>0</v>
      </c>
      <c r="O14" s="18">
        <f t="shared" si="0"/>
        <v>0</v>
      </c>
      <c r="P14" s="18">
        <f t="shared" si="0"/>
        <v>0</v>
      </c>
      <c r="Q14" s="36" t="s">
        <v>0</v>
      </c>
      <c r="R14" s="36" t="s">
        <v>0</v>
      </c>
      <c r="S14" s="36" t="s">
        <v>0</v>
      </c>
    </row>
    <row r="15" spans="1:19" s="18" customFormat="1" x14ac:dyDescent="0.2">
      <c r="A15" s="23" t="s">
        <v>49</v>
      </c>
      <c r="B15" s="38"/>
      <c r="C15" s="39">
        <f>SUM(C6:C14)</f>
        <v>45409000</v>
      </c>
      <c r="D15" s="38"/>
      <c r="E15" s="39">
        <f t="shared" ref="E15:P15" si="1">SUM(E6:E14)</f>
        <v>37420672.478838049</v>
      </c>
      <c r="F15" s="38"/>
      <c r="G15" s="39">
        <f t="shared" si="1"/>
        <v>36624224.816369526</v>
      </c>
      <c r="H15" s="39">
        <f t="shared" si="1"/>
        <v>68381371.229223385</v>
      </c>
      <c r="I15" s="39">
        <f t="shared" si="1"/>
        <v>71254292.753290266</v>
      </c>
      <c r="J15" s="39">
        <f t="shared" si="1"/>
        <v>73536573.963791743</v>
      </c>
      <c r="K15" s="39">
        <f t="shared" si="1"/>
        <v>53053498.00315652</v>
      </c>
      <c r="L15" s="39">
        <f t="shared" si="1"/>
        <v>38999257.044653825</v>
      </c>
      <c r="M15" s="39">
        <f t="shared" si="1"/>
        <v>38538218.678343788</v>
      </c>
      <c r="N15" s="39">
        <f t="shared" si="1"/>
        <v>36659106.389476009</v>
      </c>
      <c r="O15" s="39">
        <f t="shared" si="1"/>
        <v>35236486.381713189</v>
      </c>
      <c r="P15" s="39">
        <f t="shared" si="1"/>
        <v>35274167.901272722</v>
      </c>
      <c r="Q15" s="36" t="s">
        <v>0</v>
      </c>
      <c r="R15" s="36" t="s">
        <v>0</v>
      </c>
      <c r="S15" s="36" t="s">
        <v>0</v>
      </c>
    </row>
    <row r="16" spans="1:19" s="18" customFormat="1" x14ac:dyDescent="0.2">
      <c r="B16" s="20"/>
      <c r="D16" s="20"/>
      <c r="F16" s="20"/>
      <c r="Q16" s="36" t="s">
        <v>0</v>
      </c>
      <c r="R16" s="36" t="s">
        <v>0</v>
      </c>
      <c r="S16" s="36" t="s">
        <v>0</v>
      </c>
    </row>
    <row r="17" spans="1:19" s="18" customFormat="1" x14ac:dyDescent="0.2">
      <c r="A17" s="23" t="s">
        <v>50</v>
      </c>
      <c r="B17" s="20"/>
      <c r="D17" s="20"/>
      <c r="F17" s="20"/>
      <c r="Q17" s="36" t="s">
        <v>0</v>
      </c>
      <c r="R17" s="36" t="s">
        <v>0</v>
      </c>
      <c r="S17" s="36" t="s">
        <v>0</v>
      </c>
    </row>
    <row r="18" spans="1:19" s="18" customFormat="1" x14ac:dyDescent="0.2">
      <c r="A18" s="18" t="s">
        <v>43</v>
      </c>
      <c r="B18" s="20"/>
      <c r="C18" s="18">
        <f>'Balance Sheet - General'!C18+'[1]Balance Sheet - Water'!C18+'[1]Balance Sheet - Sewer'!C18+'Balance Sheet - Other 1'!C18+'[1]Balance Sheet - Other 2'!C18+'[1]Balance Sheet - Other 3'!C18</f>
        <v>0</v>
      </c>
      <c r="D18" s="20"/>
      <c r="E18" s="18">
        <f>'Balance Sheet - General'!E18+'[1]Balance Sheet - Water'!E18+'[1]Balance Sheet - Sewer'!E18+'Balance Sheet - Other 1'!E18+'[1]Balance Sheet - Other 2'!E18+'[1]Balance Sheet - Other 3'!E18</f>
        <v>7651200</v>
      </c>
      <c r="F18" s="20"/>
      <c r="G18" s="18">
        <f>'Balance Sheet - General'!G18+'[1]Balance Sheet - Water'!G18+'[1]Balance Sheet - Sewer'!G18+'Balance Sheet - Other 1'!G18+'[1]Balance Sheet - Other 2'!G18+'[1]Balance Sheet - Other 3'!G18</f>
        <v>7251200</v>
      </c>
      <c r="H18" s="18">
        <f>'Balance Sheet - General'!H18+'[1]Balance Sheet - Water'!H18+'[1]Balance Sheet - Sewer'!H18+'Balance Sheet - Other 1'!H18+'[1]Balance Sheet - Other 2'!H18+'[1]Balance Sheet - Other 3'!H18</f>
        <v>7251200</v>
      </c>
      <c r="I18" s="18">
        <f>'Balance Sheet - General'!I18+'[1]Balance Sheet - Water'!I18+'[1]Balance Sheet - Sewer'!I18+'Balance Sheet - Other 1'!I18+'[1]Balance Sheet - Other 2'!I18+'[1]Balance Sheet - Other 3'!I18</f>
        <v>7251200</v>
      </c>
      <c r="J18" s="18">
        <f>'Balance Sheet - General'!J18+'[1]Balance Sheet - Water'!J18+'[1]Balance Sheet - Sewer'!J18+'Balance Sheet - Other 1'!J18+'[1]Balance Sheet - Other 2'!J18+'[1]Balance Sheet - Other 3'!J18</f>
        <v>7251200</v>
      </c>
      <c r="K18" s="18">
        <f>'Balance Sheet - General'!K18+'[1]Balance Sheet - Water'!K18+'[1]Balance Sheet - Sewer'!K18+'Balance Sheet - Other 1'!K18+'[1]Balance Sheet - Other 2'!K18+'[1]Balance Sheet - Other 3'!K18</f>
        <v>7251200</v>
      </c>
      <c r="L18" s="18">
        <f>'Balance Sheet - General'!L18+'[1]Balance Sheet - Water'!L18+'[1]Balance Sheet - Sewer'!L18+'Balance Sheet - Other 1'!L18+'[1]Balance Sheet - Other 2'!L18+'[1]Balance Sheet - Other 3'!L18</f>
        <v>4051200</v>
      </c>
      <c r="M18" s="18">
        <f>'Balance Sheet - General'!M18+'[1]Balance Sheet - Water'!M18+'[1]Balance Sheet - Sewer'!M18+'Balance Sheet - Other 1'!M18+'[1]Balance Sheet - Other 2'!M18+'[1]Balance Sheet - Other 3'!M18</f>
        <v>4051200</v>
      </c>
      <c r="N18" s="18">
        <f>'Balance Sheet - General'!N18+'[1]Balance Sheet - Water'!N18+'[1]Balance Sheet - Sewer'!N18+'Balance Sheet - Other 1'!N18+'[1]Balance Sheet - Other 2'!N18+'[1]Balance Sheet - Other 3'!N18</f>
        <v>7251200</v>
      </c>
      <c r="O18" s="18">
        <f>'Balance Sheet - General'!O18+'[1]Balance Sheet - Water'!O18+'[1]Balance Sheet - Sewer'!O18+'Balance Sheet - Other 1'!O18+'[1]Balance Sheet - Other 2'!O18+'[1]Balance Sheet - Other 3'!O18</f>
        <v>11217620.800650321</v>
      </c>
      <c r="P18" s="18">
        <f>'Balance Sheet - General'!P18+'[1]Balance Sheet - Water'!P18+'[1]Balance Sheet - Sewer'!P18+'Balance Sheet - Other 1'!P18+'[1]Balance Sheet - Other 2'!P18+'[1]Balance Sheet - Other 3'!P18</f>
        <v>9632120.5515125804</v>
      </c>
      <c r="Q18" s="36" t="s">
        <v>0</v>
      </c>
      <c r="R18" s="36" t="s">
        <v>0</v>
      </c>
      <c r="S18" s="36" t="s">
        <v>0</v>
      </c>
    </row>
    <row r="19" spans="1:19" s="18" customFormat="1" x14ac:dyDescent="0.2">
      <c r="A19" s="18" t="s">
        <v>44</v>
      </c>
      <c r="B19" s="20"/>
      <c r="C19" s="18">
        <f>'Balance Sheet - General'!C19+'[1]Balance Sheet - Water'!C19+'[1]Balance Sheet - Sewer'!C19+'Balance Sheet - Other 1'!C19+'[1]Balance Sheet - Other 2'!C19+'[1]Balance Sheet - Other 3'!C19-C72+IF(C72-C75&gt;0,C72-C75,0)</f>
        <v>551000</v>
      </c>
      <c r="D19" s="20"/>
      <c r="E19" s="18">
        <f>'Balance Sheet - General'!E19+'[1]Balance Sheet - Water'!E19+'[1]Balance Sheet - Sewer'!E19+'Balance Sheet - Other 1'!E19+'[1]Balance Sheet - Other 2'!E19+'[1]Balance Sheet - Other 3'!E19-E72+IF(E72-E75&gt;0,E72-E75,0)</f>
        <v>378000.88620462612</v>
      </c>
      <c r="F19" s="20"/>
      <c r="G19" s="18">
        <f>'Balance Sheet - General'!G19+'[1]Balance Sheet - Water'!G19+'[1]Balance Sheet - Sewer'!G19+'Balance Sheet - Other 1'!G19+'[1]Balance Sheet - Other 2'!G19+'[1]Balance Sheet - Other 3'!G19-G72+IF(G72-G75&gt;0,G72-G75,0)</f>
        <v>296194.62510922365</v>
      </c>
      <c r="H19" s="18">
        <f>'Balance Sheet - General'!H19+'[1]Balance Sheet - Water'!H19+'[1]Balance Sheet - Sewer'!H19+'Balance Sheet - Other 1'!H19+'[1]Balance Sheet - Other 2'!H19+'[1]Balance Sheet - Other 3'!H19-H72+IF(H72-H75&gt;0,H72-H75,0)</f>
        <v>305823.75339805335</v>
      </c>
      <c r="I19" s="18">
        <f>'Balance Sheet - General'!I19+'[1]Balance Sheet - Water'!I19+'[1]Balance Sheet - Sewer'!I19+'Balance Sheet - Other 1'!I19+'[1]Balance Sheet - Other 2'!I19+'[1]Balance Sheet - Other 3'!I19-I72+IF(I72-I75&gt;0,I72-I75,0)</f>
        <v>317028.48672430776</v>
      </c>
      <c r="J19" s="18">
        <f>'Balance Sheet - General'!J19+'[1]Balance Sheet - Water'!J19+'[1]Balance Sheet - Sewer'!J19+'Balance Sheet - Other 1'!J19+'[1]Balance Sheet - Other 2'!J19+'[1]Balance Sheet - Other 3'!J19-J72+IF(J72-J75&gt;0,J72-J75,0)</f>
        <v>324954.20335896686</v>
      </c>
      <c r="K19" s="18">
        <f>'Balance Sheet - General'!K19+'[1]Balance Sheet - Water'!K19+'[1]Balance Sheet - Sewer'!K19+'Balance Sheet - Other 1'!K19+'[1]Balance Sheet - Other 2'!K19+'[1]Balance Sheet - Other 3'!K19-K72+IF(K72-K75&gt;0,K72-K75,0)</f>
        <v>333078.06050851941</v>
      </c>
      <c r="L19" s="18">
        <f>'Balance Sheet - General'!L19+'[1]Balance Sheet - Water'!L19+'[1]Balance Sheet - Sewer'!L19+'Balance Sheet - Other 1'!L19+'[1]Balance Sheet - Other 2'!L19+'[1]Balance Sheet - Other 3'!L19-L72+IF(L72-L75&gt;0,L72-L75,0)</f>
        <v>2206219.0132200066</v>
      </c>
      <c r="M19" s="18">
        <f>'Balance Sheet - General'!M19+'[1]Balance Sheet - Water'!M19+'[1]Balance Sheet - Sewer'!M19+'Balance Sheet - Other 1'!M19+'[1]Balance Sheet - Other 2'!M19+'[1]Balance Sheet - Other 3'!M19-M72+IF(M72-M75&gt;0,M72-M75,0)</f>
        <v>4144836.1391240153</v>
      </c>
      <c r="N19" s="18">
        <f>'Balance Sheet - General'!N19+'[1]Balance Sheet - Water'!N19+'[1]Balance Sheet - Sewer'!N19+'Balance Sheet - Other 1'!N19+'[1]Balance Sheet - Other 2'!N19+'[1]Balance Sheet - Other 3'!N19-N72+IF(N72-N75&gt;0,N72-N75,0)</f>
        <v>6151219.6476734895</v>
      </c>
      <c r="O19" s="18">
        <f>'Balance Sheet - General'!O19+'[1]Balance Sheet - Water'!O19+'[1]Balance Sheet - Sewer'!O19+'Balance Sheet - Other 1'!O19+'[1]Balance Sheet - Other 2'!O19+'[1]Balance Sheet - Other 3'!O19-O72+IF(O72-O75&gt;0,O72-O75,0)</f>
        <v>8227738.853026323</v>
      </c>
      <c r="P19" s="18">
        <f>'Balance Sheet - General'!P19+'[1]Balance Sheet - Water'!P19+'[1]Balance Sheet - Sewer'!P19+'Balance Sheet - Other 1'!P19+'[1]Balance Sheet - Other 2'!P19+'[1]Balance Sheet - Other 3'!P19-P72+IF(P72-P75&gt;0,P72-P75,0)</f>
        <v>10376847.242678106</v>
      </c>
      <c r="Q19" s="36" t="s">
        <v>0</v>
      </c>
      <c r="R19" s="36" t="s">
        <v>0</v>
      </c>
      <c r="S19" s="36" t="s">
        <v>0</v>
      </c>
    </row>
    <row r="20" spans="1:19" s="18" customFormat="1" x14ac:dyDescent="0.2">
      <c r="A20" s="18" t="s">
        <v>45</v>
      </c>
      <c r="B20" s="20"/>
      <c r="C20" s="18">
        <f>'Balance Sheet - General'!C20+'[1]Balance Sheet - Water'!C20+'[1]Balance Sheet - Sewer'!C20+'Balance Sheet - Other 1'!C20+'[1]Balance Sheet - Other 2'!C20+'[1]Balance Sheet - Other 3'!C20</f>
        <v>0</v>
      </c>
      <c r="D20" s="20"/>
      <c r="E20" s="18">
        <f>'Balance Sheet - General'!E20+'[1]Balance Sheet - Water'!E20+'[1]Balance Sheet - Sewer'!E20+'Balance Sheet - Other 1'!E20+'[1]Balance Sheet - Other 2'!E20+'[1]Balance Sheet - Other 3'!E20</f>
        <v>0</v>
      </c>
      <c r="F20" s="20"/>
      <c r="G20" s="18">
        <f>'Balance Sheet - General'!G20+'[1]Balance Sheet - Water'!G20+'[1]Balance Sheet - Sewer'!G20+'Balance Sheet - Other 1'!G20+'[1]Balance Sheet - Other 2'!G20+'[1]Balance Sheet - Other 3'!G20</f>
        <v>0</v>
      </c>
      <c r="H20" s="18">
        <f>'Balance Sheet - General'!H20+'[1]Balance Sheet - Water'!H20+'[1]Balance Sheet - Sewer'!H20+'Balance Sheet - Other 1'!H20+'[1]Balance Sheet - Other 2'!H20+'[1]Balance Sheet - Other 3'!H20</f>
        <v>0</v>
      </c>
      <c r="I20" s="18">
        <f>'Balance Sheet - General'!I20+'[1]Balance Sheet - Water'!I20+'[1]Balance Sheet - Sewer'!I20+'Balance Sheet - Other 1'!I20+'[1]Balance Sheet - Other 2'!I20+'[1]Balance Sheet - Other 3'!I20</f>
        <v>0</v>
      </c>
      <c r="J20" s="18">
        <f>'Balance Sheet - General'!J20+'[1]Balance Sheet - Water'!J20+'[1]Balance Sheet - Sewer'!J20+'Balance Sheet - Other 1'!J20+'[1]Balance Sheet - Other 2'!J20+'[1]Balance Sheet - Other 3'!J20</f>
        <v>0</v>
      </c>
      <c r="K20" s="18">
        <f>'Balance Sheet - General'!K20+'[1]Balance Sheet - Water'!K20+'[1]Balance Sheet - Sewer'!K20+'Balance Sheet - Other 1'!K20+'[1]Balance Sheet - Other 2'!K20+'[1]Balance Sheet - Other 3'!K20</f>
        <v>0</v>
      </c>
      <c r="L20" s="18">
        <f>'Balance Sheet - General'!L20+'[1]Balance Sheet - Water'!L20+'[1]Balance Sheet - Sewer'!L20+'Balance Sheet - Other 1'!L20+'[1]Balance Sheet - Other 2'!L20+'[1]Balance Sheet - Other 3'!L20</f>
        <v>0</v>
      </c>
      <c r="M20" s="18">
        <f>'Balance Sheet - General'!M20+'[1]Balance Sheet - Water'!M20+'[1]Balance Sheet - Sewer'!M20+'Balance Sheet - Other 1'!M20+'[1]Balance Sheet - Other 2'!M20+'[1]Balance Sheet - Other 3'!M20</f>
        <v>0</v>
      </c>
      <c r="N20" s="18">
        <f>'Balance Sheet - General'!N20+'[1]Balance Sheet - Water'!N20+'[1]Balance Sheet - Sewer'!N20+'Balance Sheet - Other 1'!N20+'[1]Balance Sheet - Other 2'!N20+'[1]Balance Sheet - Other 3'!N20</f>
        <v>0</v>
      </c>
      <c r="O20" s="18">
        <f>'Balance Sheet - General'!O20+'[1]Balance Sheet - Water'!O20+'[1]Balance Sheet - Sewer'!O20+'Balance Sheet - Other 1'!O20+'[1]Balance Sheet - Other 2'!O20+'[1]Balance Sheet - Other 3'!O20</f>
        <v>0</v>
      </c>
      <c r="P20" s="18">
        <f>'Balance Sheet - General'!P20+'[1]Balance Sheet - Water'!P20+'[1]Balance Sheet - Sewer'!P20+'Balance Sheet - Other 1'!P20+'[1]Balance Sheet - Other 2'!P20+'[1]Balance Sheet - Other 3'!P20</f>
        <v>0</v>
      </c>
      <c r="Q20" s="36" t="s">
        <v>0</v>
      </c>
      <c r="R20" s="36" t="s">
        <v>0</v>
      </c>
      <c r="S20" s="36" t="s">
        <v>0</v>
      </c>
    </row>
    <row r="21" spans="1:19" s="18" customFormat="1" x14ac:dyDescent="0.2">
      <c r="A21" s="18" t="s">
        <v>51</v>
      </c>
      <c r="B21" s="20"/>
      <c r="C21" s="18">
        <f>'Balance Sheet - General'!C21+'[1]Balance Sheet - Water'!C21+'[1]Balance Sheet - Sewer'!C21+'Balance Sheet - Other 1'!C21+'[1]Balance Sheet - Other 2'!C21+'[1]Balance Sheet - Other 3'!C21</f>
        <v>357197000</v>
      </c>
      <c r="D21" s="20"/>
      <c r="E21" s="18">
        <f>'Balance Sheet - General'!E21+'[1]Balance Sheet - Water'!E21+'[1]Balance Sheet - Sewer'!E21+'Balance Sheet - Other 1'!E21+'[1]Balance Sheet - Other 2'!E21+'[1]Balance Sheet - Other 3'!E21</f>
        <v>399761777</v>
      </c>
      <c r="F21" s="20"/>
      <c r="G21" s="18">
        <f>'Balance Sheet - General'!G21+'[1]Balance Sheet - Water'!G21+'[1]Balance Sheet - Sewer'!G21+'Balance Sheet - Other 1'!G21+'[1]Balance Sheet - Other 2'!G21+'[1]Balance Sheet - Other 3'!G21</f>
        <v>465989177</v>
      </c>
      <c r="H21" s="18">
        <f>'Balance Sheet - General'!H21+'[1]Balance Sheet - Water'!H21+'[1]Balance Sheet - Sewer'!H21+'Balance Sheet - Other 1'!H21+'[1]Balance Sheet - Other 2'!H21+'[1]Balance Sheet - Other 3'!H21</f>
        <v>467728287.04000002</v>
      </c>
      <c r="I21" s="18">
        <f>'Balance Sheet - General'!I21+'[1]Balance Sheet - Water'!I21+'[1]Balance Sheet - Sewer'!I21+'Balance Sheet - Other 1'!I21+'[1]Balance Sheet - Other 2'!I21+'[1]Balance Sheet - Other 3'!I21</f>
        <v>469514827.86000001</v>
      </c>
      <c r="J21" s="18">
        <f>'Balance Sheet - General'!J21+'[1]Balance Sheet - Water'!J21+'[1]Balance Sheet - Sewer'!J21+'Balance Sheet - Other 1'!J21+'[1]Balance Sheet - Other 2'!J21+'[1]Balance Sheet - Other 3'!J21</f>
        <v>470615956.57999998</v>
      </c>
      <c r="K21" s="18">
        <f>'Balance Sheet - General'!K21+'[1]Balance Sheet - Water'!K21+'[1]Balance Sheet - Sewer'!K21+'Balance Sheet - Other 1'!K21+'[1]Balance Sheet - Other 2'!K21+'[1]Balance Sheet - Other 3'!K21</f>
        <v>471959418.95999998</v>
      </c>
      <c r="L21" s="18">
        <f>'Balance Sheet - General'!L21+'[1]Balance Sheet - Water'!L21+'[1]Balance Sheet - Sewer'!L21+'Balance Sheet - Other 1'!L21+'[1]Balance Sheet - Other 2'!L21+'[1]Balance Sheet - Other 3'!L21</f>
        <v>472060463.27999997</v>
      </c>
      <c r="M21" s="18">
        <f>'Balance Sheet - General'!M21+'[1]Balance Sheet - Water'!M21+'[1]Balance Sheet - Sewer'!M21+'Balance Sheet - Other 1'!M21+'[1]Balance Sheet - Other 2'!M21+'[1]Balance Sheet - Other 3'!M21</f>
        <v>472005649.47999996</v>
      </c>
      <c r="N21" s="18">
        <f>'Balance Sheet - General'!N21+'[1]Balance Sheet - Water'!N21+'[1]Balance Sheet - Sewer'!N21+'Balance Sheet - Other 1'!N21+'[1]Balance Sheet - Other 2'!N21+'[1]Balance Sheet - Other 3'!N21</f>
        <v>471660353.13</v>
      </c>
      <c r="O21" s="18">
        <f>'Balance Sheet - General'!O21+'[1]Balance Sheet - Water'!O21+'[1]Balance Sheet - Sewer'!O21+'Balance Sheet - Other 1'!O21+'[1]Balance Sheet - Other 2'!O21+'[1]Balance Sheet - Other 3'!O21</f>
        <v>471140013.80000001</v>
      </c>
      <c r="P21" s="18">
        <f>'Balance Sheet - General'!P21+'[1]Balance Sheet - Water'!P21+'[1]Balance Sheet - Sewer'!P21+'Balance Sheet - Other 1'!P21+'[1]Balance Sheet - Other 2'!P21+'[1]Balance Sheet - Other 3'!P21</f>
        <v>471034867.06</v>
      </c>
      <c r="Q21" s="36" t="s">
        <v>0</v>
      </c>
      <c r="R21" s="36" t="s">
        <v>0</v>
      </c>
      <c r="S21" s="36" t="s">
        <v>0</v>
      </c>
    </row>
    <row r="22" spans="1:19" s="18" customFormat="1" x14ac:dyDescent="0.2">
      <c r="A22" s="18" t="s">
        <v>52</v>
      </c>
      <c r="B22" s="20"/>
      <c r="C22" s="18">
        <f>'Balance Sheet - General'!C22+'[1]Balance Sheet - Water'!C22+'[1]Balance Sheet - Sewer'!C22+'Balance Sheet - Other 1'!C22+'[1]Balance Sheet - Other 2'!C22+'[1]Balance Sheet - Other 3'!C22</f>
        <v>157000</v>
      </c>
      <c r="D22" s="20"/>
      <c r="E22" s="18">
        <f>'Balance Sheet - General'!E22+'[1]Balance Sheet - Water'!E22+'[1]Balance Sheet - Sewer'!E22+'Balance Sheet - Other 1'!E22+'[1]Balance Sheet - Other 2'!E22+'[1]Balance Sheet - Other 3'!E22</f>
        <v>157000</v>
      </c>
      <c r="F22" s="20"/>
      <c r="G22" s="18">
        <f>'Balance Sheet - General'!G22+'[1]Balance Sheet - Water'!G22+'[1]Balance Sheet - Sewer'!G22+'Balance Sheet - Other 1'!G22+'[1]Balance Sheet - Other 2'!G22+'[1]Balance Sheet - Other 3'!G22</f>
        <v>157000</v>
      </c>
      <c r="H22" s="18">
        <f>'Balance Sheet - General'!H22+'[1]Balance Sheet - Water'!H22+'[1]Balance Sheet - Sewer'!H22+'Balance Sheet - Other 1'!H22+'[1]Balance Sheet - Other 2'!H22+'[1]Balance Sheet - Other 3'!H22</f>
        <v>157000</v>
      </c>
      <c r="I22" s="18">
        <f>'Balance Sheet - General'!I22+'[1]Balance Sheet - Water'!I22+'[1]Balance Sheet - Sewer'!I22+'Balance Sheet - Other 1'!I22+'[1]Balance Sheet - Other 2'!I22+'[1]Balance Sheet - Other 3'!I22</f>
        <v>157000</v>
      </c>
      <c r="J22" s="18">
        <f>'Balance Sheet - General'!J22+'[1]Balance Sheet - Water'!J22+'[1]Balance Sheet - Sewer'!J22+'Balance Sheet - Other 1'!J22+'[1]Balance Sheet - Other 2'!J22+'[1]Balance Sheet - Other 3'!J22</f>
        <v>157000</v>
      </c>
      <c r="K22" s="18">
        <f>'Balance Sheet - General'!K22+'[1]Balance Sheet - Water'!K22+'[1]Balance Sheet - Sewer'!K22+'Balance Sheet - Other 1'!K22+'[1]Balance Sheet - Other 2'!K22+'[1]Balance Sheet - Other 3'!K22</f>
        <v>157000</v>
      </c>
      <c r="L22" s="18">
        <f>'Balance Sheet - General'!L22+'[1]Balance Sheet - Water'!L22+'[1]Balance Sheet - Sewer'!L22+'Balance Sheet - Other 1'!L22+'[1]Balance Sheet - Other 2'!L22+'[1]Balance Sheet - Other 3'!L22</f>
        <v>157000</v>
      </c>
      <c r="M22" s="18">
        <f>'Balance Sheet - General'!M22+'[1]Balance Sheet - Water'!M22+'[1]Balance Sheet - Sewer'!M22+'Balance Sheet - Other 1'!M22+'[1]Balance Sheet - Other 2'!M22+'[1]Balance Sheet - Other 3'!M22</f>
        <v>157000</v>
      </c>
      <c r="N22" s="18">
        <f>'Balance Sheet - General'!N22+'[1]Balance Sheet - Water'!N22+'[1]Balance Sheet - Sewer'!N22+'Balance Sheet - Other 1'!N22+'[1]Balance Sheet - Other 2'!N22+'[1]Balance Sheet - Other 3'!N22</f>
        <v>157000</v>
      </c>
      <c r="O22" s="18">
        <f>'Balance Sheet - General'!O22+'[1]Balance Sheet - Water'!O22+'[1]Balance Sheet - Sewer'!O22+'Balance Sheet - Other 1'!O22+'[1]Balance Sheet - Other 2'!O22+'[1]Balance Sheet - Other 3'!O22</f>
        <v>157000</v>
      </c>
      <c r="P22" s="18">
        <f>'Balance Sheet - General'!P22+'[1]Balance Sheet - Water'!P22+'[1]Balance Sheet - Sewer'!P22+'Balance Sheet - Other 1'!P22+'[1]Balance Sheet - Other 2'!P22+'[1]Balance Sheet - Other 3'!P22</f>
        <v>157000</v>
      </c>
      <c r="Q22" s="36" t="s">
        <v>0</v>
      </c>
      <c r="R22" s="36" t="s">
        <v>0</v>
      </c>
      <c r="S22" s="36" t="s">
        <v>0</v>
      </c>
    </row>
    <row r="23" spans="1:19" s="18" customFormat="1" x14ac:dyDescent="0.2">
      <c r="A23" s="18" t="s">
        <v>53</v>
      </c>
      <c r="B23" s="20"/>
      <c r="C23" s="18">
        <f>'Balance Sheet - General'!C23+'[1]Balance Sheet - Water'!C23+'[1]Balance Sheet - Sewer'!C23+'Balance Sheet - Other 1'!C23+'[1]Balance Sheet - Other 2'!C23+'[1]Balance Sheet - Other 3'!C23</f>
        <v>80053000</v>
      </c>
      <c r="D23" s="20"/>
      <c r="E23" s="18">
        <f>'Balance Sheet - General'!E23+'[1]Balance Sheet - Water'!E23+'[1]Balance Sheet - Sewer'!E23+'Balance Sheet - Other 1'!E23+'[1]Balance Sheet - Other 2'!E23+'[1]Balance Sheet - Other 3'!E23</f>
        <v>80053000</v>
      </c>
      <c r="F23" s="20"/>
      <c r="G23" s="18">
        <f>'Balance Sheet - General'!G23+'[1]Balance Sheet - Water'!G23+'[1]Balance Sheet - Sewer'!G23+'Balance Sheet - Other 1'!G23+'[1]Balance Sheet - Other 2'!G23+'[1]Balance Sheet - Other 3'!G23</f>
        <v>80053000</v>
      </c>
      <c r="H23" s="18">
        <f>'Balance Sheet - General'!H23+'[1]Balance Sheet - Water'!H23+'[1]Balance Sheet - Sewer'!H23+'Balance Sheet - Other 1'!H23+'[1]Balance Sheet - Other 2'!H23+'[1]Balance Sheet - Other 3'!H23</f>
        <v>80053000</v>
      </c>
      <c r="I23" s="18">
        <f>'Balance Sheet - General'!I23+'[1]Balance Sheet - Water'!I23+'[1]Balance Sheet - Sewer'!I23+'Balance Sheet - Other 1'!I23+'[1]Balance Sheet - Other 2'!I23+'[1]Balance Sheet - Other 3'!I23</f>
        <v>80053000</v>
      </c>
      <c r="J23" s="18">
        <f>'Balance Sheet - General'!J23+'[1]Balance Sheet - Water'!J23+'[1]Balance Sheet - Sewer'!J23+'Balance Sheet - Other 1'!J23+'[1]Balance Sheet - Other 2'!J23+'[1]Balance Sheet - Other 3'!J23</f>
        <v>80053000</v>
      </c>
      <c r="K23" s="18">
        <f>'Balance Sheet - General'!K23+'[1]Balance Sheet - Water'!K23+'[1]Balance Sheet - Sewer'!K23+'Balance Sheet - Other 1'!K23+'[1]Balance Sheet - Other 2'!K23+'[1]Balance Sheet - Other 3'!K23</f>
        <v>80053000</v>
      </c>
      <c r="L23" s="18">
        <f>'Balance Sheet - General'!L23+'[1]Balance Sheet - Water'!L23+'[1]Balance Sheet - Sewer'!L23+'Balance Sheet - Other 1'!L23+'[1]Balance Sheet - Other 2'!L23+'[1]Balance Sheet - Other 3'!L23</f>
        <v>80053000</v>
      </c>
      <c r="M23" s="18">
        <f>'Balance Sheet - General'!M23+'[1]Balance Sheet - Water'!M23+'[1]Balance Sheet - Sewer'!M23+'Balance Sheet - Other 1'!M23+'[1]Balance Sheet - Other 2'!M23+'[1]Balance Sheet - Other 3'!M23</f>
        <v>80053000</v>
      </c>
      <c r="N23" s="18">
        <f>'Balance Sheet - General'!N23+'[1]Balance Sheet - Water'!N23+'[1]Balance Sheet - Sewer'!N23+'Balance Sheet - Other 1'!N23+'[1]Balance Sheet - Other 2'!N23+'[1]Balance Sheet - Other 3'!N23</f>
        <v>80053000</v>
      </c>
      <c r="O23" s="18">
        <f>'Balance Sheet - General'!O23+'[1]Balance Sheet - Water'!O23+'[1]Balance Sheet - Sewer'!O23+'Balance Sheet - Other 1'!O23+'[1]Balance Sheet - Other 2'!O23+'[1]Balance Sheet - Other 3'!O23</f>
        <v>80053000</v>
      </c>
      <c r="P23" s="18">
        <f>'Balance Sheet - General'!P23+'[1]Balance Sheet - Water'!P23+'[1]Balance Sheet - Sewer'!P23+'Balance Sheet - Other 1'!P23+'[1]Balance Sheet - Other 2'!P23+'[1]Balance Sheet - Other 3'!P23</f>
        <v>80053000</v>
      </c>
      <c r="Q23" s="36" t="s">
        <v>0</v>
      </c>
      <c r="R23" s="36" t="s">
        <v>0</v>
      </c>
      <c r="S23" s="36" t="s">
        <v>0</v>
      </c>
    </row>
    <row r="24" spans="1:19" s="18" customFormat="1" x14ac:dyDescent="0.2">
      <c r="A24" s="18" t="s">
        <v>54</v>
      </c>
      <c r="B24" s="20"/>
      <c r="C24" s="18">
        <f>'Balance Sheet - General'!C24+'[1]Balance Sheet - Water'!C24+'[1]Balance Sheet - Sewer'!C24+'Balance Sheet - Other 1'!C24+'[1]Balance Sheet - Other 2'!C24+'[1]Balance Sheet - Other 3'!C24</f>
        <v>2400000</v>
      </c>
      <c r="D24" s="20"/>
      <c r="E24" s="18">
        <f>'Balance Sheet - General'!E24+'[1]Balance Sheet - Water'!E24+'[1]Balance Sheet - Sewer'!E24+'Balance Sheet - Other 1'!E24+'[1]Balance Sheet - Other 2'!E24+'[1]Balance Sheet - Other 3'!E24</f>
        <v>2400000</v>
      </c>
      <c r="F24" s="20"/>
      <c r="G24" s="18">
        <f>'Balance Sheet - General'!G24+'[1]Balance Sheet - Water'!G24+'[1]Balance Sheet - Sewer'!G24+'Balance Sheet - Other 1'!G24+'[1]Balance Sheet - Other 2'!G24+'[1]Balance Sheet - Other 3'!G24</f>
        <v>2400000</v>
      </c>
      <c r="H24" s="18">
        <f>'Balance Sheet - General'!H24+'[1]Balance Sheet - Water'!H24+'[1]Balance Sheet - Sewer'!H24+'Balance Sheet - Other 1'!H24+'[1]Balance Sheet - Other 2'!H24+'[1]Balance Sheet - Other 3'!H24</f>
        <v>2400000</v>
      </c>
      <c r="I24" s="18">
        <f>'Balance Sheet - General'!I24+'[1]Balance Sheet - Water'!I24+'[1]Balance Sheet - Sewer'!I24+'Balance Sheet - Other 1'!I24+'[1]Balance Sheet - Other 2'!I24+'[1]Balance Sheet - Other 3'!I24</f>
        <v>2400000</v>
      </c>
      <c r="J24" s="18">
        <f>'Balance Sheet - General'!J24+'[1]Balance Sheet - Water'!J24+'[1]Balance Sheet - Sewer'!J24+'Balance Sheet - Other 1'!J24+'[1]Balance Sheet - Other 2'!J24+'[1]Balance Sheet - Other 3'!J24</f>
        <v>2400000</v>
      </c>
      <c r="K24" s="18">
        <f>'Balance Sheet - General'!K24+'[1]Balance Sheet - Water'!K24+'[1]Balance Sheet - Sewer'!K24+'Balance Sheet - Other 1'!K24+'[1]Balance Sheet - Other 2'!K24+'[1]Balance Sheet - Other 3'!K24</f>
        <v>2400000</v>
      </c>
      <c r="L24" s="18">
        <f>'Balance Sheet - General'!L24+'[1]Balance Sheet - Water'!L24+'[1]Balance Sheet - Sewer'!L24+'Balance Sheet - Other 1'!L24+'[1]Balance Sheet - Other 2'!L24+'[1]Balance Sheet - Other 3'!L24</f>
        <v>2400000</v>
      </c>
      <c r="M24" s="18">
        <f>'Balance Sheet - General'!M24+'[1]Balance Sheet - Water'!M24+'[1]Balance Sheet - Sewer'!M24+'Balance Sheet - Other 1'!M24+'[1]Balance Sheet - Other 2'!M24+'[1]Balance Sheet - Other 3'!M24</f>
        <v>2400000</v>
      </c>
      <c r="N24" s="18">
        <f>'Balance Sheet - General'!N24+'[1]Balance Sheet - Water'!N24+'[1]Balance Sheet - Sewer'!N24+'Balance Sheet - Other 1'!N24+'[1]Balance Sheet - Other 2'!N24+'[1]Balance Sheet - Other 3'!N24</f>
        <v>2400000</v>
      </c>
      <c r="O24" s="18">
        <f>'Balance Sheet - General'!O24+'[1]Balance Sheet - Water'!O24+'[1]Balance Sheet - Sewer'!O24+'Balance Sheet - Other 1'!O24+'[1]Balance Sheet - Other 2'!O24+'[1]Balance Sheet - Other 3'!O24</f>
        <v>2400000</v>
      </c>
      <c r="P24" s="18">
        <f>'Balance Sheet - General'!P24+'[1]Balance Sheet - Water'!P24+'[1]Balance Sheet - Sewer'!P24+'Balance Sheet - Other 1'!P24+'[1]Balance Sheet - Other 2'!P24+'[1]Balance Sheet - Other 3'!P24</f>
        <v>2400000</v>
      </c>
      <c r="Q24" s="36" t="s">
        <v>0</v>
      </c>
      <c r="R24" s="36" t="s">
        <v>0</v>
      </c>
      <c r="S24" s="36" t="s">
        <v>0</v>
      </c>
    </row>
    <row r="25" spans="1:19" s="18" customFormat="1" x14ac:dyDescent="0.2">
      <c r="A25" s="18" t="s">
        <v>47</v>
      </c>
      <c r="B25" s="20"/>
      <c r="C25" s="18">
        <f>'Balance Sheet - General'!C25+'[1]Balance Sheet - Water'!C25+'[1]Balance Sheet - Sewer'!C25+'Balance Sheet - Other 1'!C25+'[1]Balance Sheet - Other 2'!C25+'[1]Balance Sheet - Other 3'!C25</f>
        <v>0</v>
      </c>
      <c r="D25" s="20"/>
      <c r="E25" s="18">
        <f>'Balance Sheet - General'!E25+'[1]Balance Sheet - Water'!E25+'[1]Balance Sheet - Sewer'!E25+'Balance Sheet - Other 1'!E25+'[1]Balance Sheet - Other 2'!E25+'[1]Balance Sheet - Other 3'!E25</f>
        <v>0</v>
      </c>
      <c r="F25" s="20"/>
      <c r="G25" s="18">
        <f>'Balance Sheet - General'!G25+'[1]Balance Sheet - Water'!G25+'[1]Balance Sheet - Sewer'!G25+'Balance Sheet - Other 1'!G25+'[1]Balance Sheet - Other 2'!G25+'[1]Balance Sheet - Other 3'!G25</f>
        <v>0</v>
      </c>
      <c r="H25" s="18">
        <f>'Balance Sheet - General'!H25+'[1]Balance Sheet - Water'!H25+'[1]Balance Sheet - Sewer'!H25+'Balance Sheet - Other 1'!H25+'[1]Balance Sheet - Other 2'!H25+'[1]Balance Sheet - Other 3'!H25</f>
        <v>0</v>
      </c>
      <c r="I25" s="18">
        <f>'Balance Sheet - General'!I25+'[1]Balance Sheet - Water'!I25+'[1]Balance Sheet - Sewer'!I25+'Balance Sheet - Other 1'!I25+'[1]Balance Sheet - Other 2'!I25+'[1]Balance Sheet - Other 3'!I25</f>
        <v>0</v>
      </c>
      <c r="J25" s="18">
        <f>'Balance Sheet - General'!J25+'[1]Balance Sheet - Water'!J25+'[1]Balance Sheet - Sewer'!J25+'Balance Sheet - Other 1'!J25+'[1]Balance Sheet - Other 2'!J25+'[1]Balance Sheet - Other 3'!J25</f>
        <v>0</v>
      </c>
      <c r="K25" s="18">
        <f>'Balance Sheet - General'!K25+'[1]Balance Sheet - Water'!K25+'[1]Balance Sheet - Sewer'!K25+'Balance Sheet - Other 1'!K25+'[1]Balance Sheet - Other 2'!K25+'[1]Balance Sheet - Other 3'!K25</f>
        <v>0</v>
      </c>
      <c r="L25" s="18">
        <f>'Balance Sheet - General'!L25+'[1]Balance Sheet - Water'!L25+'[1]Balance Sheet - Sewer'!L25+'Balance Sheet - Other 1'!L25+'[1]Balance Sheet - Other 2'!L25+'[1]Balance Sheet - Other 3'!L25</f>
        <v>0</v>
      </c>
      <c r="M25" s="18">
        <f>'Balance Sheet - General'!M25+'[1]Balance Sheet - Water'!M25+'[1]Balance Sheet - Sewer'!M25+'Balance Sheet - Other 1'!M25+'[1]Balance Sheet - Other 2'!M25+'[1]Balance Sheet - Other 3'!M25</f>
        <v>0</v>
      </c>
      <c r="N25" s="18">
        <f>'Balance Sheet - General'!N25+'[1]Balance Sheet - Water'!N25+'[1]Balance Sheet - Sewer'!N25+'Balance Sheet - Other 1'!N25+'[1]Balance Sheet - Other 2'!N25+'[1]Balance Sheet - Other 3'!N25</f>
        <v>0</v>
      </c>
      <c r="O25" s="18">
        <f>'Balance Sheet - General'!O25+'[1]Balance Sheet - Water'!O25+'[1]Balance Sheet - Sewer'!O25+'Balance Sheet - Other 1'!O25+'[1]Balance Sheet - Other 2'!O25+'[1]Balance Sheet - Other 3'!O25</f>
        <v>0</v>
      </c>
      <c r="P25" s="18">
        <f>'Balance Sheet - General'!P25+'[1]Balance Sheet - Water'!P25+'[1]Balance Sheet - Sewer'!P25+'Balance Sheet - Other 1'!P25+'[1]Balance Sheet - Other 2'!P25+'[1]Balance Sheet - Other 3'!P25</f>
        <v>0</v>
      </c>
      <c r="Q25" s="36" t="s">
        <v>0</v>
      </c>
      <c r="R25" s="36" t="s">
        <v>0</v>
      </c>
      <c r="S25" s="36" t="s">
        <v>0</v>
      </c>
    </row>
    <row r="26" spans="1:19" s="18" customFormat="1" x14ac:dyDescent="0.2">
      <c r="A26" s="18" t="s">
        <v>46</v>
      </c>
      <c r="B26" s="20"/>
      <c r="C26" s="18">
        <f>'Balance Sheet - General'!C26+'[1]Balance Sheet - Water'!C26+'[1]Balance Sheet - Sewer'!C26+'Balance Sheet - Other 1'!C26+'[1]Balance Sheet - Other 2'!C26+'[1]Balance Sheet - Other 3'!C26</f>
        <v>0</v>
      </c>
      <c r="D26" s="20"/>
      <c r="E26" s="18">
        <f>'Balance Sheet - General'!E26+'[1]Balance Sheet - Water'!E26+'[1]Balance Sheet - Sewer'!E26+'Balance Sheet - Other 1'!E26+'[1]Balance Sheet - Other 2'!E26+'[1]Balance Sheet - Other 3'!E26</f>
        <v>0</v>
      </c>
      <c r="F26" s="20"/>
      <c r="G26" s="18">
        <f>'Balance Sheet - General'!G26+'[1]Balance Sheet - Water'!G26+'[1]Balance Sheet - Sewer'!G26+'Balance Sheet - Other 1'!G26+'[1]Balance Sheet - Other 2'!G26+'[1]Balance Sheet - Other 3'!G26</f>
        <v>0</v>
      </c>
      <c r="H26" s="18">
        <f>'Balance Sheet - General'!H26+'[1]Balance Sheet - Water'!H26+'[1]Balance Sheet - Sewer'!H26+'Balance Sheet - Other 1'!H26+'[1]Balance Sheet - Other 2'!H26+'[1]Balance Sheet - Other 3'!H26</f>
        <v>0</v>
      </c>
      <c r="I26" s="18">
        <f>'Balance Sheet - General'!I26+'[1]Balance Sheet - Water'!I26+'[1]Balance Sheet - Sewer'!I26+'Balance Sheet - Other 1'!I26+'[1]Balance Sheet - Other 2'!I26+'[1]Balance Sheet - Other 3'!I26</f>
        <v>0</v>
      </c>
      <c r="J26" s="18">
        <f>'Balance Sheet - General'!J26+'[1]Balance Sheet - Water'!J26+'[1]Balance Sheet - Sewer'!J26+'Balance Sheet - Other 1'!J26+'[1]Balance Sheet - Other 2'!J26+'[1]Balance Sheet - Other 3'!J26</f>
        <v>0</v>
      </c>
      <c r="K26" s="18">
        <f>'Balance Sheet - General'!K26+'[1]Balance Sheet - Water'!K26+'[1]Balance Sheet - Sewer'!K26+'Balance Sheet - Other 1'!K26+'[1]Balance Sheet - Other 2'!K26+'[1]Balance Sheet - Other 3'!K26</f>
        <v>0</v>
      </c>
      <c r="L26" s="18">
        <f>'Balance Sheet - General'!L26+'[1]Balance Sheet - Water'!L26+'[1]Balance Sheet - Sewer'!L26+'Balance Sheet - Other 1'!L26+'[1]Balance Sheet - Other 2'!L26+'[1]Balance Sheet - Other 3'!L26</f>
        <v>0</v>
      </c>
      <c r="M26" s="18">
        <f>'Balance Sheet - General'!M26+'[1]Balance Sheet - Water'!M26+'[1]Balance Sheet - Sewer'!M26+'Balance Sheet - Other 1'!M26+'[1]Balance Sheet - Other 2'!M26+'[1]Balance Sheet - Other 3'!M26</f>
        <v>0</v>
      </c>
      <c r="N26" s="18">
        <f>'Balance Sheet - General'!N26+'[1]Balance Sheet - Water'!N26+'[1]Balance Sheet - Sewer'!N26+'Balance Sheet - Other 1'!N26+'[1]Balance Sheet - Other 2'!N26+'[1]Balance Sheet - Other 3'!N26</f>
        <v>0</v>
      </c>
      <c r="O26" s="18">
        <f>'Balance Sheet - General'!O26+'[1]Balance Sheet - Water'!O26+'[1]Balance Sheet - Sewer'!O26+'Balance Sheet - Other 1'!O26+'[1]Balance Sheet - Other 2'!O26+'[1]Balance Sheet - Other 3'!O26</f>
        <v>0</v>
      </c>
      <c r="P26" s="18">
        <f>'Balance Sheet - General'!P26+'[1]Balance Sheet - Water'!P26+'[1]Balance Sheet - Sewer'!P26+'Balance Sheet - Other 1'!P26+'[1]Balance Sheet - Other 2'!P26+'[1]Balance Sheet - Other 3'!P26</f>
        <v>0</v>
      </c>
      <c r="Q26" s="36" t="s">
        <v>0</v>
      </c>
      <c r="R26" s="36" t="s">
        <v>0</v>
      </c>
      <c r="S26" s="36" t="s">
        <v>0</v>
      </c>
    </row>
    <row r="27" spans="1:19" s="18" customFormat="1" x14ac:dyDescent="0.2">
      <c r="A27" s="23" t="s">
        <v>55</v>
      </c>
      <c r="B27" s="38"/>
      <c r="C27" s="39">
        <f>SUM(C17:C26)</f>
        <v>440358000</v>
      </c>
      <c r="D27" s="38"/>
      <c r="E27" s="39">
        <f>SUM(E17:E26)</f>
        <v>490400977.8862046</v>
      </c>
      <c r="F27" s="38"/>
      <c r="G27" s="39">
        <f t="shared" ref="G27:P27" si="2">SUM(G17:G26)</f>
        <v>556146571.6251092</v>
      </c>
      <c r="H27" s="39">
        <f t="shared" si="2"/>
        <v>557895310.79339814</v>
      </c>
      <c r="I27" s="39">
        <f t="shared" si="2"/>
        <v>559693056.34672427</v>
      </c>
      <c r="J27" s="39">
        <f t="shared" si="2"/>
        <v>560802110.78335893</v>
      </c>
      <c r="K27" s="39">
        <f t="shared" si="2"/>
        <v>562153697.02050853</v>
      </c>
      <c r="L27" s="39">
        <f t="shared" si="2"/>
        <v>560927882.29322004</v>
      </c>
      <c r="M27" s="39">
        <f t="shared" si="2"/>
        <v>562811685.61912394</v>
      </c>
      <c r="N27" s="39">
        <f t="shared" si="2"/>
        <v>567672772.77767348</v>
      </c>
      <c r="O27" s="39">
        <f t="shared" si="2"/>
        <v>573195373.4536767</v>
      </c>
      <c r="P27" s="39">
        <f t="shared" si="2"/>
        <v>573653834.85419071</v>
      </c>
      <c r="Q27" s="36" t="s">
        <v>0</v>
      </c>
      <c r="R27" s="36" t="s">
        <v>0</v>
      </c>
      <c r="S27" s="36" t="s">
        <v>0</v>
      </c>
    </row>
    <row r="28" spans="1:19" s="18" customFormat="1" ht="13.5" thickBot="1" x14ac:dyDescent="0.25">
      <c r="A28" s="23" t="s">
        <v>56</v>
      </c>
      <c r="B28" s="40"/>
      <c r="C28" s="41">
        <f>C27+C15</f>
        <v>485767000</v>
      </c>
      <c r="D28" s="40"/>
      <c r="E28" s="41">
        <f>E27+E15</f>
        <v>527821650.36504263</v>
      </c>
      <c r="F28" s="40"/>
      <c r="G28" s="41">
        <f t="shared" ref="G28:P28" si="3">G27+G15</f>
        <v>592770796.44147873</v>
      </c>
      <c r="H28" s="41">
        <f t="shared" si="3"/>
        <v>626276682.02262151</v>
      </c>
      <c r="I28" s="41">
        <f t="shared" si="3"/>
        <v>630947349.10001457</v>
      </c>
      <c r="J28" s="41">
        <f t="shared" si="3"/>
        <v>634338684.74715066</v>
      </c>
      <c r="K28" s="41">
        <f t="shared" si="3"/>
        <v>615207195.02366507</v>
      </c>
      <c r="L28" s="41">
        <f t="shared" si="3"/>
        <v>599927139.33787382</v>
      </c>
      <c r="M28" s="41">
        <f t="shared" si="3"/>
        <v>601349904.29746771</v>
      </c>
      <c r="N28" s="41">
        <f t="shared" si="3"/>
        <v>604331879.16714954</v>
      </c>
      <c r="O28" s="41">
        <f t="shared" si="3"/>
        <v>608431859.83538985</v>
      </c>
      <c r="P28" s="41">
        <f t="shared" si="3"/>
        <v>608928002.75546348</v>
      </c>
      <c r="Q28" s="36" t="s">
        <v>0</v>
      </c>
      <c r="R28" s="36" t="s">
        <v>0</v>
      </c>
      <c r="S28" s="36" t="s">
        <v>0</v>
      </c>
    </row>
    <row r="29" spans="1:19" s="18" customFormat="1" x14ac:dyDescent="0.2">
      <c r="B29" s="20"/>
      <c r="D29" s="20"/>
      <c r="F29" s="20"/>
      <c r="Q29" s="36" t="s">
        <v>0</v>
      </c>
      <c r="R29" s="36" t="s">
        <v>0</v>
      </c>
      <c r="S29" s="36" t="s">
        <v>0</v>
      </c>
    </row>
    <row r="30" spans="1:19" s="18" customFormat="1" ht="15" x14ac:dyDescent="0.25">
      <c r="A30" s="19" t="s">
        <v>57</v>
      </c>
      <c r="B30" s="20"/>
      <c r="D30" s="20"/>
      <c r="F30" s="20"/>
      <c r="Q30" s="36" t="s">
        <v>0</v>
      </c>
      <c r="R30" s="36" t="s">
        <v>0</v>
      </c>
      <c r="S30" s="36" t="s">
        <v>0</v>
      </c>
    </row>
    <row r="31" spans="1:19" s="18" customFormat="1" x14ac:dyDescent="0.2">
      <c r="A31" s="23" t="s">
        <v>58</v>
      </c>
      <c r="B31" s="20"/>
      <c r="D31" s="20"/>
      <c r="F31" s="20"/>
      <c r="Q31" s="36" t="s">
        <v>0</v>
      </c>
      <c r="R31" s="36" t="s">
        <v>0</v>
      </c>
      <c r="S31" s="36" t="s">
        <v>0</v>
      </c>
    </row>
    <row r="32" spans="1:19" s="18" customFormat="1" x14ac:dyDescent="0.2">
      <c r="A32" s="18" t="s">
        <v>59</v>
      </c>
      <c r="B32" s="20"/>
      <c r="C32" s="18">
        <f>'Balance Sheet - General'!C32+'[1]Balance Sheet - Water'!C32+'[1]Balance Sheet - Sewer'!C32+'Balance Sheet - Other 1'!C32+'[1]Balance Sheet - Other 2'!C32+'[1]Balance Sheet - Other 3'!C32-C78+C81</f>
        <v>0</v>
      </c>
      <c r="D32" s="20"/>
      <c r="E32" s="18">
        <f>'Balance Sheet - General'!E32+'[1]Balance Sheet - Water'!E32+'[1]Balance Sheet - Sewer'!E32+'Balance Sheet - Other 1'!E32+'[1]Balance Sheet - Other 2'!E32+'[1]Balance Sheet - Other 3'!E32-E78+E81</f>
        <v>0</v>
      </c>
      <c r="F32" s="20"/>
      <c r="G32" s="18">
        <f>'Balance Sheet - General'!G32+'[1]Balance Sheet - Water'!G32+'[1]Balance Sheet - Sewer'!G32+'Balance Sheet - Other 1'!G32+'[1]Balance Sheet - Other 2'!G32+'[1]Balance Sheet - Other 3'!G32-G78+G81</f>
        <v>0</v>
      </c>
      <c r="H32" s="18">
        <f>'Balance Sheet - General'!H32+'[1]Balance Sheet - Water'!H32+'[1]Balance Sheet - Sewer'!H32+'Balance Sheet - Other 1'!H32+'[1]Balance Sheet - Other 2'!H32+'[1]Balance Sheet - Other 3'!H32-H78+H81</f>
        <v>0</v>
      </c>
      <c r="I32" s="18">
        <f>'Balance Sheet - General'!I32+'[1]Balance Sheet - Water'!I32+'[1]Balance Sheet - Sewer'!I32+'Balance Sheet - Other 1'!I32+'[1]Balance Sheet - Other 2'!I32+'[1]Balance Sheet - Other 3'!I32-I78+I81</f>
        <v>0</v>
      </c>
      <c r="J32" s="18">
        <f>'Balance Sheet - General'!J32+'[1]Balance Sheet - Water'!J32+'[1]Balance Sheet - Sewer'!J32+'Balance Sheet - Other 1'!J32+'[1]Balance Sheet - Other 2'!J32+'[1]Balance Sheet - Other 3'!J32-J78+J81</f>
        <v>0</v>
      </c>
      <c r="K32" s="18">
        <f>'Balance Sheet - General'!K32+'[1]Balance Sheet - Water'!K32+'[1]Balance Sheet - Sewer'!K32+'Balance Sheet - Other 1'!K32+'[1]Balance Sheet - Other 2'!K32+'[1]Balance Sheet - Other 3'!K32-K78+K81</f>
        <v>0</v>
      </c>
      <c r="L32" s="18">
        <f>'Balance Sheet - General'!L32+'[1]Balance Sheet - Water'!L32+'[1]Balance Sheet - Sewer'!L32+'Balance Sheet - Other 1'!L32+'[1]Balance Sheet - Other 2'!L32+'[1]Balance Sheet - Other 3'!L32-L78+L81</f>
        <v>0</v>
      </c>
      <c r="M32" s="18">
        <f>'Balance Sheet - General'!M32+'[1]Balance Sheet - Water'!M32+'[1]Balance Sheet - Sewer'!M32+'Balance Sheet - Other 1'!M32+'[1]Balance Sheet - Other 2'!M32+'[1]Balance Sheet - Other 3'!M32-M78+M81</f>
        <v>0</v>
      </c>
      <c r="N32" s="18">
        <f>'Balance Sheet - General'!N32+'[1]Balance Sheet - Water'!N32+'[1]Balance Sheet - Sewer'!N32+'Balance Sheet - Other 1'!N32+'[1]Balance Sheet - Other 2'!N32+'[1]Balance Sheet - Other 3'!N32-N78+N81</f>
        <v>0</v>
      </c>
      <c r="O32" s="18">
        <f>'Balance Sheet - General'!O32+'[1]Balance Sheet - Water'!O32+'[1]Balance Sheet - Sewer'!O32+'Balance Sheet - Other 1'!O32+'[1]Balance Sheet - Other 2'!O32+'[1]Balance Sheet - Other 3'!O32-O78+O81</f>
        <v>0</v>
      </c>
      <c r="P32" s="18">
        <f>'Balance Sheet - General'!P32+'[1]Balance Sheet - Water'!P32+'[1]Balance Sheet - Sewer'!P32+'Balance Sheet - Other 1'!P32+'[1]Balance Sheet - Other 2'!P32+'[1]Balance Sheet - Other 3'!P32-P78+P81</f>
        <v>0</v>
      </c>
      <c r="Q32" s="36" t="s">
        <v>0</v>
      </c>
      <c r="R32" s="36" t="s">
        <v>0</v>
      </c>
      <c r="S32" s="36" t="s">
        <v>0</v>
      </c>
    </row>
    <row r="33" spans="1:19" s="18" customFormat="1" x14ac:dyDescent="0.2">
      <c r="A33" s="18" t="s">
        <v>60</v>
      </c>
      <c r="B33" s="20"/>
      <c r="C33" s="18">
        <f>'Balance Sheet - General'!C33+'[1]Balance Sheet - Water'!C33+'[1]Balance Sheet - Sewer'!C33+'Balance Sheet - Other 1'!C33+'[1]Balance Sheet - Other 2'!C33+'[1]Balance Sheet - Other 3'!C33</f>
        <v>68206000</v>
      </c>
      <c r="D33" s="20"/>
      <c r="E33" s="18">
        <f>'Balance Sheet - General'!E33+'[1]Balance Sheet - Water'!E33+'[1]Balance Sheet - Sewer'!E33+'Balance Sheet - Other 1'!E33+'[1]Balance Sheet - Other 2'!E33+'[1]Balance Sheet - Other 3'!E33</f>
        <v>66927010.252957739</v>
      </c>
      <c r="F33" s="20"/>
      <c r="G33" s="18">
        <f>'Balance Sheet - General'!G33+'[1]Balance Sheet - Water'!G33+'[1]Balance Sheet - Sewer'!G33+'Balance Sheet - Other 1'!G33+'[1]Balance Sheet - Other 2'!G33+'[1]Balance Sheet - Other 3'!G33</f>
        <v>86233365.284914941</v>
      </c>
      <c r="H33" s="18">
        <f>'Balance Sheet - General'!H33+'[1]Balance Sheet - Water'!H33+'[1]Balance Sheet - Sewer'!H33+'Balance Sheet - Other 1'!H33+'[1]Balance Sheet - Other 2'!H33+'[1]Balance Sheet - Other 3'!H33</f>
        <v>111738942.87425885</v>
      </c>
      <c r="I33" s="18">
        <f>'Balance Sheet - General'!I33+'[1]Balance Sheet - Water'!I33+'[1]Balance Sheet - Sewer'!I33+'Balance Sheet - Other 1'!I33+'[1]Balance Sheet - Other 2'!I33+'[1]Balance Sheet - Other 3'!I33</f>
        <v>112584918.25312375</v>
      </c>
      <c r="J33" s="18">
        <f>'Balance Sheet - General'!J33+'[1]Balance Sheet - Water'!J33+'[1]Balance Sheet - Sewer'!J33+'Balance Sheet - Other 1'!J33+'[1]Balance Sheet - Other 2'!J33+'[1]Balance Sheet - Other 3'!J33</f>
        <v>109730852.1191892</v>
      </c>
      <c r="K33" s="18">
        <f>'Balance Sheet - General'!K33+'[1]Balance Sheet - Water'!K33+'[1]Balance Sheet - Sewer'!K33+'Balance Sheet - Other 1'!K33+'[1]Balance Sheet - Other 2'!K33+'[1]Balance Sheet - Other 3'!K33</f>
        <v>107144213.58916742</v>
      </c>
      <c r="L33" s="18">
        <f>'Balance Sheet - General'!L33+'[1]Balance Sheet - Water'!L33+'[1]Balance Sheet - Sewer'!L33+'Balance Sheet - Other 1'!L33+'[1]Balance Sheet - Other 2'!L33+'[1]Balance Sheet - Other 3'!L33</f>
        <v>104541063.10981147</v>
      </c>
      <c r="M33" s="18">
        <f>'Balance Sheet - General'!M33+'[1]Balance Sheet - Water'!M33+'[1]Balance Sheet - Sewer'!M33+'Balance Sheet - Other 1'!M33+'[1]Balance Sheet - Other 2'!M33+'[1]Balance Sheet - Other 3'!M33</f>
        <v>103367510.68694521</v>
      </c>
      <c r="N33" s="18">
        <f>'Balance Sheet - General'!N33+'[1]Balance Sheet - Water'!N33+'[1]Balance Sheet - Sewer'!N33+'Balance Sheet - Other 1'!N33+'[1]Balance Sheet - Other 2'!N33+'[1]Balance Sheet - Other 3'!N33</f>
        <v>104901062.84257197</v>
      </c>
      <c r="O33" s="18">
        <f>'Balance Sheet - General'!O33+'[1]Balance Sheet - Water'!O33+'[1]Balance Sheet - Sewer'!O33+'Balance Sheet - Other 1'!O33+'[1]Balance Sheet - Other 2'!O33+'[1]Balance Sheet - Other 3'!O33</f>
        <v>107373741.05279171</v>
      </c>
      <c r="P33" s="18">
        <f>'Balance Sheet - General'!P33+'[1]Balance Sheet - Water'!P33+'[1]Balance Sheet - Sewer'!P33+'Balance Sheet - Other 1'!P33+'[1]Balance Sheet - Other 2'!P33+'[1]Balance Sheet - Other 3'!P33</f>
        <v>105861449.18578485</v>
      </c>
      <c r="Q33" s="36" t="s">
        <v>0</v>
      </c>
      <c r="R33" s="36" t="s">
        <v>0</v>
      </c>
      <c r="S33" s="36" t="s">
        <v>0</v>
      </c>
    </row>
    <row r="34" spans="1:19" s="18" customFormat="1" x14ac:dyDescent="0.2">
      <c r="A34" s="22" t="s">
        <v>61</v>
      </c>
      <c r="B34" s="20"/>
      <c r="C34" s="18">
        <f>'Balance Sheet - General'!C34+'[1]Balance Sheet - Water'!C34+'[1]Balance Sheet - Sewer'!C34+'Balance Sheet - Other 1'!C34+'[1]Balance Sheet - Other 2'!C34+'[1]Balance Sheet - Other 3'!C34</f>
        <v>723000</v>
      </c>
      <c r="D34" s="20"/>
      <c r="E34" s="18">
        <f>'Balance Sheet - General'!E34+'[1]Balance Sheet - Water'!E34+'[1]Balance Sheet - Sewer'!E34+'Balance Sheet - Other 1'!E34+'[1]Balance Sheet - Other 2'!E34+'[1]Balance Sheet - Other 3'!E34</f>
        <v>199870.58449097374</v>
      </c>
      <c r="F34" s="20"/>
      <c r="G34" s="18">
        <f>'Balance Sheet - General'!G34+'[1]Balance Sheet - Water'!G34+'[1]Balance Sheet - Sewer'!G34+'Balance Sheet - Other 1'!G34+'[1]Balance Sheet - Other 2'!G34+'[1]Balance Sheet - Other 3'!G34</f>
        <v>199941.44059607707</v>
      </c>
      <c r="H34" s="18">
        <f>'Balance Sheet - General'!H34+'[1]Balance Sheet - Water'!H34+'[1]Balance Sheet - Sewer'!H34+'Balance Sheet - Other 1'!H34+'[1]Balance Sheet - Other 2'!H34+'[1]Balance Sheet - Other 3'!H34</f>
        <v>186760.08827493351</v>
      </c>
      <c r="I34" s="18">
        <f>'Balance Sheet - General'!I34+'[1]Balance Sheet - Water'!I34+'[1]Balance Sheet - Sewer'!I34+'Balance Sheet - Other 1'!I34+'[1]Balance Sheet - Other 2'!I34+'[1]Balance Sheet - Other 3'!I34</f>
        <v>193593.61410123378</v>
      </c>
      <c r="J34" s="18">
        <f>'Balance Sheet - General'!J34+'[1]Balance Sheet - Water'!J34+'[1]Balance Sheet - Sewer'!J34+'Balance Sheet - Other 1'!J34+'[1]Balance Sheet - Other 2'!J34+'[1]Balance Sheet - Other 3'!J34</f>
        <v>200698.13868966332</v>
      </c>
      <c r="K34" s="18">
        <f>'Balance Sheet - General'!K34+'[1]Balance Sheet - Water'!K34+'[1]Balance Sheet - Sewer'!K34+'Balance Sheet - Other 1'!K34+'[1]Balance Sheet - Other 2'!K34+'[1]Balance Sheet - Other 3'!K34</f>
        <v>206616.9141500128</v>
      </c>
      <c r="L34" s="18">
        <f>'Balance Sheet - General'!L34+'[1]Balance Sheet - Water'!L34+'[1]Balance Sheet - Sewer'!L34+'Balance Sheet - Other 1'!L34+'[1]Balance Sheet - Other 2'!L34+'[1]Balance Sheet - Other 3'!L34</f>
        <v>212711.60355873618</v>
      </c>
      <c r="M34" s="18">
        <f>'Balance Sheet - General'!M34+'[1]Balance Sheet - Water'!M34+'[1]Balance Sheet - Sewer'!M34+'Balance Sheet - Other 1'!M34+'[1]Balance Sheet - Other 2'!M34+'[1]Balance Sheet - Other 3'!M34</f>
        <v>218987.44394597973</v>
      </c>
      <c r="N34" s="18">
        <f>'Balance Sheet - General'!N34+'[1]Balance Sheet - Water'!N34+'[1]Balance Sheet - Sewer'!N34+'Balance Sheet - Other 1'!N34+'[1]Balance Sheet - Other 2'!N34+'[1]Balance Sheet - Other 3'!N34</f>
        <v>225449.82592800719</v>
      </c>
      <c r="O34" s="18">
        <f>'Balance Sheet - General'!O34+'[1]Balance Sheet - Water'!O34+'[1]Balance Sheet - Sewer'!O34+'Balance Sheet - Other 1'!O34+'[1]Balance Sheet - Other 2'!O34+'[1]Balance Sheet - Other 3'!O34</f>
        <v>232104.30187566325</v>
      </c>
      <c r="P34" s="18">
        <f>'Balance Sheet - General'!P34+'[1]Balance Sheet - Water'!P34+'[1]Balance Sheet - Sewer'!P34+'Balance Sheet - Other 1'!P34+'[1]Balance Sheet - Other 2'!P34+'[1]Balance Sheet - Other 3'!P34</f>
        <v>238956.59066348101</v>
      </c>
      <c r="Q34" s="36"/>
      <c r="R34" s="36"/>
      <c r="S34" s="36"/>
    </row>
    <row r="35" spans="1:19" s="18" customFormat="1" x14ac:dyDescent="0.2">
      <c r="A35" s="18" t="s">
        <v>62</v>
      </c>
      <c r="B35" s="20"/>
      <c r="C35" s="18">
        <f>'Balance Sheet - General'!C35+'[1]Balance Sheet - Water'!C35+'[1]Balance Sheet - Sewer'!C35+'Balance Sheet - Other 1'!C35+'[1]Balance Sheet - Other 2'!C35+'[1]Balance Sheet - Other 3'!C35-C74+IF(C74-C71&gt;0,C74-C71,0)</f>
        <v>654000</v>
      </c>
      <c r="D35" s="20"/>
      <c r="E35" s="18">
        <f>'Balance Sheet - General'!E35+'[1]Balance Sheet - Water'!E35+'[1]Balance Sheet - Sewer'!E35+'Balance Sheet - Other 1'!E35+'[1]Balance Sheet - Other 2'!E35+'[1]Balance Sheet - Other 3'!E35-E74+IF(E74-E71&gt;0,E74-E71,0)</f>
        <v>899689.95835999469</v>
      </c>
      <c r="F35" s="20"/>
      <c r="G35" s="18">
        <f>'Balance Sheet - General'!G35+'[1]Balance Sheet - Water'!G35+'[1]Balance Sheet - Sewer'!G35+'Balance Sheet - Other 1'!G35+'[1]Balance Sheet - Other 2'!G35+'[1]Balance Sheet - Other 3'!G35-G74+IF(G74-G71&gt;0,G74-G71,0)</f>
        <v>933189.51682847692</v>
      </c>
      <c r="H35" s="18">
        <f>'Balance Sheet - General'!H35+'[1]Balance Sheet - Water'!H35+'[1]Balance Sheet - Sewer'!H35+'Balance Sheet - Other 1'!H35+'[1]Balance Sheet - Other 2'!H35+'[1]Balance Sheet - Other 3'!H35-H74+IF(H74-H71&gt;0,H74-H71,0)</f>
        <v>1304777.649671759</v>
      </c>
      <c r="I35" s="18">
        <f>'Balance Sheet - General'!I35+'[1]Balance Sheet - Water'!I35+'[1]Balance Sheet - Sewer'!I35+'Balance Sheet - Other 1'!I35+'[1]Balance Sheet - Other 2'!I35+'[1]Balance Sheet - Other 3'!I35-I74+IF(I74-I71&gt;0,I74-I71,0)</f>
        <v>1145085.7862701365</v>
      </c>
      <c r="J35" s="18">
        <f>'Balance Sheet - General'!J35+'[1]Balance Sheet - Water'!J35+'[1]Balance Sheet - Sewer'!J35+'Balance Sheet - Other 1'!J35+'[1]Balance Sheet - Other 2'!J35+'[1]Balance Sheet - Other 3'!J35-J74+IF(J74-J71&gt;0,J74-J71,0)</f>
        <v>21161815.410787161</v>
      </c>
      <c r="K35" s="18">
        <f>'Balance Sheet - General'!K35+'[1]Balance Sheet - Water'!K35+'[1]Balance Sheet - Sewer'!K35+'Balance Sheet - Other 1'!K35+'[1]Balance Sheet - Other 2'!K35+'[1]Balance Sheet - Other 3'!K35-K74+IF(K74-K71&gt;0,K74-K71,0)</f>
        <v>40986667.436778605</v>
      </c>
      <c r="L35" s="18">
        <f>'Balance Sheet - General'!L35+'[1]Balance Sheet - Water'!L35+'[1]Balance Sheet - Sewer'!L35+'Balance Sheet - Other 1'!L35+'[1]Balance Sheet - Other 2'!L35+'[1]Balance Sheet - Other 3'!L35-L74+IF(L74-L71&gt;0,L74-L71,0)</f>
        <v>3501870.8818550347</v>
      </c>
      <c r="M35" s="18">
        <f>'Balance Sheet - General'!M35+'[1]Balance Sheet - Water'!M35+'[1]Balance Sheet - Sewer'!M35+'Balance Sheet - Other 1'!M35+'[1]Balance Sheet - Other 2'!M35+'[1]Balance Sheet - Other 3'!M35-M74+IF(M74-M71&gt;0,M74-M71,0)</f>
        <v>3629012.8186749234</v>
      </c>
      <c r="N35" s="18">
        <f>'Balance Sheet - General'!N35+'[1]Balance Sheet - Water'!N35+'[1]Balance Sheet - Sewer'!N35+'Balance Sheet - Other 1'!N35+'[1]Balance Sheet - Other 2'!N35+'[1]Balance Sheet - Other 3'!N35-N74+IF(N74-N71&gt;0,N74-N71,0)</f>
        <v>3760845.5956867253</v>
      </c>
      <c r="O35" s="18">
        <f>'Balance Sheet - General'!O35+'[1]Balance Sheet - Water'!O35+'[1]Balance Sheet - Sewer'!O35+'Balance Sheet - Other 1'!O35+'[1]Balance Sheet - Other 2'!O35+'[1]Balance Sheet - Other 3'!O35-O74+IF(O74-O71&gt;0,O74-O71,0)</f>
        <v>3675717.272096266</v>
      </c>
      <c r="P35" s="18">
        <f>'Balance Sheet - General'!P35+'[1]Balance Sheet - Water'!P35+'[1]Balance Sheet - Sewer'!P35+'Balance Sheet - Other 1'!P35+'[1]Balance Sheet - Other 2'!P35+'[1]Balance Sheet - Other 3'!P35-P74+IF(P74-P71&gt;0,P74-P71,0)</f>
        <v>3735101.2010107432</v>
      </c>
      <c r="Q35" s="36" t="s">
        <v>0</v>
      </c>
      <c r="R35" s="36" t="s">
        <v>0</v>
      </c>
      <c r="S35" s="36" t="s">
        <v>0</v>
      </c>
    </row>
    <row r="36" spans="1:19" s="18" customFormat="1" x14ac:dyDescent="0.2">
      <c r="A36" s="18" t="s">
        <v>63</v>
      </c>
      <c r="B36" s="20"/>
      <c r="C36" s="18">
        <f>'Balance Sheet - General'!C36+'[1]Balance Sheet - Water'!C36+'[1]Balance Sheet - Sewer'!C36+'Balance Sheet - Other 1'!C36+'[1]Balance Sheet - Other 2'!C36+'[1]Balance Sheet - Other 3'!C36</f>
        <v>6654000</v>
      </c>
      <c r="D36" s="20"/>
      <c r="E36" s="18">
        <f>'Balance Sheet - General'!E36+'[1]Balance Sheet - Water'!E36+'[1]Balance Sheet - Sewer'!E36+'Balance Sheet - Other 1'!E36+'[1]Balance Sheet - Other 2'!E36+'[1]Balance Sheet - Other 3'!E36</f>
        <v>6712945.9386973176</v>
      </c>
      <c r="F36" s="20"/>
      <c r="G36" s="18">
        <f>'Balance Sheet - General'!G36+'[1]Balance Sheet - Water'!G36+'[1]Balance Sheet - Sewer'!G36+'Balance Sheet - Other 1'!G36+'[1]Balance Sheet - Other 2'!G36+'[1]Balance Sheet - Other 3'!G36</f>
        <v>6712945.9386973176</v>
      </c>
      <c r="H36" s="18">
        <f>'Balance Sheet - General'!H36+'[1]Balance Sheet - Water'!H36+'[1]Balance Sheet - Sewer'!H36+'Balance Sheet - Other 1'!H36+'[1]Balance Sheet - Other 2'!H36+'[1]Balance Sheet - Other 3'!H36</f>
        <v>6712945.9386973176</v>
      </c>
      <c r="I36" s="18">
        <f>'Balance Sheet - General'!I36+'[1]Balance Sheet - Water'!I36+'[1]Balance Sheet - Sewer'!I36+'Balance Sheet - Other 1'!I36+'[1]Balance Sheet - Other 2'!I36+'[1]Balance Sheet - Other 3'!I36</f>
        <v>6712945.9386973176</v>
      </c>
      <c r="J36" s="18">
        <f>'Balance Sheet - General'!J36+'[1]Balance Sheet - Water'!J36+'[1]Balance Sheet - Sewer'!J36+'Balance Sheet - Other 1'!J36+'[1]Balance Sheet - Other 2'!J36+'[1]Balance Sheet - Other 3'!J36</f>
        <v>6712945.9386973176</v>
      </c>
      <c r="K36" s="18">
        <f>'Balance Sheet - General'!K36+'[1]Balance Sheet - Water'!K36+'[1]Balance Sheet - Sewer'!K36+'Balance Sheet - Other 1'!K36+'[1]Balance Sheet - Other 2'!K36+'[1]Balance Sheet - Other 3'!K36</f>
        <v>6712945.9386973176</v>
      </c>
      <c r="L36" s="18">
        <f>'Balance Sheet - General'!L36+'[1]Balance Sheet - Water'!L36+'[1]Balance Sheet - Sewer'!L36+'Balance Sheet - Other 1'!L36+'[1]Balance Sheet - Other 2'!L36+'[1]Balance Sheet - Other 3'!L36</f>
        <v>6712945.9386973176</v>
      </c>
      <c r="M36" s="18">
        <f>'Balance Sheet - General'!M36+'[1]Balance Sheet - Water'!M36+'[1]Balance Sheet - Sewer'!M36+'Balance Sheet - Other 1'!M36+'[1]Balance Sheet - Other 2'!M36+'[1]Balance Sheet - Other 3'!M36</f>
        <v>6712945.9386973176</v>
      </c>
      <c r="N36" s="18">
        <f>'Balance Sheet - General'!N36+'[1]Balance Sheet - Water'!N36+'[1]Balance Sheet - Sewer'!N36+'Balance Sheet - Other 1'!N36+'[1]Balance Sheet - Other 2'!N36+'[1]Balance Sheet - Other 3'!N36</f>
        <v>6712945.9386973176</v>
      </c>
      <c r="O36" s="18">
        <f>'Balance Sheet - General'!O36+'[1]Balance Sheet - Water'!O36+'[1]Balance Sheet - Sewer'!O36+'Balance Sheet - Other 1'!O36+'[1]Balance Sheet - Other 2'!O36+'[1]Balance Sheet - Other 3'!O36</f>
        <v>6712945.9386973176</v>
      </c>
      <c r="P36" s="18">
        <f>'Balance Sheet - General'!P36+'[1]Balance Sheet - Water'!P36+'[1]Balance Sheet - Sewer'!P36+'Balance Sheet - Other 1'!P36+'[1]Balance Sheet - Other 2'!P36+'[1]Balance Sheet - Other 3'!P36</f>
        <v>6712945.9386973176</v>
      </c>
      <c r="Q36" s="36" t="s">
        <v>0</v>
      </c>
      <c r="R36" s="36" t="s">
        <v>0</v>
      </c>
      <c r="S36" s="36" t="s">
        <v>0</v>
      </c>
    </row>
    <row r="37" spans="1:19" s="18" customFormat="1" x14ac:dyDescent="0.2">
      <c r="A37" s="18" t="s">
        <v>64</v>
      </c>
      <c r="B37" s="20"/>
      <c r="C37" s="18">
        <f>'Balance Sheet - General'!C37+'[1]Balance Sheet - Water'!C37+'[1]Balance Sheet - Sewer'!C37+'Balance Sheet - Other 1'!C37+'[1]Balance Sheet - Other 2'!C37+'[1]Balance Sheet - Other 3'!C37</f>
        <v>0</v>
      </c>
      <c r="D37" s="20"/>
      <c r="E37" s="18">
        <f>'Balance Sheet - General'!E37+'[1]Balance Sheet - Water'!E37+'[1]Balance Sheet - Sewer'!E37+'Balance Sheet - Other 1'!E37+'[1]Balance Sheet - Other 2'!E37+'[1]Balance Sheet - Other 3'!E37</f>
        <v>0</v>
      </c>
      <c r="F37" s="20"/>
      <c r="G37" s="18">
        <f>'Balance Sheet - General'!G37+'[1]Balance Sheet - Water'!G37+'[1]Balance Sheet - Sewer'!G37+'Balance Sheet - Other 1'!G37+'[1]Balance Sheet - Other 2'!G37+'[1]Balance Sheet - Other 3'!G37</f>
        <v>0</v>
      </c>
      <c r="H37" s="18">
        <f>'Balance Sheet - General'!H37+'[1]Balance Sheet - Water'!H37+'[1]Balance Sheet - Sewer'!H37+'Balance Sheet - Other 1'!H37+'[1]Balance Sheet - Other 2'!H37+'[1]Balance Sheet - Other 3'!H37</f>
        <v>0</v>
      </c>
      <c r="I37" s="18">
        <f>'Balance Sheet - General'!I37+'[1]Balance Sheet - Water'!I37+'[1]Balance Sheet - Sewer'!I37+'Balance Sheet - Other 1'!I37+'[1]Balance Sheet - Other 2'!I37+'[1]Balance Sheet - Other 3'!I37</f>
        <v>0</v>
      </c>
      <c r="J37" s="18">
        <f>'Balance Sheet - General'!J37+'[1]Balance Sheet - Water'!J37+'[1]Balance Sheet - Sewer'!J37+'Balance Sheet - Other 1'!J37+'[1]Balance Sheet - Other 2'!J37+'[1]Balance Sheet - Other 3'!J37</f>
        <v>0</v>
      </c>
      <c r="K37" s="18">
        <f>'Balance Sheet - General'!K37+'[1]Balance Sheet - Water'!K37+'[1]Balance Sheet - Sewer'!K37+'Balance Sheet - Other 1'!K37+'[1]Balance Sheet - Other 2'!K37+'[1]Balance Sheet - Other 3'!K37</f>
        <v>0</v>
      </c>
      <c r="L37" s="18">
        <f>'Balance Sheet - General'!L37+'[1]Balance Sheet - Water'!L37+'[1]Balance Sheet - Sewer'!L37+'Balance Sheet - Other 1'!L37+'[1]Balance Sheet - Other 2'!L37+'[1]Balance Sheet - Other 3'!L37</f>
        <v>0</v>
      </c>
      <c r="M37" s="18">
        <f>'Balance Sheet - General'!M37+'[1]Balance Sheet - Water'!M37+'[1]Balance Sheet - Sewer'!M37+'Balance Sheet - Other 1'!M37+'[1]Balance Sheet - Other 2'!M37+'[1]Balance Sheet - Other 3'!M37</f>
        <v>0</v>
      </c>
      <c r="N37" s="18">
        <f>'Balance Sheet - General'!N37+'[1]Balance Sheet - Water'!N37+'[1]Balance Sheet - Sewer'!N37+'Balance Sheet - Other 1'!N37+'[1]Balance Sheet - Other 2'!N37+'[1]Balance Sheet - Other 3'!N37</f>
        <v>0</v>
      </c>
      <c r="O37" s="18">
        <f>'Balance Sheet - General'!O37+'[1]Balance Sheet - Water'!O37+'[1]Balance Sheet - Sewer'!O37+'Balance Sheet - Other 1'!O37+'[1]Balance Sheet - Other 2'!O37+'[1]Balance Sheet - Other 3'!O37</f>
        <v>0</v>
      </c>
      <c r="P37" s="18">
        <f>'Balance Sheet - General'!P37+'[1]Balance Sheet - Water'!P37+'[1]Balance Sheet - Sewer'!P37+'Balance Sheet - Other 1'!P37+'[1]Balance Sheet - Other 2'!P37+'[1]Balance Sheet - Other 3'!P37</f>
        <v>0</v>
      </c>
      <c r="Q37" s="36" t="s">
        <v>0</v>
      </c>
      <c r="R37" s="36" t="s">
        <v>0</v>
      </c>
      <c r="S37" s="36" t="s">
        <v>0</v>
      </c>
    </row>
    <row r="38" spans="1:19" s="18" customFormat="1" x14ac:dyDescent="0.2">
      <c r="A38" s="23" t="s">
        <v>65</v>
      </c>
      <c r="B38" s="38"/>
      <c r="C38" s="39">
        <f>SUM(C30:C37)</f>
        <v>76237000</v>
      </c>
      <c r="D38" s="38"/>
      <c r="E38" s="39">
        <f t="shared" ref="E38:P38" si="4">SUM(E30:E37)</f>
        <v>74739516.734506041</v>
      </c>
      <c r="F38" s="38"/>
      <c r="G38" s="39">
        <f t="shared" si="4"/>
        <v>94079442.181036815</v>
      </c>
      <c r="H38" s="39">
        <f t="shared" si="4"/>
        <v>119943426.55090287</v>
      </c>
      <c r="I38" s="39">
        <f t="shared" si="4"/>
        <v>120636543.59219244</v>
      </c>
      <c r="J38" s="39">
        <f t="shared" si="4"/>
        <v>137806311.60736334</v>
      </c>
      <c r="K38" s="39">
        <f t="shared" si="4"/>
        <v>155050443.87879333</v>
      </c>
      <c r="L38" s="39">
        <f t="shared" si="4"/>
        <v>114968591.53392257</v>
      </c>
      <c r="M38" s="39">
        <f t="shared" si="4"/>
        <v>113928456.88826343</v>
      </c>
      <c r="N38" s="39">
        <f t="shared" si="4"/>
        <v>115600304.20288402</v>
      </c>
      <c r="O38" s="39">
        <f t="shared" si="4"/>
        <v>117994508.56546097</v>
      </c>
      <c r="P38" s="39">
        <f t="shared" si="4"/>
        <v>116548452.9161564</v>
      </c>
      <c r="Q38" s="36" t="s">
        <v>0</v>
      </c>
      <c r="R38" s="36" t="s">
        <v>0</v>
      </c>
      <c r="S38" s="36" t="s">
        <v>0</v>
      </c>
    </row>
    <row r="39" spans="1:19" s="18" customFormat="1" x14ac:dyDescent="0.2">
      <c r="B39" s="20"/>
      <c r="D39" s="20"/>
      <c r="F39" s="20"/>
      <c r="Q39" s="36" t="s">
        <v>0</v>
      </c>
      <c r="R39" s="36" t="s">
        <v>0</v>
      </c>
      <c r="S39" s="36" t="s">
        <v>0</v>
      </c>
    </row>
    <row r="40" spans="1:19" s="18" customFormat="1" x14ac:dyDescent="0.2">
      <c r="A40" s="23" t="s">
        <v>66</v>
      </c>
      <c r="B40" s="20"/>
      <c r="D40" s="20"/>
      <c r="F40" s="20"/>
      <c r="Q40" s="36" t="s">
        <v>0</v>
      </c>
      <c r="R40" s="36" t="s">
        <v>0</v>
      </c>
      <c r="S40" s="36" t="s">
        <v>0</v>
      </c>
    </row>
    <row r="41" spans="1:19" s="18" customFormat="1" x14ac:dyDescent="0.2">
      <c r="A41" s="18" t="s">
        <v>60</v>
      </c>
      <c r="B41" s="20"/>
      <c r="C41" s="18">
        <f>'Balance Sheet - General'!C41+'[1]Balance Sheet - Water'!C41+'[1]Balance Sheet - Sewer'!C41+'Balance Sheet - Other 1'!C41+'[1]Balance Sheet - Other 2'!C41+'[1]Balance Sheet - Other 3'!C41</f>
        <v>0</v>
      </c>
      <c r="D41" s="20"/>
      <c r="E41" s="18">
        <f>'Balance Sheet - General'!E41+'[1]Balance Sheet - Water'!E41+'[1]Balance Sheet - Sewer'!E41+'Balance Sheet - Other 1'!E41+'[1]Balance Sheet - Other 2'!E41+'[1]Balance Sheet - Other 3'!E41</f>
        <v>0</v>
      </c>
      <c r="F41" s="20"/>
      <c r="G41" s="18">
        <f>'Balance Sheet - General'!G41+'[1]Balance Sheet - Water'!G41+'[1]Balance Sheet - Sewer'!G41+'Balance Sheet - Other 1'!G41+'[1]Balance Sheet - Other 2'!G41+'[1]Balance Sheet - Other 3'!G41</f>
        <v>0</v>
      </c>
      <c r="H41" s="18">
        <f>'Balance Sheet - General'!H41+'[1]Balance Sheet - Water'!H41+'[1]Balance Sheet - Sewer'!H41+'Balance Sheet - Other 1'!H41+'[1]Balance Sheet - Other 2'!H41+'[1]Balance Sheet - Other 3'!H41</f>
        <v>0</v>
      </c>
      <c r="I41" s="18">
        <f>'Balance Sheet - General'!I41+'[1]Balance Sheet - Water'!I41+'[1]Balance Sheet - Sewer'!I41+'Balance Sheet - Other 1'!I41+'[1]Balance Sheet - Other 2'!I41+'[1]Balance Sheet - Other 3'!I41</f>
        <v>0</v>
      </c>
      <c r="J41" s="18">
        <f>'Balance Sheet - General'!J41+'[1]Balance Sheet - Water'!J41+'[1]Balance Sheet - Sewer'!J41+'Balance Sheet - Other 1'!J41+'[1]Balance Sheet - Other 2'!J41+'[1]Balance Sheet - Other 3'!J41</f>
        <v>0</v>
      </c>
      <c r="K41" s="18">
        <f>'Balance Sheet - General'!K41+'[1]Balance Sheet - Water'!K41+'[1]Balance Sheet - Sewer'!K41+'Balance Sheet - Other 1'!K41+'[1]Balance Sheet - Other 2'!K41+'[1]Balance Sheet - Other 3'!K41</f>
        <v>0</v>
      </c>
      <c r="L41" s="18">
        <f>'Balance Sheet - General'!L41+'[1]Balance Sheet - Water'!L41+'[1]Balance Sheet - Sewer'!L41+'Balance Sheet - Other 1'!L41+'[1]Balance Sheet - Other 2'!L41+'[1]Balance Sheet - Other 3'!L41</f>
        <v>0</v>
      </c>
      <c r="M41" s="18">
        <f>'Balance Sheet - General'!M41+'[1]Balance Sheet - Water'!M41+'[1]Balance Sheet - Sewer'!M41+'Balance Sheet - Other 1'!M41+'[1]Balance Sheet - Other 2'!M41+'[1]Balance Sheet - Other 3'!M41</f>
        <v>0</v>
      </c>
      <c r="N41" s="18">
        <f>'Balance Sheet - General'!N41+'[1]Balance Sheet - Water'!N41+'[1]Balance Sheet - Sewer'!N41+'Balance Sheet - Other 1'!N41+'[1]Balance Sheet - Other 2'!N41+'[1]Balance Sheet - Other 3'!N41</f>
        <v>0</v>
      </c>
      <c r="O41" s="18">
        <f>'Balance Sheet - General'!O41+'[1]Balance Sheet - Water'!O41+'[1]Balance Sheet - Sewer'!O41+'Balance Sheet - Other 1'!O41+'[1]Balance Sheet - Other 2'!O41+'[1]Balance Sheet - Other 3'!O41</f>
        <v>0</v>
      </c>
      <c r="P41" s="18">
        <f>'Balance Sheet - General'!P41+'[1]Balance Sheet - Water'!P41+'[1]Balance Sheet - Sewer'!P41+'Balance Sheet - Other 1'!P41+'[1]Balance Sheet - Other 2'!P41+'[1]Balance Sheet - Other 3'!P41</f>
        <v>0</v>
      </c>
      <c r="Q41" s="36" t="s">
        <v>0</v>
      </c>
      <c r="R41" s="36" t="s">
        <v>0</v>
      </c>
      <c r="S41" s="36" t="s">
        <v>0</v>
      </c>
    </row>
    <row r="42" spans="1:19" s="18" customFormat="1" x14ac:dyDescent="0.2">
      <c r="A42" s="22" t="s">
        <v>61</v>
      </c>
      <c r="B42" s="20"/>
      <c r="C42" s="18">
        <f>'Balance Sheet - General'!C42+'[1]Balance Sheet - Water'!C42+'[1]Balance Sheet - Sewer'!C42+'Balance Sheet - Other 1'!C42+'[1]Balance Sheet - Other 2'!C42+'[1]Balance Sheet - Other 3'!C42</f>
        <v>0</v>
      </c>
      <c r="D42" s="20"/>
      <c r="E42" s="18">
        <f>'Balance Sheet - General'!E42+'[1]Balance Sheet - Water'!E42+'[1]Balance Sheet - Sewer'!E42+'Balance Sheet - Other 1'!E42+'[1]Balance Sheet - Other 2'!E42+'[1]Balance Sheet - Other 3'!E42</f>
        <v>0</v>
      </c>
      <c r="F42" s="20"/>
      <c r="G42" s="18">
        <f>'Balance Sheet - General'!G42+'[1]Balance Sheet - Water'!G42+'[1]Balance Sheet - Sewer'!G42+'Balance Sheet - Other 1'!G42+'[1]Balance Sheet - Other 2'!G42+'[1]Balance Sheet - Other 3'!G42</f>
        <v>0</v>
      </c>
      <c r="H42" s="18">
        <f>'Balance Sheet - General'!H42+'[1]Balance Sheet - Water'!H42+'[1]Balance Sheet - Sewer'!H42+'Balance Sheet - Other 1'!H42+'[1]Balance Sheet - Other 2'!H42+'[1]Balance Sheet - Other 3'!H42</f>
        <v>0</v>
      </c>
      <c r="I42" s="18">
        <f>'Balance Sheet - General'!I42+'[1]Balance Sheet - Water'!I42+'[1]Balance Sheet - Sewer'!I42+'Balance Sheet - Other 1'!I42+'[1]Balance Sheet - Other 2'!I42+'[1]Balance Sheet - Other 3'!I42</f>
        <v>0</v>
      </c>
      <c r="J42" s="18">
        <f>'Balance Sheet - General'!J42+'[1]Balance Sheet - Water'!J42+'[1]Balance Sheet - Sewer'!J42+'Balance Sheet - Other 1'!J42+'[1]Balance Sheet - Other 2'!J42+'[1]Balance Sheet - Other 3'!J42</f>
        <v>0</v>
      </c>
      <c r="K42" s="18">
        <f>'Balance Sheet - General'!K42+'[1]Balance Sheet - Water'!K42+'[1]Balance Sheet - Sewer'!K42+'Balance Sheet - Other 1'!K42+'[1]Balance Sheet - Other 2'!K42+'[1]Balance Sheet - Other 3'!K42</f>
        <v>0</v>
      </c>
      <c r="L42" s="18">
        <f>'Balance Sheet - General'!L42+'[1]Balance Sheet - Water'!L42+'[1]Balance Sheet - Sewer'!L42+'Balance Sheet - Other 1'!L42+'[1]Balance Sheet - Other 2'!L42+'[1]Balance Sheet - Other 3'!L42</f>
        <v>0</v>
      </c>
      <c r="M42" s="18">
        <f>'Balance Sheet - General'!M42+'[1]Balance Sheet - Water'!M42+'[1]Balance Sheet - Sewer'!M42+'Balance Sheet - Other 1'!M42+'[1]Balance Sheet - Other 2'!M42+'[1]Balance Sheet - Other 3'!M42</f>
        <v>0</v>
      </c>
      <c r="N42" s="18">
        <f>'Balance Sheet - General'!N42+'[1]Balance Sheet - Water'!N42+'[1]Balance Sheet - Sewer'!N42+'Balance Sheet - Other 1'!N42+'[1]Balance Sheet - Other 2'!N42+'[1]Balance Sheet - Other 3'!N42</f>
        <v>0</v>
      </c>
      <c r="O42" s="18">
        <f>'Balance Sheet - General'!O42+'[1]Balance Sheet - Water'!O42+'[1]Balance Sheet - Sewer'!O42+'Balance Sheet - Other 1'!O42+'[1]Balance Sheet - Other 2'!O42+'[1]Balance Sheet - Other 3'!O42</f>
        <v>0</v>
      </c>
      <c r="P42" s="18">
        <f>'Balance Sheet - General'!P42+'[1]Balance Sheet - Water'!P42+'[1]Balance Sheet - Sewer'!P42+'Balance Sheet - Other 1'!P42+'[1]Balance Sheet - Other 2'!P42+'[1]Balance Sheet - Other 3'!P42</f>
        <v>0</v>
      </c>
      <c r="Q42" s="36"/>
      <c r="R42" s="36"/>
      <c r="S42" s="36"/>
    </row>
    <row r="43" spans="1:19" s="18" customFormat="1" x14ac:dyDescent="0.2">
      <c r="A43" s="18" t="s">
        <v>62</v>
      </c>
      <c r="B43" s="20"/>
      <c r="C43" s="18">
        <f>'Balance Sheet - General'!C43+'[1]Balance Sheet - Water'!C43+'[1]Balance Sheet - Sewer'!C43+'Balance Sheet - Other 1'!C43+'[1]Balance Sheet - Other 2'!C43+'[1]Balance Sheet - Other 3'!C43-C75+IF(C75-C72&gt;0,C75-C72,0)</f>
        <v>3136000</v>
      </c>
      <c r="D43" s="20"/>
      <c r="E43" s="18">
        <f>'Balance Sheet - General'!E43+'[1]Balance Sheet - Water'!E43+'[1]Balance Sheet - Sewer'!E43+'Balance Sheet - Other 1'!E43+'[1]Balance Sheet - Other 2'!E43+'[1]Balance Sheet - Other 3'!E43-E75+IF(E75-E72&gt;0,E75-E72,0)</f>
        <v>24575691.910258215</v>
      </c>
      <c r="F43" s="20"/>
      <c r="G43" s="18">
        <f>'Balance Sheet - General'!G43+'[1]Balance Sheet - Water'!G43+'[1]Balance Sheet - Sewer'!G43+'Balance Sheet - Other 1'!G43+'[1]Balance Sheet - Other 2'!G43+'[1]Balance Sheet - Other 3'!G43-G75+IF(G75-G72&gt;0,G75-G72,0)</f>
        <v>63642502.393429741</v>
      </c>
      <c r="H43" s="18">
        <f>'Balance Sheet - General'!H43+'[1]Balance Sheet - Water'!H43+'[1]Balance Sheet - Sewer'!H43+'Balance Sheet - Other 1'!H43+'[1]Balance Sheet - Other 2'!H43+'[1]Balance Sheet - Other 3'!H43-H75+IF(H75-H72&gt;0,H75-H72,0)</f>
        <v>65893056.65906094</v>
      </c>
      <c r="I43" s="18">
        <f>'Balance Sheet - General'!I43+'[1]Balance Sheet - Water'!I43+'[1]Balance Sheet - Sewer'!I43+'Balance Sheet - Other 1'!I43+'[1]Balance Sheet - Other 2'!I43+'[1]Balance Sheet - Other 3'!I43-I75+IF(I75-I72&gt;0,I75-I72,0)</f>
        <v>64747970.872790813</v>
      </c>
      <c r="J43" s="18">
        <f>'Balance Sheet - General'!J43+'[1]Balance Sheet - Water'!J43+'[1]Balance Sheet - Sewer'!J43+'Balance Sheet - Other 1'!J43+'[1]Balance Sheet - Other 2'!J43+'[1]Balance Sheet - Other 3'!J43-J75+IF(J75-J72&gt;0,J75-J72,0)</f>
        <v>45925189.616808228</v>
      </c>
      <c r="K43" s="18">
        <f>'Balance Sheet - General'!K43+'[1]Balance Sheet - Water'!K43+'[1]Balance Sheet - Sewer'!K43+'Balance Sheet - Other 1'!K43+'[1]Balance Sheet - Other 2'!K43+'[1]Balance Sheet - Other 3'!K43-K75+IF(K75-K72&gt;0,K75-K72,0)</f>
        <v>4938522.1800296232</v>
      </c>
      <c r="L43" s="18">
        <f>'Balance Sheet - General'!L43+'[1]Balance Sheet - Water'!L43+'[1]Balance Sheet - Sewer'!L43+'Balance Sheet - Other 1'!L43+'[1]Balance Sheet - Other 2'!L43+'[1]Balance Sheet - Other 3'!L43-L75+IF(L75-L72&gt;0,L75-L72,0)</f>
        <v>24111523.547193892</v>
      </c>
      <c r="M43" s="18">
        <f>'Balance Sheet - General'!M43+'[1]Balance Sheet - Water'!M43+'[1]Balance Sheet - Sewer'!M43+'Balance Sheet - Other 1'!M43+'[1]Balance Sheet - Other 2'!M43+'[1]Balance Sheet - Other 3'!M43-M75+IF(M75-M72&gt;0,M75-M72,0)</f>
        <v>22412592.728518974</v>
      </c>
      <c r="N43" s="18">
        <f>'Balance Sheet - General'!N43+'[1]Balance Sheet - Water'!N43+'[1]Balance Sheet - Sewer'!N43+'Balance Sheet - Other 1'!N43+'[1]Balance Sheet - Other 2'!N43+'[1]Balance Sheet - Other 3'!N43-N75+IF(N75-N72&gt;0,N75-N72,0)</f>
        <v>20649382.132832248</v>
      </c>
      <c r="O43" s="18">
        <f>'Balance Sheet - General'!O43+'[1]Balance Sheet - Water'!O43+'[1]Balance Sheet - Sewer'!O43+'Balance Sheet - Other 1'!O43+'[1]Balance Sheet - Other 2'!O43+'[1]Balance Sheet - Other 3'!O43-O75+IF(O75-O72&gt;0,O75-O72,0)</f>
        <v>19041216.860735983</v>
      </c>
      <c r="P43" s="18">
        <f>'Balance Sheet - General'!P43+'[1]Balance Sheet - Water'!P43+'[1]Balance Sheet - Sewer'!P43+'Balance Sheet - Other 1'!P43+'[1]Balance Sheet - Other 2'!P43+'[1]Balance Sheet - Other 3'!P43-P75+IF(P75-P72&gt;0,P75-P72,0)</f>
        <v>17446032.659725241</v>
      </c>
      <c r="Q43" s="36" t="s">
        <v>0</v>
      </c>
      <c r="R43" s="36" t="s">
        <v>0</v>
      </c>
      <c r="S43" s="36" t="s">
        <v>0</v>
      </c>
    </row>
    <row r="44" spans="1:19" s="18" customFormat="1" x14ac:dyDescent="0.2">
      <c r="A44" s="18" t="s">
        <v>63</v>
      </c>
      <c r="B44" s="20"/>
      <c r="C44" s="18">
        <f>'Balance Sheet - General'!C44+'[1]Balance Sheet - Water'!C44+'[1]Balance Sheet - Sewer'!C44+'Balance Sheet - Other 1'!C44+'[1]Balance Sheet - Other 2'!C44+'[1]Balance Sheet - Other 3'!C44</f>
        <v>125000</v>
      </c>
      <c r="D44" s="20"/>
      <c r="E44" s="18">
        <f>'Balance Sheet - General'!E44+'[1]Balance Sheet - Water'!E44+'[1]Balance Sheet - Sewer'!E44+'Balance Sheet - Other 1'!E44+'[1]Balance Sheet - Other 2'!E44+'[1]Balance Sheet - Other 3'!E44</f>
        <v>66054.061302682079</v>
      </c>
      <c r="F44" s="20"/>
      <c r="G44" s="18">
        <f>'Balance Sheet - General'!G44+'[1]Balance Sheet - Water'!G44+'[1]Balance Sheet - Sewer'!G44+'Balance Sheet - Other 1'!G44+'[1]Balance Sheet - Other 2'!G44+'[1]Balance Sheet - Other 3'!G44</f>
        <v>66054.061302682079</v>
      </c>
      <c r="H44" s="18">
        <f>'Balance Sheet - General'!H44+'[1]Balance Sheet - Water'!H44+'[1]Balance Sheet - Sewer'!H44+'Balance Sheet - Other 1'!H44+'[1]Balance Sheet - Other 2'!H44+'[1]Balance Sheet - Other 3'!H44</f>
        <v>66054.061302682079</v>
      </c>
      <c r="I44" s="18">
        <f>'Balance Sheet - General'!I44+'[1]Balance Sheet - Water'!I44+'[1]Balance Sheet - Sewer'!I44+'Balance Sheet - Other 1'!I44+'[1]Balance Sheet - Other 2'!I44+'[1]Balance Sheet - Other 3'!I44</f>
        <v>66054.061302682079</v>
      </c>
      <c r="J44" s="18">
        <f>'Balance Sheet - General'!J44+'[1]Balance Sheet - Water'!J44+'[1]Balance Sheet - Sewer'!J44+'Balance Sheet - Other 1'!J44+'[1]Balance Sheet - Other 2'!J44+'[1]Balance Sheet - Other 3'!J44</f>
        <v>66054.061302682079</v>
      </c>
      <c r="K44" s="18">
        <f>'Balance Sheet - General'!K44+'[1]Balance Sheet - Water'!K44+'[1]Balance Sheet - Sewer'!K44+'Balance Sheet - Other 1'!K44+'[1]Balance Sheet - Other 2'!K44+'[1]Balance Sheet - Other 3'!K44</f>
        <v>66054.061302682079</v>
      </c>
      <c r="L44" s="18">
        <f>'Balance Sheet - General'!L44+'[1]Balance Sheet - Water'!L44+'[1]Balance Sheet - Sewer'!L44+'Balance Sheet - Other 1'!L44+'[1]Balance Sheet - Other 2'!L44+'[1]Balance Sheet - Other 3'!L44</f>
        <v>66054.061302682079</v>
      </c>
      <c r="M44" s="18">
        <f>'Balance Sheet - General'!M44+'[1]Balance Sheet - Water'!M44+'[1]Balance Sheet - Sewer'!M44+'Balance Sheet - Other 1'!M44+'[1]Balance Sheet - Other 2'!M44+'[1]Balance Sheet - Other 3'!M44</f>
        <v>66054.061302682079</v>
      </c>
      <c r="N44" s="18">
        <f>'Balance Sheet - General'!N44+'[1]Balance Sheet - Water'!N44+'[1]Balance Sheet - Sewer'!N44+'Balance Sheet - Other 1'!N44+'[1]Balance Sheet - Other 2'!N44+'[1]Balance Sheet - Other 3'!N44</f>
        <v>66054.061302682079</v>
      </c>
      <c r="O44" s="18">
        <f>'Balance Sheet - General'!O44+'[1]Balance Sheet - Water'!O44+'[1]Balance Sheet - Sewer'!O44+'Balance Sheet - Other 1'!O44+'[1]Balance Sheet - Other 2'!O44+'[1]Balance Sheet - Other 3'!O44</f>
        <v>66054.061302682079</v>
      </c>
      <c r="P44" s="18">
        <f>'Balance Sheet - General'!P44+'[1]Balance Sheet - Water'!P44+'[1]Balance Sheet - Sewer'!P44+'Balance Sheet - Other 1'!P44+'[1]Balance Sheet - Other 2'!P44+'[1]Balance Sheet - Other 3'!P44</f>
        <v>66054.061302682079</v>
      </c>
      <c r="Q44" s="36" t="s">
        <v>0</v>
      </c>
      <c r="R44" s="36" t="s">
        <v>0</v>
      </c>
      <c r="S44" s="36" t="s">
        <v>0</v>
      </c>
    </row>
    <row r="45" spans="1:19" s="18" customFormat="1" x14ac:dyDescent="0.2">
      <c r="A45" s="18" t="s">
        <v>52</v>
      </c>
      <c r="B45" s="20"/>
      <c r="C45" s="18">
        <f>'Balance Sheet - General'!C45+'[1]Balance Sheet - Water'!C45+'[1]Balance Sheet - Sewer'!C45+'Balance Sheet - Other 1'!C45+'[1]Balance Sheet - Other 2'!C45+'[1]Balance Sheet - Other 3'!C45</f>
        <v>0</v>
      </c>
      <c r="D45" s="20"/>
      <c r="E45" s="18">
        <f>'Balance Sheet - General'!E45+'[1]Balance Sheet - Water'!E45+'[1]Balance Sheet - Sewer'!E45+'Balance Sheet - Other 1'!E45+'[1]Balance Sheet - Other 2'!E45+'[1]Balance Sheet - Other 3'!E45</f>
        <v>0</v>
      </c>
      <c r="F45" s="20"/>
      <c r="G45" s="18">
        <f>'Balance Sheet - General'!G45+'[1]Balance Sheet - Water'!G45+'[1]Balance Sheet - Sewer'!G45+'Balance Sheet - Other 1'!G45+'[1]Balance Sheet - Other 2'!G45+'[1]Balance Sheet - Other 3'!G45</f>
        <v>0</v>
      </c>
      <c r="H45" s="18">
        <f>'Balance Sheet - General'!H45+'[1]Balance Sheet - Water'!H45+'[1]Balance Sheet - Sewer'!H45+'Balance Sheet - Other 1'!H45+'[1]Balance Sheet - Other 2'!H45+'[1]Balance Sheet - Other 3'!H45</f>
        <v>0</v>
      </c>
      <c r="I45" s="18">
        <f>'Balance Sheet - General'!I45+'[1]Balance Sheet - Water'!I45+'[1]Balance Sheet - Sewer'!I45+'Balance Sheet - Other 1'!I45+'[1]Balance Sheet - Other 2'!I45+'[1]Balance Sheet - Other 3'!I45</f>
        <v>0</v>
      </c>
      <c r="J45" s="18">
        <f>'Balance Sheet - General'!J45+'[1]Balance Sheet - Water'!J45+'[1]Balance Sheet - Sewer'!J45+'Balance Sheet - Other 1'!J45+'[1]Balance Sheet - Other 2'!J45+'[1]Balance Sheet - Other 3'!J45</f>
        <v>0</v>
      </c>
      <c r="K45" s="18">
        <f>'Balance Sheet - General'!K45+'[1]Balance Sheet - Water'!K45+'[1]Balance Sheet - Sewer'!K45+'Balance Sheet - Other 1'!K45+'[1]Balance Sheet - Other 2'!K45+'[1]Balance Sheet - Other 3'!K45</f>
        <v>0</v>
      </c>
      <c r="L45" s="18">
        <f>'Balance Sheet - General'!L45+'[1]Balance Sheet - Water'!L45+'[1]Balance Sheet - Sewer'!L45+'Balance Sheet - Other 1'!L45+'[1]Balance Sheet - Other 2'!L45+'[1]Balance Sheet - Other 3'!L45</f>
        <v>0</v>
      </c>
      <c r="M45" s="18">
        <f>'Balance Sheet - General'!M45+'[1]Balance Sheet - Water'!M45+'[1]Balance Sheet - Sewer'!M45+'Balance Sheet - Other 1'!M45+'[1]Balance Sheet - Other 2'!M45+'[1]Balance Sheet - Other 3'!M45</f>
        <v>0</v>
      </c>
      <c r="N45" s="18">
        <f>'Balance Sheet - General'!N45+'[1]Balance Sheet - Water'!N45+'[1]Balance Sheet - Sewer'!N45+'Balance Sheet - Other 1'!N45+'[1]Balance Sheet - Other 2'!N45+'[1]Balance Sheet - Other 3'!N45</f>
        <v>0</v>
      </c>
      <c r="O45" s="18">
        <f>'Balance Sheet - General'!O45+'[1]Balance Sheet - Water'!O45+'[1]Balance Sheet - Sewer'!O45+'Balance Sheet - Other 1'!O45+'[1]Balance Sheet - Other 2'!O45+'[1]Balance Sheet - Other 3'!O45</f>
        <v>0</v>
      </c>
      <c r="P45" s="18">
        <f>'Balance Sheet - General'!P45+'[1]Balance Sheet - Water'!P45+'[1]Balance Sheet - Sewer'!P45+'Balance Sheet - Other 1'!P45+'[1]Balance Sheet - Other 2'!P45+'[1]Balance Sheet - Other 3'!P45</f>
        <v>0</v>
      </c>
      <c r="Q45" s="36" t="s">
        <v>0</v>
      </c>
      <c r="R45" s="36" t="s">
        <v>0</v>
      </c>
      <c r="S45" s="36" t="s">
        <v>0</v>
      </c>
    </row>
    <row r="46" spans="1:19" s="18" customFormat="1" x14ac:dyDescent="0.2">
      <c r="A46" s="18" t="s">
        <v>64</v>
      </c>
      <c r="B46" s="20"/>
      <c r="C46" s="18">
        <f>'Balance Sheet - General'!C46+'[1]Balance Sheet - Water'!C46+'[1]Balance Sheet - Sewer'!C46+'Balance Sheet - Other 1'!C46+'[1]Balance Sheet - Other 2'!C46+'[1]Balance Sheet - Other 3'!C46</f>
        <v>0</v>
      </c>
      <c r="D46" s="20"/>
      <c r="E46" s="18">
        <f>'Balance Sheet - General'!E46+'[1]Balance Sheet - Water'!E46+'[1]Balance Sheet - Sewer'!E46+'Balance Sheet - Other 1'!E46+'[1]Balance Sheet - Other 2'!E46+'[1]Balance Sheet - Other 3'!E46</f>
        <v>0</v>
      </c>
      <c r="F46" s="20"/>
      <c r="G46" s="18">
        <f>'Balance Sheet - General'!G46+'[1]Balance Sheet - Water'!G46+'[1]Balance Sheet - Sewer'!G46+'Balance Sheet - Other 1'!G46+'[1]Balance Sheet - Other 2'!G46+'[1]Balance Sheet - Other 3'!G46</f>
        <v>0</v>
      </c>
      <c r="H46" s="18">
        <f>'Balance Sheet - General'!H46+'[1]Balance Sheet - Water'!H46+'[1]Balance Sheet - Sewer'!H46+'Balance Sheet - Other 1'!H46+'[1]Balance Sheet - Other 2'!H46+'[1]Balance Sheet - Other 3'!H46</f>
        <v>0</v>
      </c>
      <c r="I46" s="18">
        <f>'Balance Sheet - General'!I46+'[1]Balance Sheet - Water'!I46+'[1]Balance Sheet - Sewer'!I46+'Balance Sheet - Other 1'!I46+'[1]Balance Sheet - Other 2'!I46+'[1]Balance Sheet - Other 3'!I46</f>
        <v>0</v>
      </c>
      <c r="J46" s="18">
        <f>'Balance Sheet - General'!J46+'[1]Balance Sheet - Water'!J46+'[1]Balance Sheet - Sewer'!J46+'Balance Sheet - Other 1'!J46+'[1]Balance Sheet - Other 2'!J46+'[1]Balance Sheet - Other 3'!J46</f>
        <v>0</v>
      </c>
      <c r="K46" s="18">
        <f>'Balance Sheet - General'!K46+'[1]Balance Sheet - Water'!K46+'[1]Balance Sheet - Sewer'!K46+'Balance Sheet - Other 1'!K46+'[1]Balance Sheet - Other 2'!K46+'[1]Balance Sheet - Other 3'!K46</f>
        <v>0</v>
      </c>
      <c r="L46" s="18">
        <f>'Balance Sheet - General'!L46+'[1]Balance Sheet - Water'!L46+'[1]Balance Sheet - Sewer'!L46+'Balance Sheet - Other 1'!L46+'[1]Balance Sheet - Other 2'!L46+'[1]Balance Sheet - Other 3'!L46</f>
        <v>0</v>
      </c>
      <c r="M46" s="18">
        <f>'Balance Sheet - General'!M46+'[1]Balance Sheet - Water'!M46+'[1]Balance Sheet - Sewer'!M46+'Balance Sheet - Other 1'!M46+'[1]Balance Sheet - Other 2'!M46+'[1]Balance Sheet - Other 3'!M46</f>
        <v>0</v>
      </c>
      <c r="N46" s="18">
        <f>'Balance Sheet - General'!N46+'[1]Balance Sheet - Water'!N46+'[1]Balance Sheet - Sewer'!N46+'Balance Sheet - Other 1'!N46+'[1]Balance Sheet - Other 2'!N46+'[1]Balance Sheet - Other 3'!N46</f>
        <v>0</v>
      </c>
      <c r="O46" s="18">
        <f>'Balance Sheet - General'!O46+'[1]Balance Sheet - Water'!O46+'[1]Balance Sheet - Sewer'!O46+'Balance Sheet - Other 1'!O46+'[1]Balance Sheet - Other 2'!O46+'[1]Balance Sheet - Other 3'!O46</f>
        <v>0</v>
      </c>
      <c r="P46" s="18">
        <f>'Balance Sheet - General'!P46+'[1]Balance Sheet - Water'!P46+'[1]Balance Sheet - Sewer'!P46+'Balance Sheet - Other 1'!P46+'[1]Balance Sheet - Other 2'!P46+'[1]Balance Sheet - Other 3'!P46</f>
        <v>0</v>
      </c>
      <c r="Q46" s="36" t="s">
        <v>0</v>
      </c>
      <c r="R46" s="36" t="s">
        <v>0</v>
      </c>
      <c r="S46" s="36" t="s">
        <v>0</v>
      </c>
    </row>
    <row r="47" spans="1:19" s="18" customFormat="1" x14ac:dyDescent="0.2">
      <c r="A47" s="23" t="s">
        <v>67</v>
      </c>
      <c r="B47" s="38"/>
      <c r="C47" s="39">
        <f>SUM(C40:C46)</f>
        <v>3261000</v>
      </c>
      <c r="D47" s="38"/>
      <c r="E47" s="39">
        <f>SUM(E40:E46)</f>
        <v>24641745.971560895</v>
      </c>
      <c r="F47" s="38"/>
      <c r="G47" s="39">
        <f t="shared" ref="G47:P47" si="5">SUM(G40:G46)</f>
        <v>63708556.454732426</v>
      </c>
      <c r="H47" s="39">
        <f t="shared" si="5"/>
        <v>65959110.720363624</v>
      </c>
      <c r="I47" s="39">
        <f t="shared" si="5"/>
        <v>64814024.934093498</v>
      </c>
      <c r="J47" s="39">
        <f t="shared" si="5"/>
        <v>45991243.678110912</v>
      </c>
      <c r="K47" s="39">
        <f t="shared" si="5"/>
        <v>5004576.2413323056</v>
      </c>
      <c r="L47" s="39">
        <f t="shared" si="5"/>
        <v>24177577.608496573</v>
      </c>
      <c r="M47" s="39">
        <f t="shared" si="5"/>
        <v>22478646.789821655</v>
      </c>
      <c r="N47" s="39">
        <f t="shared" si="5"/>
        <v>20715436.194134928</v>
      </c>
      <c r="O47" s="39">
        <f t="shared" si="5"/>
        <v>19107270.922038663</v>
      </c>
      <c r="P47" s="39">
        <f t="shared" si="5"/>
        <v>17512086.721027922</v>
      </c>
      <c r="Q47" s="36" t="s">
        <v>0</v>
      </c>
      <c r="R47" s="36" t="s">
        <v>0</v>
      </c>
      <c r="S47" s="36" t="s">
        <v>0</v>
      </c>
    </row>
    <row r="48" spans="1:19" s="18" customFormat="1" ht="13.5" thickBot="1" x14ac:dyDescent="0.25">
      <c r="A48" s="23" t="s">
        <v>68</v>
      </c>
      <c r="B48" s="40"/>
      <c r="C48" s="41">
        <f>C47+C38</f>
        <v>79498000</v>
      </c>
      <c r="D48" s="40"/>
      <c r="E48" s="41">
        <f>E47+E38</f>
        <v>99381262.706066936</v>
      </c>
      <c r="F48" s="40"/>
      <c r="G48" s="41">
        <f t="shared" ref="G48:P48" si="6">G47+G38</f>
        <v>157787998.63576925</v>
      </c>
      <c r="H48" s="41">
        <f t="shared" si="6"/>
        <v>185902537.27126649</v>
      </c>
      <c r="I48" s="41">
        <f t="shared" si="6"/>
        <v>185450568.52628595</v>
      </c>
      <c r="J48" s="41">
        <f t="shared" si="6"/>
        <v>183797555.28547424</v>
      </c>
      <c r="K48" s="41">
        <f t="shared" si="6"/>
        <v>160055020.12012562</v>
      </c>
      <c r="L48" s="41">
        <f t="shared" si="6"/>
        <v>139146169.14241913</v>
      </c>
      <c r="M48" s="41">
        <f t="shared" si="6"/>
        <v>136407103.67808509</v>
      </c>
      <c r="N48" s="41">
        <f t="shared" si="6"/>
        <v>136315740.39701894</v>
      </c>
      <c r="O48" s="41">
        <f t="shared" si="6"/>
        <v>137101779.48749962</v>
      </c>
      <c r="P48" s="41">
        <f t="shared" si="6"/>
        <v>134060539.63718432</v>
      </c>
      <c r="Q48" s="36" t="s">
        <v>0</v>
      </c>
      <c r="R48" s="36" t="s">
        <v>0</v>
      </c>
      <c r="S48" s="36" t="s">
        <v>0</v>
      </c>
    </row>
    <row r="49" spans="1:19" s="18" customFormat="1" ht="15.75" thickBot="1" x14ac:dyDescent="0.3">
      <c r="A49" s="19" t="s">
        <v>69</v>
      </c>
      <c r="B49" s="42"/>
      <c r="C49" s="43">
        <f>C28-C48</f>
        <v>406269000</v>
      </c>
      <c r="D49" s="42"/>
      <c r="E49" s="43">
        <f>E28-E48</f>
        <v>428440387.65897572</v>
      </c>
      <c r="F49" s="42"/>
      <c r="G49" s="43">
        <f t="shared" ref="G49:P49" si="7">G28-G48</f>
        <v>434982797.80570948</v>
      </c>
      <c r="H49" s="43">
        <f t="shared" si="7"/>
        <v>440374144.75135505</v>
      </c>
      <c r="I49" s="43">
        <f t="shared" si="7"/>
        <v>445496780.57372862</v>
      </c>
      <c r="J49" s="43">
        <f t="shared" si="7"/>
        <v>450541129.46167642</v>
      </c>
      <c r="K49" s="43">
        <f t="shared" si="7"/>
        <v>455152174.90353942</v>
      </c>
      <c r="L49" s="43">
        <f t="shared" si="7"/>
        <v>460780970.19545472</v>
      </c>
      <c r="M49" s="43">
        <f t="shared" si="7"/>
        <v>464942800.61938262</v>
      </c>
      <c r="N49" s="43">
        <f t="shared" si="7"/>
        <v>468016138.77013063</v>
      </c>
      <c r="O49" s="43">
        <f t="shared" si="7"/>
        <v>471330080.34789026</v>
      </c>
      <c r="P49" s="43">
        <f t="shared" si="7"/>
        <v>474867463.11827916</v>
      </c>
      <c r="Q49" s="36" t="s">
        <v>0</v>
      </c>
      <c r="R49" s="36" t="s">
        <v>0</v>
      </c>
      <c r="S49" s="36" t="s">
        <v>0</v>
      </c>
    </row>
    <row r="50" spans="1:19" s="18" customFormat="1" ht="13.5" thickTop="1" x14ac:dyDescent="0.2">
      <c r="B50" s="20"/>
      <c r="D50" s="20"/>
      <c r="F50" s="20"/>
      <c r="Q50" s="36" t="s">
        <v>0</v>
      </c>
      <c r="R50" s="36" t="s">
        <v>0</v>
      </c>
      <c r="S50" s="36" t="s">
        <v>0</v>
      </c>
    </row>
    <row r="51" spans="1:19" s="18" customFormat="1" ht="15" x14ac:dyDescent="0.25">
      <c r="A51" s="19" t="s">
        <v>70</v>
      </c>
      <c r="B51" s="20"/>
      <c r="D51" s="20"/>
      <c r="F51" s="20"/>
      <c r="Q51" s="36" t="s">
        <v>0</v>
      </c>
      <c r="R51" s="36" t="s">
        <v>0</v>
      </c>
      <c r="S51" s="36" t="s">
        <v>0</v>
      </c>
    </row>
    <row r="52" spans="1:19" s="18" customFormat="1" x14ac:dyDescent="0.2">
      <c r="A52" s="18" t="s">
        <v>71</v>
      </c>
      <c r="B52" s="20"/>
      <c r="C52" s="18">
        <f>'Balance Sheet - General'!C52+'[1]Balance Sheet - Water'!C52+'[1]Balance Sheet - Sewer'!C52+'Balance Sheet - Other 1'!C52+'[1]Balance Sheet - Other 2'!C52+'[1]Balance Sheet - Other 3'!C52</f>
        <v>209407000</v>
      </c>
      <c r="D52" s="20"/>
      <c r="E52" s="18">
        <f>'Balance Sheet - General'!E52+'[1]Balance Sheet - Water'!E52+'[1]Balance Sheet - Sewer'!E52+'Balance Sheet - Other 1'!E52+'[1]Balance Sheet - Other 2'!E52+'[1]Balance Sheet - Other 3'!E52</f>
        <v>231578387.65897575</v>
      </c>
      <c r="F52" s="20"/>
      <c r="G52" s="18">
        <f>'Balance Sheet - General'!G52+'[1]Balance Sheet - Water'!G52+'[1]Balance Sheet - Sewer'!G52+'Balance Sheet - Other 1'!G52+'[1]Balance Sheet - Other 2'!G52+'[1]Balance Sheet - Other 3'!G52</f>
        <v>238120797.80570951</v>
      </c>
      <c r="H52" s="18">
        <f>'Balance Sheet - General'!H52+'[1]Balance Sheet - Water'!H52+'[1]Balance Sheet - Sewer'!H52+'Balance Sheet - Other 1'!H52+'[1]Balance Sheet - Other 2'!H52+'[1]Balance Sheet - Other 3'!H52</f>
        <v>243512144.75135493</v>
      </c>
      <c r="I52" s="18">
        <f>'Balance Sheet - General'!I52+'[1]Balance Sheet - Water'!I52+'[1]Balance Sheet - Sewer'!I52+'Balance Sheet - Other 1'!I52+'[1]Balance Sheet - Other 2'!I52+'[1]Balance Sheet - Other 3'!I52</f>
        <v>248634780.57372865</v>
      </c>
      <c r="J52" s="18">
        <f>'Balance Sheet - General'!J52+'[1]Balance Sheet - Water'!J52+'[1]Balance Sheet - Sewer'!J52+'Balance Sheet - Other 1'!J52+'[1]Balance Sheet - Other 2'!J52+'[1]Balance Sheet - Other 3'!J52</f>
        <v>253679129.46167648</v>
      </c>
      <c r="K52" s="18">
        <f>'Balance Sheet - General'!K52+'[1]Balance Sheet - Water'!K52+'[1]Balance Sheet - Sewer'!K52+'Balance Sheet - Other 1'!K52+'[1]Balance Sheet - Other 2'!K52+'[1]Balance Sheet - Other 3'!K52</f>
        <v>258290174.90353936</v>
      </c>
      <c r="L52" s="18">
        <f>'Balance Sheet - General'!L52+'[1]Balance Sheet - Water'!L52+'[1]Balance Sheet - Sewer'!L52+'Balance Sheet - Other 1'!L52+'[1]Balance Sheet - Other 2'!L52+'[1]Balance Sheet - Other 3'!L52</f>
        <v>263918970.19545469</v>
      </c>
      <c r="M52" s="18">
        <f>'Balance Sheet - General'!M52+'[1]Balance Sheet - Water'!M52+'[1]Balance Sheet - Sewer'!M52+'Balance Sheet - Other 1'!M52+'[1]Balance Sheet - Other 2'!M52+'[1]Balance Sheet - Other 3'!M52</f>
        <v>268080800.61938268</v>
      </c>
      <c r="N52" s="18">
        <f>'Balance Sheet - General'!N52+'[1]Balance Sheet - Water'!N52+'[1]Balance Sheet - Sewer'!N52+'Balance Sheet - Other 1'!N52+'[1]Balance Sheet - Other 2'!N52+'[1]Balance Sheet - Other 3'!N52</f>
        <v>271154138.77013052</v>
      </c>
      <c r="O52" s="18">
        <f>'Balance Sheet - General'!O52+'[1]Balance Sheet - Water'!O52+'[1]Balance Sheet - Sewer'!O52+'Balance Sheet - Other 1'!O52+'[1]Balance Sheet - Other 2'!O52+'[1]Balance Sheet - Other 3'!O52</f>
        <v>274468080.3478902</v>
      </c>
      <c r="P52" s="18">
        <f>'Balance Sheet - General'!P52+'[1]Balance Sheet - Water'!P52+'[1]Balance Sheet - Sewer'!P52+'Balance Sheet - Other 1'!P52+'[1]Balance Sheet - Other 2'!P52+'[1]Balance Sheet - Other 3'!P52</f>
        <v>278005463.1182791</v>
      </c>
      <c r="Q52" s="36" t="s">
        <v>0</v>
      </c>
      <c r="R52" s="36" t="s">
        <v>0</v>
      </c>
      <c r="S52" s="36" t="s">
        <v>0</v>
      </c>
    </row>
    <row r="53" spans="1:19" s="18" customFormat="1" x14ac:dyDescent="0.2">
      <c r="A53" s="18" t="s">
        <v>72</v>
      </c>
      <c r="B53" s="20"/>
      <c r="C53" s="18">
        <f>'Balance Sheet - General'!C53+'[1]Balance Sheet - Water'!C53+'[1]Balance Sheet - Sewer'!C53+'Balance Sheet - Other 1'!C53+'[1]Balance Sheet - Other 2'!C53+'[1]Balance Sheet - Other 3'!C53</f>
        <v>196862000</v>
      </c>
      <c r="D53" s="20"/>
      <c r="E53" s="18">
        <f>'Balance Sheet - General'!E53+'[1]Balance Sheet - Water'!E53+'[1]Balance Sheet - Sewer'!E53+'Balance Sheet - Other 1'!E53+'[1]Balance Sheet - Other 2'!E53+'[1]Balance Sheet - Other 3'!E53</f>
        <v>196862000</v>
      </c>
      <c r="F53" s="20"/>
      <c r="G53" s="18">
        <f>'Balance Sheet - General'!G53+'[1]Balance Sheet - Water'!G53+'[1]Balance Sheet - Sewer'!G53+'Balance Sheet - Other 1'!G53+'[1]Balance Sheet - Other 2'!G53+'[1]Balance Sheet - Other 3'!G53</f>
        <v>196862000</v>
      </c>
      <c r="H53" s="18">
        <f>'Balance Sheet - General'!H53+'[1]Balance Sheet - Water'!H53+'[1]Balance Sheet - Sewer'!H53+'Balance Sheet - Other 1'!H53+'[1]Balance Sheet - Other 2'!H53+'[1]Balance Sheet - Other 3'!H53</f>
        <v>196862000</v>
      </c>
      <c r="I53" s="18">
        <f>'Balance Sheet - General'!I53+'[1]Balance Sheet - Water'!I53+'[1]Balance Sheet - Sewer'!I53+'Balance Sheet - Other 1'!I53+'[1]Balance Sheet - Other 2'!I53+'[1]Balance Sheet - Other 3'!I53</f>
        <v>196862000</v>
      </c>
      <c r="J53" s="18">
        <f>'Balance Sheet - General'!J53+'[1]Balance Sheet - Water'!J53+'[1]Balance Sheet - Sewer'!J53+'Balance Sheet - Other 1'!J53+'[1]Balance Sheet - Other 2'!J53+'[1]Balance Sheet - Other 3'!J53</f>
        <v>196862000</v>
      </c>
      <c r="K53" s="18">
        <f>'Balance Sheet - General'!K53+'[1]Balance Sheet - Water'!K53+'[1]Balance Sheet - Sewer'!K53+'Balance Sheet - Other 1'!K53+'[1]Balance Sheet - Other 2'!K53+'[1]Balance Sheet - Other 3'!K53</f>
        <v>196862000</v>
      </c>
      <c r="L53" s="18">
        <f>'Balance Sheet - General'!L53+'[1]Balance Sheet - Water'!L53+'[1]Balance Sheet - Sewer'!L53+'Balance Sheet - Other 1'!L53+'[1]Balance Sheet - Other 2'!L53+'[1]Balance Sheet - Other 3'!L53</f>
        <v>196862000</v>
      </c>
      <c r="M53" s="18">
        <f>'Balance Sheet - General'!M53+'[1]Balance Sheet - Water'!M53+'[1]Balance Sheet - Sewer'!M53+'Balance Sheet - Other 1'!M53+'[1]Balance Sheet - Other 2'!M53+'[1]Balance Sheet - Other 3'!M53</f>
        <v>196862000</v>
      </c>
      <c r="N53" s="18">
        <f>'Balance Sheet - General'!N53+'[1]Balance Sheet - Water'!N53+'[1]Balance Sheet - Sewer'!N53+'Balance Sheet - Other 1'!N53+'[1]Balance Sheet - Other 2'!N53+'[1]Balance Sheet - Other 3'!N53</f>
        <v>196862000</v>
      </c>
      <c r="O53" s="18">
        <f>'Balance Sheet - General'!O53+'[1]Balance Sheet - Water'!O53+'[1]Balance Sheet - Sewer'!O53+'Balance Sheet - Other 1'!O53+'[1]Balance Sheet - Other 2'!O53+'[1]Balance Sheet - Other 3'!O53</f>
        <v>196862000</v>
      </c>
      <c r="P53" s="18">
        <f>'Balance Sheet - General'!P53+'[1]Balance Sheet - Water'!P53+'[1]Balance Sheet - Sewer'!P53+'Balance Sheet - Other 1'!P53+'[1]Balance Sheet - Other 2'!P53+'[1]Balance Sheet - Other 3'!P53</f>
        <v>196862000</v>
      </c>
      <c r="Q53" s="36" t="s">
        <v>0</v>
      </c>
      <c r="R53" s="36" t="s">
        <v>0</v>
      </c>
      <c r="S53" s="36" t="s">
        <v>0</v>
      </c>
    </row>
    <row r="54" spans="1:19" s="18" customFormat="1" x14ac:dyDescent="0.2">
      <c r="A54" s="18" t="s">
        <v>73</v>
      </c>
      <c r="B54" s="38"/>
      <c r="C54" s="39">
        <f>'[1]Historical Data'!C726*1000</f>
        <v>406269000</v>
      </c>
      <c r="D54" s="38"/>
      <c r="E54" s="39">
        <f>SUM(E52:E53)</f>
        <v>428440387.65897572</v>
      </c>
      <c r="F54" s="38"/>
      <c r="G54" s="39">
        <f t="shared" ref="G54:P54" si="8">SUM(G52:G53)</f>
        <v>434982797.80570948</v>
      </c>
      <c r="H54" s="39">
        <f t="shared" si="8"/>
        <v>440374144.75135493</v>
      </c>
      <c r="I54" s="39">
        <f t="shared" si="8"/>
        <v>445496780.57372868</v>
      </c>
      <c r="J54" s="39">
        <f t="shared" si="8"/>
        <v>450541129.46167648</v>
      </c>
      <c r="K54" s="39">
        <f t="shared" si="8"/>
        <v>455152174.90353936</v>
      </c>
      <c r="L54" s="39">
        <f t="shared" si="8"/>
        <v>460780970.19545472</v>
      </c>
      <c r="M54" s="39">
        <f t="shared" si="8"/>
        <v>464942800.61938268</v>
      </c>
      <c r="N54" s="39">
        <f t="shared" si="8"/>
        <v>468016138.77013052</v>
      </c>
      <c r="O54" s="39">
        <f t="shared" si="8"/>
        <v>471330080.3478902</v>
      </c>
      <c r="P54" s="39">
        <f t="shared" si="8"/>
        <v>474867463.1182791</v>
      </c>
      <c r="Q54" s="36" t="s">
        <v>0</v>
      </c>
      <c r="R54" s="36" t="s">
        <v>0</v>
      </c>
      <c r="S54" s="36" t="s">
        <v>0</v>
      </c>
    </row>
    <row r="55" spans="1:19" s="18" customFormat="1" x14ac:dyDescent="0.2">
      <c r="A55" s="18" t="s">
        <v>74</v>
      </c>
      <c r="B55" s="20"/>
      <c r="C55" s="18">
        <f>'Balance Sheet - General'!C55+'[1]Balance Sheet - Water'!C55+'[1]Balance Sheet - Sewer'!C55+'Balance Sheet - Other 1'!C55+'[1]Balance Sheet - Other 2'!C55+'[1]Balance Sheet - Other 3'!C55</f>
        <v>0</v>
      </c>
      <c r="D55" s="20"/>
      <c r="E55" s="18">
        <f>'Balance Sheet - General'!E55+'[1]Balance Sheet - Water'!E55+'[1]Balance Sheet - Sewer'!E55+'Balance Sheet - Other 1'!E55+'[1]Balance Sheet - Other 2'!E55+'[1]Balance Sheet - Other 3'!E55</f>
        <v>0</v>
      </c>
      <c r="F55" s="20"/>
      <c r="G55" s="18">
        <f>'Balance Sheet - General'!G55+'[1]Balance Sheet - Water'!G55+'[1]Balance Sheet - Sewer'!G55+'Balance Sheet - Other 1'!G55+'[1]Balance Sheet - Other 2'!G55+'[1]Balance Sheet - Other 3'!G55</f>
        <v>0</v>
      </c>
      <c r="H55" s="18">
        <f>'Balance Sheet - General'!H55+'[1]Balance Sheet - Water'!H55+'[1]Balance Sheet - Sewer'!H55+'Balance Sheet - Other 1'!H55+'[1]Balance Sheet - Other 2'!H55+'[1]Balance Sheet - Other 3'!H55</f>
        <v>0</v>
      </c>
      <c r="I55" s="18">
        <f>'Balance Sheet - General'!I55+'[1]Balance Sheet - Water'!I55+'[1]Balance Sheet - Sewer'!I55+'Balance Sheet - Other 1'!I55+'[1]Balance Sheet - Other 2'!I55+'[1]Balance Sheet - Other 3'!I55</f>
        <v>0</v>
      </c>
      <c r="J55" s="18">
        <f>'Balance Sheet - General'!J55+'[1]Balance Sheet - Water'!J55+'[1]Balance Sheet - Sewer'!J55+'Balance Sheet - Other 1'!J55+'[1]Balance Sheet - Other 2'!J55+'[1]Balance Sheet - Other 3'!J55</f>
        <v>0</v>
      </c>
      <c r="K55" s="18">
        <f>'Balance Sheet - General'!K55+'[1]Balance Sheet - Water'!K55+'[1]Balance Sheet - Sewer'!K55+'Balance Sheet - Other 1'!K55+'[1]Balance Sheet - Other 2'!K55+'[1]Balance Sheet - Other 3'!K55</f>
        <v>0</v>
      </c>
      <c r="L55" s="18">
        <f>'Balance Sheet - General'!L55+'[1]Balance Sheet - Water'!L55+'[1]Balance Sheet - Sewer'!L55+'Balance Sheet - Other 1'!L55+'[1]Balance Sheet - Other 2'!L55+'[1]Balance Sheet - Other 3'!L55</f>
        <v>0</v>
      </c>
      <c r="M55" s="18">
        <f>'Balance Sheet - General'!M55+'[1]Balance Sheet - Water'!M55+'[1]Balance Sheet - Sewer'!M55+'Balance Sheet - Other 1'!M55+'[1]Balance Sheet - Other 2'!M55+'[1]Balance Sheet - Other 3'!M55</f>
        <v>0</v>
      </c>
      <c r="N55" s="18">
        <f>'Balance Sheet - General'!N55+'[1]Balance Sheet - Water'!N55+'[1]Balance Sheet - Sewer'!N55+'Balance Sheet - Other 1'!N55+'[1]Balance Sheet - Other 2'!N55+'[1]Balance Sheet - Other 3'!N55</f>
        <v>0</v>
      </c>
      <c r="O55" s="18">
        <f>'Balance Sheet - General'!O55+'[1]Balance Sheet - Water'!O55+'[1]Balance Sheet - Sewer'!O55+'Balance Sheet - Other 1'!O55+'[1]Balance Sheet - Other 2'!O55+'[1]Balance Sheet - Other 3'!O55</f>
        <v>0</v>
      </c>
      <c r="P55" s="18">
        <f>'Balance Sheet - General'!P55+'[1]Balance Sheet - Water'!P55+'[1]Balance Sheet - Sewer'!P55+'Balance Sheet - Other 1'!P55+'[1]Balance Sheet - Other 2'!P55+'[1]Balance Sheet - Other 3'!P55</f>
        <v>0</v>
      </c>
      <c r="Q55" s="36" t="s">
        <v>0</v>
      </c>
      <c r="R55" s="36" t="s">
        <v>0</v>
      </c>
      <c r="S55" s="36" t="s">
        <v>0</v>
      </c>
    </row>
    <row r="56" spans="1:19" s="18" customFormat="1" ht="15.75" thickBot="1" x14ac:dyDescent="0.3">
      <c r="A56" s="19" t="s">
        <v>75</v>
      </c>
      <c r="B56" s="42"/>
      <c r="C56" s="43">
        <f>C52+C53+C55</f>
        <v>406269000</v>
      </c>
      <c r="D56" s="42"/>
      <c r="E56" s="43">
        <f t="shared" ref="E56:P56" si="9">E52+E53+E55</f>
        <v>428440387.65897572</v>
      </c>
      <c r="F56" s="42"/>
      <c r="G56" s="43">
        <f t="shared" si="9"/>
        <v>434982797.80570948</v>
      </c>
      <c r="H56" s="43">
        <f t="shared" si="9"/>
        <v>440374144.75135493</v>
      </c>
      <c r="I56" s="43">
        <f t="shared" si="9"/>
        <v>445496780.57372868</v>
      </c>
      <c r="J56" s="43">
        <f t="shared" si="9"/>
        <v>450541129.46167648</v>
      </c>
      <c r="K56" s="43">
        <f t="shared" si="9"/>
        <v>455152174.90353936</v>
      </c>
      <c r="L56" s="43">
        <f t="shared" si="9"/>
        <v>460780970.19545472</v>
      </c>
      <c r="M56" s="43">
        <f t="shared" si="9"/>
        <v>464942800.61938268</v>
      </c>
      <c r="N56" s="43">
        <f t="shared" si="9"/>
        <v>468016138.77013052</v>
      </c>
      <c r="O56" s="43">
        <f t="shared" si="9"/>
        <v>471330080.3478902</v>
      </c>
      <c r="P56" s="43">
        <f t="shared" si="9"/>
        <v>474867463.1182791</v>
      </c>
      <c r="Q56" s="36" t="s">
        <v>0</v>
      </c>
      <c r="R56" s="36" t="s">
        <v>0</v>
      </c>
      <c r="S56" s="36" t="s">
        <v>0</v>
      </c>
    </row>
    <row r="57" spans="1:19" s="18" customFormat="1" ht="13.5" thickTop="1" x14ac:dyDescent="0.2">
      <c r="B57" s="20"/>
      <c r="D57" s="20"/>
      <c r="F57" s="20"/>
      <c r="Q57" s="36" t="s">
        <v>0</v>
      </c>
      <c r="R57" s="36" t="s">
        <v>0</v>
      </c>
      <c r="S57" s="36" t="s">
        <v>0</v>
      </c>
    </row>
    <row r="58" spans="1:19" s="18" customFormat="1" ht="14.25" hidden="1" customHeight="1" x14ac:dyDescent="0.2">
      <c r="Q58" s="36" t="s">
        <v>0</v>
      </c>
      <c r="R58" s="36" t="s">
        <v>0</v>
      </c>
      <c r="S58" s="36" t="s">
        <v>0</v>
      </c>
    </row>
    <row r="59" spans="1:19" s="18" customFormat="1" ht="13.5" hidden="1" thickBot="1" x14ac:dyDescent="0.25">
      <c r="A59" s="22" t="s">
        <v>76</v>
      </c>
      <c r="C59" s="41">
        <f>ROUND(C49,0)-ROUND(C56,0)</f>
        <v>0</v>
      </c>
      <c r="E59" s="41">
        <f t="shared" ref="E59:P59" si="10">ROUND(E49,0)-ROUND(E56,0)</f>
        <v>0</v>
      </c>
      <c r="F59" s="41"/>
      <c r="G59" s="41">
        <f t="shared" si="10"/>
        <v>0</v>
      </c>
      <c r="H59" s="41">
        <f t="shared" si="10"/>
        <v>0</v>
      </c>
      <c r="I59" s="41">
        <f t="shared" si="10"/>
        <v>0</v>
      </c>
      <c r="J59" s="41">
        <f t="shared" si="10"/>
        <v>0</v>
      </c>
      <c r="K59" s="41">
        <f t="shared" si="10"/>
        <v>0</v>
      </c>
      <c r="L59" s="41">
        <f t="shared" si="10"/>
        <v>0</v>
      </c>
      <c r="M59" s="41">
        <f t="shared" si="10"/>
        <v>0</v>
      </c>
      <c r="N59" s="41">
        <f t="shared" si="10"/>
        <v>0</v>
      </c>
      <c r="O59" s="41">
        <f t="shared" si="10"/>
        <v>0</v>
      </c>
      <c r="P59" s="41">
        <f t="shared" si="10"/>
        <v>0</v>
      </c>
      <c r="Q59" s="36" t="s">
        <v>0</v>
      </c>
      <c r="R59" s="36" t="s">
        <v>0</v>
      </c>
      <c r="S59" s="36" t="s">
        <v>0</v>
      </c>
    </row>
    <row r="60" spans="1:19" s="18" customFormat="1" hidden="1" x14ac:dyDescent="0.2">
      <c r="A60" s="44" t="s">
        <v>77</v>
      </c>
      <c r="C60" s="45" t="str">
        <f>IF(C59&lt;&gt;0,C4,"")</f>
        <v/>
      </c>
      <c r="E60" s="45" t="str">
        <f>IF(E59&lt;&gt;0,IF(C60="",E$4,C60&amp;", "&amp;E$4),C60)</f>
        <v/>
      </c>
      <c r="F60" s="45"/>
      <c r="G60" s="45" t="str">
        <f>IF(G59&lt;&gt;0,IF(E60="",G$4,E60&amp;", "&amp;G$4),E60)</f>
        <v/>
      </c>
      <c r="H60" s="45" t="str">
        <f t="shared" ref="H60:P60" si="11">IF(H59&lt;&gt;0,IF(G60="",H$4,G60&amp;", "&amp;H$4),G60)</f>
        <v/>
      </c>
      <c r="I60" s="45" t="str">
        <f t="shared" si="11"/>
        <v/>
      </c>
      <c r="J60" s="45" t="str">
        <f t="shared" si="11"/>
        <v/>
      </c>
      <c r="K60" s="45" t="str">
        <f t="shared" si="11"/>
        <v/>
      </c>
      <c r="L60" s="45" t="str">
        <f t="shared" si="11"/>
        <v/>
      </c>
      <c r="M60" s="45" t="str">
        <f t="shared" si="11"/>
        <v/>
      </c>
      <c r="N60" s="45" t="str">
        <f t="shared" si="11"/>
        <v/>
      </c>
      <c r="O60" s="45" t="str">
        <f t="shared" si="11"/>
        <v/>
      </c>
      <c r="P60" s="45" t="str">
        <f t="shared" si="11"/>
        <v/>
      </c>
      <c r="Q60" s="36" t="s">
        <v>0</v>
      </c>
      <c r="R60" s="36" t="s">
        <v>0</v>
      </c>
      <c r="S60" s="36" t="s">
        <v>0</v>
      </c>
    </row>
    <row r="61" spans="1:19" s="18" customFormat="1" hidden="1" x14ac:dyDescent="0.2">
      <c r="C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36" t="s">
        <v>0</v>
      </c>
      <c r="R61" s="36" t="s">
        <v>0</v>
      </c>
      <c r="S61" s="36" t="s">
        <v>0</v>
      </c>
    </row>
    <row r="62" spans="1:19" s="18" customFormat="1" hidden="1" x14ac:dyDescent="0.2">
      <c r="E62" s="18">
        <v>1</v>
      </c>
      <c r="G62" s="18">
        <f>E62+1</f>
        <v>2</v>
      </c>
      <c r="H62" s="18">
        <f t="shared" ref="H62:P62" si="12">G62+1</f>
        <v>3</v>
      </c>
      <c r="I62" s="18">
        <f t="shared" si="12"/>
        <v>4</v>
      </c>
      <c r="J62" s="18">
        <f t="shared" si="12"/>
        <v>5</v>
      </c>
      <c r="K62" s="18">
        <f t="shared" si="12"/>
        <v>6</v>
      </c>
      <c r="L62" s="18">
        <f t="shared" si="12"/>
        <v>7</v>
      </c>
      <c r="M62" s="18">
        <f t="shared" si="12"/>
        <v>8</v>
      </c>
      <c r="N62" s="18">
        <f t="shared" si="12"/>
        <v>9</v>
      </c>
      <c r="O62" s="18">
        <f t="shared" si="12"/>
        <v>10</v>
      </c>
      <c r="P62" s="18">
        <f t="shared" si="12"/>
        <v>11</v>
      </c>
      <c r="Q62" s="36" t="s">
        <v>0</v>
      </c>
      <c r="R62" s="36" t="s">
        <v>0</v>
      </c>
      <c r="S62" s="36" t="s">
        <v>0</v>
      </c>
    </row>
    <row r="63" spans="1:19" s="18" customFormat="1" hidden="1" x14ac:dyDescent="0.2">
      <c r="Q63" s="36" t="s">
        <v>0</v>
      </c>
      <c r="R63" s="36" t="s">
        <v>0</v>
      </c>
      <c r="S63" s="36" t="s">
        <v>0</v>
      </c>
    </row>
    <row r="64" spans="1:19" s="18" customFormat="1" hidden="1" x14ac:dyDescent="0.2">
      <c r="A64" s="22" t="s">
        <v>78</v>
      </c>
      <c r="C64" s="18">
        <f>ROUND(SUM(C8:C13)+C27-C48,0)-ROUND(C56,0)</f>
        <v>0</v>
      </c>
      <c r="E64" s="18">
        <f t="shared" ref="E64:P64" si="13">ROUND(SUM(E8:E13)+E27-E48,0)-ROUND(E56,0)</f>
        <v>0</v>
      </c>
      <c r="G64" s="18">
        <f t="shared" si="13"/>
        <v>0</v>
      </c>
      <c r="H64" s="18">
        <f t="shared" si="13"/>
        <v>0</v>
      </c>
      <c r="I64" s="18">
        <f t="shared" si="13"/>
        <v>0</v>
      </c>
      <c r="J64" s="18">
        <f t="shared" si="13"/>
        <v>0</v>
      </c>
      <c r="K64" s="18">
        <f t="shared" si="13"/>
        <v>0</v>
      </c>
      <c r="L64" s="18">
        <f t="shared" si="13"/>
        <v>0</v>
      </c>
      <c r="M64" s="18">
        <f t="shared" si="13"/>
        <v>0</v>
      </c>
      <c r="N64" s="18">
        <f t="shared" si="13"/>
        <v>0</v>
      </c>
      <c r="O64" s="18">
        <f t="shared" si="13"/>
        <v>0</v>
      </c>
      <c r="P64" s="18">
        <f t="shared" si="13"/>
        <v>0</v>
      </c>
      <c r="Q64" s="36" t="s">
        <v>0</v>
      </c>
      <c r="R64" s="36" t="s">
        <v>0</v>
      </c>
      <c r="S64" s="36" t="s">
        <v>0</v>
      </c>
    </row>
    <row r="65" spans="1:19" s="18" customFormat="1" hidden="1" x14ac:dyDescent="0.2">
      <c r="A65" s="22" t="s">
        <v>79</v>
      </c>
      <c r="C65" s="18">
        <f>IF(AND(ABS(C64)&gt;0,OR(ABS(C64)&lt;1,ABS(C64)=1)),SUM(C8:C13)+C27-C48-C56,0)</f>
        <v>0</v>
      </c>
      <c r="E65" s="18">
        <f t="shared" ref="E65:P65" si="14">IF(AND(ABS(E64)&gt;0,OR(ABS(E64)&lt;1,ABS(E64)=1)),SUM(E8:E13)+E27-E48-E56,0)</f>
        <v>0</v>
      </c>
      <c r="G65" s="18">
        <f t="shared" si="14"/>
        <v>0</v>
      </c>
      <c r="H65" s="18">
        <f t="shared" si="14"/>
        <v>0</v>
      </c>
      <c r="I65" s="18">
        <f t="shared" si="14"/>
        <v>0</v>
      </c>
      <c r="J65" s="18">
        <f t="shared" si="14"/>
        <v>0</v>
      </c>
      <c r="K65" s="18">
        <f t="shared" si="14"/>
        <v>0</v>
      </c>
      <c r="L65" s="18">
        <f t="shared" si="14"/>
        <v>0</v>
      </c>
      <c r="M65" s="18">
        <f t="shared" si="14"/>
        <v>0</v>
      </c>
      <c r="N65" s="18">
        <f t="shared" si="14"/>
        <v>0</v>
      </c>
      <c r="O65" s="18">
        <f t="shared" si="14"/>
        <v>0</v>
      </c>
      <c r="P65" s="18">
        <f t="shared" si="14"/>
        <v>0</v>
      </c>
      <c r="Q65" s="36" t="s">
        <v>0</v>
      </c>
      <c r="R65" s="36" t="s">
        <v>0</v>
      </c>
      <c r="S65" s="36" t="s">
        <v>0</v>
      </c>
    </row>
    <row r="66" spans="1:19" s="18" customFormat="1" hidden="1" x14ac:dyDescent="0.2">
      <c r="Q66" s="36" t="s">
        <v>0</v>
      </c>
      <c r="R66" s="36" t="s">
        <v>0</v>
      </c>
      <c r="S66" s="36" t="s">
        <v>0</v>
      </c>
    </row>
    <row r="67" spans="1:19" s="18" customFormat="1" hidden="1" x14ac:dyDescent="0.2">
      <c r="Q67" s="36" t="s">
        <v>0</v>
      </c>
      <c r="R67" s="36" t="s">
        <v>0</v>
      </c>
      <c r="S67" s="36" t="s">
        <v>0</v>
      </c>
    </row>
    <row r="68" spans="1:19" s="18" customFormat="1" hidden="1" x14ac:dyDescent="0.2">
      <c r="Q68" s="36" t="s">
        <v>0</v>
      </c>
      <c r="R68" s="36" t="s">
        <v>0</v>
      </c>
      <c r="S68" s="36" t="s">
        <v>0</v>
      </c>
    </row>
    <row r="69" spans="1:19" s="18" customFormat="1" hidden="1" x14ac:dyDescent="0.2">
      <c r="Q69" s="36" t="s">
        <v>0</v>
      </c>
      <c r="R69" s="36" t="s">
        <v>0</v>
      </c>
      <c r="S69" s="36" t="s">
        <v>0</v>
      </c>
    </row>
    <row r="70" spans="1:19" s="18" customFormat="1" hidden="1" x14ac:dyDescent="0.2">
      <c r="Q70" s="36" t="s">
        <v>0</v>
      </c>
      <c r="R70" s="36" t="s">
        <v>0</v>
      </c>
      <c r="S70" s="36" t="s">
        <v>0</v>
      </c>
    </row>
    <row r="71" spans="1:19" s="18" customFormat="1" hidden="1" x14ac:dyDescent="0.2">
      <c r="A71" s="18" t="s">
        <v>80</v>
      </c>
      <c r="C71" s="18">
        <f>'Balance Sheet - General'!C71+'[1]Balance Sheet - Water'!C71+'[1]Balance Sheet - Sewer'!C71+'Balance Sheet - Other 1'!C71+'[1]Balance Sheet - Other 2'!C71+'[1]Balance Sheet - Other 3'!C71</f>
        <v>0</v>
      </c>
      <c r="E71" s="18">
        <f>'Balance Sheet - General'!E71+'[1]Balance Sheet - Water'!E71+'[1]Balance Sheet - Sewer'!E71+'Balance Sheet - Other 1'!E71+'[1]Balance Sheet - Other 2'!E71+'[1]Balance Sheet - Other 3'!E71</f>
        <v>0</v>
      </c>
      <c r="G71" s="18">
        <f>'Balance Sheet - General'!G71+'[1]Balance Sheet - Water'!G71+'[1]Balance Sheet - Sewer'!G71+'Balance Sheet - Other 1'!G71+'[1]Balance Sheet - Other 2'!G71+'[1]Balance Sheet - Other 3'!G71</f>
        <v>0</v>
      </c>
      <c r="H71" s="18">
        <f>'Balance Sheet - General'!H71+'[1]Balance Sheet - Water'!H71+'[1]Balance Sheet - Sewer'!H71+'Balance Sheet - Other 1'!H71+'[1]Balance Sheet - Other 2'!H71+'[1]Balance Sheet - Other 3'!H71</f>
        <v>0</v>
      </c>
      <c r="I71" s="18">
        <f>'Balance Sheet - General'!I71+'[1]Balance Sheet - Water'!I71+'[1]Balance Sheet - Sewer'!I71+'Balance Sheet - Other 1'!I71+'[1]Balance Sheet - Other 2'!I71+'[1]Balance Sheet - Other 3'!I71</f>
        <v>0</v>
      </c>
      <c r="J71" s="18">
        <f>'Balance Sheet - General'!J71+'[1]Balance Sheet - Water'!J71+'[1]Balance Sheet - Sewer'!J71+'Balance Sheet - Other 1'!J71+'[1]Balance Sheet - Other 2'!J71+'[1]Balance Sheet - Other 3'!J71</f>
        <v>0</v>
      </c>
      <c r="K71" s="18">
        <f>'Balance Sheet - General'!K71+'[1]Balance Sheet - Water'!K71+'[1]Balance Sheet - Sewer'!K71+'Balance Sheet - Other 1'!K71+'[1]Balance Sheet - Other 2'!K71+'[1]Balance Sheet - Other 3'!K71</f>
        <v>0</v>
      </c>
      <c r="L71" s="18">
        <f>'Balance Sheet - General'!L71+'[1]Balance Sheet - Water'!L71+'[1]Balance Sheet - Sewer'!L71+'Balance Sheet - Other 1'!L71+'[1]Balance Sheet - Other 2'!L71+'[1]Balance Sheet - Other 3'!L71</f>
        <v>0</v>
      </c>
      <c r="M71" s="18">
        <f>'Balance Sheet - General'!M71+'[1]Balance Sheet - Water'!M71+'[1]Balance Sheet - Sewer'!M71+'Balance Sheet - Other 1'!M71+'[1]Balance Sheet - Other 2'!M71+'[1]Balance Sheet - Other 3'!M71</f>
        <v>0</v>
      </c>
      <c r="N71" s="18">
        <f>'Balance Sheet - General'!N71+'[1]Balance Sheet - Water'!N71+'[1]Balance Sheet - Sewer'!N71+'Balance Sheet - Other 1'!N71+'[1]Balance Sheet - Other 2'!N71+'[1]Balance Sheet - Other 3'!N71</f>
        <v>0</v>
      </c>
      <c r="O71" s="18">
        <f>'Balance Sheet - General'!O71+'[1]Balance Sheet - Water'!O71+'[1]Balance Sheet - Sewer'!O71+'Balance Sheet - Other 1'!O71+'[1]Balance Sheet - Other 2'!O71+'[1]Balance Sheet - Other 3'!O71</f>
        <v>0</v>
      </c>
      <c r="P71" s="18">
        <f>'Balance Sheet - General'!P71+'[1]Balance Sheet - Water'!P71+'[1]Balance Sheet - Sewer'!P71+'Balance Sheet - Other 1'!P71+'[1]Balance Sheet - Other 2'!P71+'[1]Balance Sheet - Other 3'!P71</f>
        <v>0</v>
      </c>
      <c r="Q71" s="36" t="s">
        <v>0</v>
      </c>
      <c r="R71" s="36" t="s">
        <v>0</v>
      </c>
      <c r="S71" s="36" t="s">
        <v>0</v>
      </c>
    </row>
    <row r="72" spans="1:19" s="18" customFormat="1" hidden="1" x14ac:dyDescent="0.2">
      <c r="A72" s="18" t="s">
        <v>81</v>
      </c>
      <c r="C72" s="18">
        <f>'Balance Sheet - General'!C72+'[1]Balance Sheet - Water'!C72+'[1]Balance Sheet - Sewer'!C72+'Balance Sheet - Other 1'!C72+'[1]Balance Sheet - Other 2'!C72+'[1]Balance Sheet - Other 3'!C72</f>
        <v>0</v>
      </c>
      <c r="E72" s="18">
        <f>'Balance Sheet - General'!E72+'[1]Balance Sheet - Water'!E72+'[1]Balance Sheet - Sewer'!E72+'Balance Sheet - Other 1'!E72+'[1]Balance Sheet - Other 2'!E72+'[1]Balance Sheet - Other 3'!E72</f>
        <v>0</v>
      </c>
      <c r="G72" s="18">
        <f>'Balance Sheet - General'!G72+'[1]Balance Sheet - Water'!G72+'[1]Balance Sheet - Sewer'!G72+'Balance Sheet - Other 1'!G72+'[1]Balance Sheet - Other 2'!G72+'[1]Balance Sheet - Other 3'!G72</f>
        <v>10000000</v>
      </c>
      <c r="H72" s="18">
        <f>'Balance Sheet - General'!H72+'[1]Balance Sheet - Water'!H72+'[1]Balance Sheet - Sewer'!H72+'Balance Sheet - Other 1'!H72+'[1]Balance Sheet - Other 2'!H72+'[1]Balance Sheet - Other 3'!H72</f>
        <v>10000000</v>
      </c>
      <c r="I72" s="18">
        <f>'Balance Sheet - General'!I72+'[1]Balance Sheet - Water'!I72+'[1]Balance Sheet - Sewer'!I72+'Balance Sheet - Other 1'!I72+'[1]Balance Sheet - Other 2'!I72+'[1]Balance Sheet - Other 3'!I72</f>
        <v>10000000</v>
      </c>
      <c r="J72" s="18">
        <f>'Balance Sheet - General'!J72+'[1]Balance Sheet - Water'!J72+'[1]Balance Sheet - Sewer'!J72+'Balance Sheet - Other 1'!J72+'[1]Balance Sheet - Other 2'!J72+'[1]Balance Sheet - Other 3'!J72</f>
        <v>10000000</v>
      </c>
      <c r="K72" s="18">
        <f>'Balance Sheet - General'!K72+'[1]Balance Sheet - Water'!K72+'[1]Balance Sheet - Sewer'!K72+'Balance Sheet - Other 1'!K72+'[1]Balance Sheet - Other 2'!K72+'[1]Balance Sheet - Other 3'!K72</f>
        <v>10000000</v>
      </c>
      <c r="L72" s="18">
        <f>'Balance Sheet - General'!L72+'[1]Balance Sheet - Water'!L72+'[1]Balance Sheet - Sewer'!L72+'Balance Sheet - Other 1'!L72+'[1]Balance Sheet - Other 2'!L72+'[1]Balance Sheet - Other 3'!L72</f>
        <v>10000000</v>
      </c>
      <c r="M72" s="18">
        <f>'Balance Sheet - General'!M72+'[1]Balance Sheet - Water'!M72+'[1]Balance Sheet - Sewer'!M72+'Balance Sheet - Other 1'!M72+'[1]Balance Sheet - Other 2'!M72+'[1]Balance Sheet - Other 3'!M72</f>
        <v>10000000</v>
      </c>
      <c r="N72" s="18">
        <f>'Balance Sheet - General'!N72+'[1]Balance Sheet - Water'!N72+'[1]Balance Sheet - Sewer'!N72+'Balance Sheet - Other 1'!N72+'[1]Balance Sheet - Other 2'!N72+'[1]Balance Sheet - Other 3'!N72</f>
        <v>10000000</v>
      </c>
      <c r="O72" s="18">
        <f>'Balance Sheet - General'!O72+'[1]Balance Sheet - Water'!O72+'[1]Balance Sheet - Sewer'!O72+'Balance Sheet - Other 1'!O72+'[1]Balance Sheet - Other 2'!O72+'[1]Balance Sheet - Other 3'!O72</f>
        <v>10000000</v>
      </c>
      <c r="P72" s="18">
        <f>'Balance Sheet - General'!P72+'[1]Balance Sheet - Water'!P72+'[1]Balance Sheet - Sewer'!P72+'Balance Sheet - Other 1'!P72+'[1]Balance Sheet - Other 2'!P72+'[1]Balance Sheet - Other 3'!P72</f>
        <v>10000000</v>
      </c>
      <c r="Q72" s="36" t="s">
        <v>0</v>
      </c>
      <c r="R72" s="36" t="s">
        <v>0</v>
      </c>
      <c r="S72" s="36" t="s">
        <v>0</v>
      </c>
    </row>
    <row r="73" spans="1:19" s="18" customFormat="1" hidden="1" x14ac:dyDescent="0.2">
      <c r="Q73" s="36" t="s">
        <v>0</v>
      </c>
      <c r="R73" s="36" t="s">
        <v>0</v>
      </c>
      <c r="S73" s="36" t="s">
        <v>0</v>
      </c>
    </row>
    <row r="74" spans="1:19" s="18" customFormat="1" hidden="1" x14ac:dyDescent="0.2">
      <c r="A74" s="18" t="s">
        <v>82</v>
      </c>
      <c r="C74" s="18">
        <f>'Balance Sheet - General'!C74+'[1]Balance Sheet - Water'!C74+'[1]Balance Sheet - Sewer'!C74+'Balance Sheet - Other 1'!C74+'[1]Balance Sheet - Other 2'!C74+'[1]Balance Sheet - Other 3'!C74</f>
        <v>0</v>
      </c>
      <c r="E74" s="18">
        <f>'Balance Sheet - General'!E74+'[1]Balance Sheet - Water'!E74+'[1]Balance Sheet - Sewer'!E74+'Balance Sheet - Other 1'!E74+'[1]Balance Sheet - Other 2'!E74+'[1]Balance Sheet - Other 3'!E74</f>
        <v>0</v>
      </c>
      <c r="G74" s="18">
        <f>'Balance Sheet - General'!G74+'[1]Balance Sheet - Water'!G74+'[1]Balance Sheet - Sewer'!G74+'Balance Sheet - Other 1'!G74+'[1]Balance Sheet - Other 2'!G74+'[1]Balance Sheet - Other 3'!G74</f>
        <v>0</v>
      </c>
      <c r="H74" s="18">
        <f>'Balance Sheet - General'!H74+'[1]Balance Sheet - Water'!H74+'[1]Balance Sheet - Sewer'!H74+'Balance Sheet - Other 1'!H74+'[1]Balance Sheet - Other 2'!H74+'[1]Balance Sheet - Other 3'!H74</f>
        <v>0</v>
      </c>
      <c r="I74" s="18">
        <f>'Balance Sheet - General'!I74+'[1]Balance Sheet - Water'!I74+'[1]Balance Sheet - Sewer'!I74+'Balance Sheet - Other 1'!I74+'[1]Balance Sheet - Other 2'!I74+'[1]Balance Sheet - Other 3'!I74</f>
        <v>0</v>
      </c>
      <c r="J74" s="18">
        <f>'Balance Sheet - General'!J74+'[1]Balance Sheet - Water'!J74+'[1]Balance Sheet - Sewer'!J74+'Balance Sheet - Other 1'!J74+'[1]Balance Sheet - Other 2'!J74+'[1]Balance Sheet - Other 3'!J74</f>
        <v>0</v>
      </c>
      <c r="K74" s="18">
        <f>'Balance Sheet - General'!K74+'[1]Balance Sheet - Water'!K74+'[1]Balance Sheet - Sewer'!K74+'Balance Sheet - Other 1'!K74+'[1]Balance Sheet - Other 2'!K74+'[1]Balance Sheet - Other 3'!K74</f>
        <v>0</v>
      </c>
      <c r="L74" s="18">
        <f>'Balance Sheet - General'!L74+'[1]Balance Sheet - Water'!L74+'[1]Balance Sheet - Sewer'!L74+'Balance Sheet - Other 1'!L74+'[1]Balance Sheet - Other 2'!L74+'[1]Balance Sheet - Other 3'!L74</f>
        <v>1864813.7315809941</v>
      </c>
      <c r="M74" s="18">
        <f>'Balance Sheet - General'!M74+'[1]Balance Sheet - Water'!M74+'[1]Balance Sheet - Sewer'!M74+'Balance Sheet - Other 1'!M74+'[1]Balance Sheet - Other 2'!M74+'[1]Balance Sheet - Other 3'!M74</f>
        <v>1930082.2121863288</v>
      </c>
      <c r="N74" s="18">
        <f>'Balance Sheet - General'!N74+'[1]Balance Sheet - Water'!N74+'[1]Balance Sheet - Sewer'!N74+'Balance Sheet - Other 1'!N74+'[1]Balance Sheet - Other 2'!N74+'[1]Balance Sheet - Other 3'!N74</f>
        <v>1997635.0896128505</v>
      </c>
      <c r="O74" s="18">
        <f>'Balance Sheet - General'!O74+'[1]Balance Sheet - Water'!O74+'[1]Balance Sheet - Sewer'!O74+'Balance Sheet - Other 1'!O74+'[1]Balance Sheet - Other 2'!O74+'[1]Balance Sheet - Other 3'!O74</f>
        <v>2067552.3177493</v>
      </c>
      <c r="P74" s="18">
        <f>'Balance Sheet - General'!P74+'[1]Balance Sheet - Water'!P74+'[1]Balance Sheet - Sewer'!P74+'Balance Sheet - Other 1'!P74+'[1]Balance Sheet - Other 2'!P74+'[1]Balance Sheet - Other 3'!P74</f>
        <v>2139916.6488705268</v>
      </c>
      <c r="Q74" s="36" t="s">
        <v>0</v>
      </c>
      <c r="R74" s="36" t="s">
        <v>0</v>
      </c>
      <c r="S74" s="36" t="s">
        <v>0</v>
      </c>
    </row>
    <row r="75" spans="1:19" s="18" customFormat="1" hidden="1" x14ac:dyDescent="0.2">
      <c r="A75" s="18" t="s">
        <v>83</v>
      </c>
      <c r="C75" s="18">
        <f>'Balance Sheet - General'!C75+'[1]Balance Sheet - Water'!C75+'[1]Balance Sheet - Sewer'!C75+'Balance Sheet - Other 1'!C75+'[1]Balance Sheet - Other 2'!C75+'[1]Balance Sheet - Other 3'!C75</f>
        <v>0</v>
      </c>
      <c r="E75" s="18">
        <f>'Balance Sheet - General'!E75+'[1]Balance Sheet - Water'!E75+'[1]Balance Sheet - Sewer'!E75+'Balance Sheet - Other 1'!E75+'[1]Balance Sheet - Other 2'!E75+'[1]Balance Sheet - Other 3'!E75</f>
        <v>0</v>
      </c>
      <c r="G75" s="18">
        <f>'Balance Sheet - General'!G75+'[1]Balance Sheet - Water'!G75+'[1]Balance Sheet - Sewer'!G75+'Balance Sheet - Other 1'!G75+'[1]Balance Sheet - Other 2'!G75+'[1]Balance Sheet - Other 3'!G75</f>
        <v>10000000</v>
      </c>
      <c r="H75" s="18">
        <f>'Balance Sheet - General'!H75+'[1]Balance Sheet - Water'!H75+'[1]Balance Sheet - Sewer'!H75+'Balance Sheet - Other 1'!H75+'[1]Balance Sheet - Other 2'!H75+'[1]Balance Sheet - Other 3'!H75</f>
        <v>10000000</v>
      </c>
      <c r="I75" s="18">
        <f>'Balance Sheet - General'!I75+'[1]Balance Sheet - Water'!I75+'[1]Balance Sheet - Sewer'!I75+'Balance Sheet - Other 1'!I75+'[1]Balance Sheet - Other 2'!I75+'[1]Balance Sheet - Other 3'!I75</f>
        <v>10000000</v>
      </c>
      <c r="J75" s="18">
        <f>'Balance Sheet - General'!J75+'[1]Balance Sheet - Water'!J75+'[1]Balance Sheet - Sewer'!J75+'Balance Sheet - Other 1'!J75+'[1]Balance Sheet - Other 2'!J75+'[1]Balance Sheet - Other 3'!J75</f>
        <v>10000000</v>
      </c>
      <c r="K75" s="18">
        <f>'Balance Sheet - General'!K75+'[1]Balance Sheet - Water'!K75+'[1]Balance Sheet - Sewer'!K75+'Balance Sheet - Other 1'!K75+'[1]Balance Sheet - Other 2'!K75+'[1]Balance Sheet - Other 3'!K75</f>
        <v>10000000</v>
      </c>
      <c r="L75" s="18">
        <f>'Balance Sheet - General'!L75+'[1]Balance Sheet - Water'!L75+'[1]Balance Sheet - Sewer'!L75+'Balance Sheet - Other 1'!L75+'[1]Balance Sheet - Other 2'!L75+'[1]Balance Sheet - Other 3'!L75</f>
        <v>8135186</v>
      </c>
      <c r="M75" s="18">
        <f>'Balance Sheet - General'!M75+'[1]Balance Sheet - Water'!M75+'[1]Balance Sheet - Sewer'!M75+'Balance Sheet - Other 1'!M75+'[1]Balance Sheet - Other 2'!M75+'[1]Balance Sheet - Other 3'!M75</f>
        <v>6205104</v>
      </c>
      <c r="N75" s="18">
        <f>'Balance Sheet - General'!N75+'[1]Balance Sheet - Water'!N75+'[1]Balance Sheet - Sewer'!N75+'Balance Sheet - Other 1'!N75+'[1]Balance Sheet - Other 2'!N75+'[1]Balance Sheet - Other 3'!N75</f>
        <v>4207469</v>
      </c>
      <c r="O75" s="18">
        <f>'Balance Sheet - General'!O75+'[1]Balance Sheet - Water'!O75+'[1]Balance Sheet - Sewer'!O75+'Balance Sheet - Other 1'!O75+'[1]Balance Sheet - Other 2'!O75+'[1]Balance Sheet - Other 3'!O75</f>
        <v>2139917</v>
      </c>
      <c r="P75" s="18">
        <f>'Balance Sheet - General'!P75+'[1]Balance Sheet - Water'!P75+'[1]Balance Sheet - Sewer'!P75+'Balance Sheet - Other 1'!P75+'[1]Balance Sheet - Other 2'!P75+'[1]Balance Sheet - Other 3'!P75</f>
        <v>0</v>
      </c>
      <c r="Q75" s="36" t="s">
        <v>0</v>
      </c>
      <c r="R75" s="36" t="s">
        <v>0</v>
      </c>
      <c r="S75" s="36" t="s">
        <v>0</v>
      </c>
    </row>
    <row r="76" spans="1:19" s="18" customFormat="1" hidden="1" x14ac:dyDescent="0.2">
      <c r="Q76" s="36" t="s">
        <v>0</v>
      </c>
      <c r="R76" s="36" t="s">
        <v>0</v>
      </c>
      <c r="S76" s="36" t="s">
        <v>0</v>
      </c>
    </row>
    <row r="77" spans="1:19" s="18" customFormat="1" hidden="1" x14ac:dyDescent="0.2">
      <c r="A77" s="22" t="s">
        <v>84</v>
      </c>
      <c r="C77" s="18">
        <f>'Balance Sheet - General'!C77+'[1]Balance Sheet - Water'!C77+'[1]Balance Sheet - Sewer'!C77+'Balance Sheet - Other 1'!C77+'[1]Balance Sheet - Other 2'!C77+'[1]Balance Sheet - Other 3'!C77</f>
        <v>0</v>
      </c>
      <c r="E77" s="18">
        <f>'Balance Sheet - General'!E77+'[1]Balance Sheet - Water'!E77+'[1]Balance Sheet - Sewer'!E77+'Balance Sheet - Other 1'!E77+'[1]Balance Sheet - Other 2'!E77+'[1]Balance Sheet - Other 3'!E77</f>
        <v>15456241.000000002</v>
      </c>
      <c r="G77" s="18">
        <f>'Balance Sheet - General'!G77+'[1]Balance Sheet - Water'!G77+'[1]Balance Sheet - Sewer'!G77+'Balance Sheet - Other 1'!G77+'[1]Balance Sheet - Other 2'!G77+'[1]Balance Sheet - Other 3'!G77</f>
        <v>22621759.021604002</v>
      </c>
      <c r="H77" s="18">
        <f>'Balance Sheet - General'!H77+'[1]Balance Sheet - Water'!H77+'[1]Balance Sheet - Sewer'!H77+'Balance Sheet - Other 1'!H77+'[1]Balance Sheet - Other 2'!H77+'[1]Balance Sheet - Other 3'!H77</f>
        <v>47915066.159999996</v>
      </c>
      <c r="I77" s="18">
        <f>'Balance Sheet - General'!I77+'[1]Balance Sheet - Water'!I77+'[1]Balance Sheet - Sewer'!I77+'Balance Sheet - Other 1'!I77+'[1]Balance Sheet - Other 2'!I77+'[1]Balance Sheet - Other 3'!I77</f>
        <v>53016454.390000001</v>
      </c>
      <c r="J77" s="18">
        <f>'Balance Sheet - General'!J77+'[1]Balance Sheet - Water'!J77+'[1]Balance Sheet - Sewer'!J77+'Balance Sheet - Other 1'!J77+'[1]Balance Sheet - Other 2'!J77+'[1]Balance Sheet - Other 3'!J77</f>
        <v>54390561.290399998</v>
      </c>
      <c r="K77" s="18">
        <f>'Balance Sheet - General'!K77+'[1]Balance Sheet - Water'!K77+'[1]Balance Sheet - Sewer'!K77+'Balance Sheet - Other 1'!K77+'[1]Balance Sheet - Other 2'!K77+'[1]Balance Sheet - Other 3'!K77</f>
        <v>35699874.930291206</v>
      </c>
      <c r="L77" s="18">
        <f>'Balance Sheet - General'!L77+'[1]Balance Sheet - Water'!L77+'[1]Balance Sheet - Sewer'!L77+'Balance Sheet - Other 1'!L77+'[1]Balance Sheet - Other 2'!L77+'[1]Balance Sheet - Other 3'!L77</f>
        <v>21736084.925898768</v>
      </c>
      <c r="M77" s="18">
        <f>'Balance Sheet - General'!M77+'[1]Balance Sheet - Water'!M77+'[1]Balance Sheet - Sewer'!M77+'Balance Sheet - Other 1'!M77+'[1]Balance Sheet - Other 2'!M77+'[1]Balance Sheet - Other 3'!M77</f>
        <v>21204151.825143248</v>
      </c>
      <c r="N77" s="18">
        <f>'Balance Sheet - General'!N77+'[1]Balance Sheet - Water'!N77+'[1]Balance Sheet - Sewer'!N77+'Balance Sheet - Other 1'!N77+'[1]Balance Sheet - Other 2'!N77+'[1]Balance Sheet - Other 3'!N77</f>
        <v>18451406.086307645</v>
      </c>
      <c r="O77" s="18">
        <f>'Balance Sheet - General'!O77+'[1]Balance Sheet - Water'!O77+'[1]Balance Sheet - Sewer'!O77+'Balance Sheet - Other 1'!O77+'[1]Balance Sheet - Other 2'!O77+'[1]Balance Sheet - Other 3'!O77</f>
        <v>15960947.034315957</v>
      </c>
      <c r="P77" s="18">
        <f>'Balance Sheet - General'!P77+'[1]Balance Sheet - Water'!P77+'[1]Balance Sheet - Sewer'!P77+'Balance Sheet - Other 1'!P77+'[1]Balance Sheet - Other 2'!P77+'[1]Balance Sheet - Other 3'!P77</f>
        <v>16317126.929795666</v>
      </c>
      <c r="Q77" s="36" t="s">
        <v>0</v>
      </c>
      <c r="R77" s="36" t="s">
        <v>0</v>
      </c>
      <c r="S77" s="36" t="s">
        <v>0</v>
      </c>
    </row>
    <row r="78" spans="1:19" s="18" customFormat="1" hidden="1" x14ac:dyDescent="0.2">
      <c r="A78" s="22" t="s">
        <v>85</v>
      </c>
      <c r="C78" s="18">
        <f>'Balance Sheet - General'!C78+'[1]Balance Sheet - Water'!C78+'[1]Balance Sheet - Sewer'!C78+'Balance Sheet - Other 1'!C78+'[1]Balance Sheet - Other 2'!C78+'[1]Balance Sheet - Other 3'!C78</f>
        <v>0</v>
      </c>
      <c r="E78" s="18">
        <f>'Balance Sheet - General'!E78+'[1]Balance Sheet - Water'!E78+'[1]Balance Sheet - Sewer'!E78+'Balance Sheet - Other 1'!E78+'[1]Balance Sheet - Other 2'!E78+'[1]Balance Sheet - Other 3'!E78</f>
        <v>0</v>
      </c>
      <c r="G78" s="18">
        <f>'Balance Sheet - General'!G78+'[1]Balance Sheet - Water'!G78+'[1]Balance Sheet - Sewer'!G78+'Balance Sheet - Other 1'!G78+'[1]Balance Sheet - Other 2'!G78+'[1]Balance Sheet - Other 3'!G78</f>
        <v>0</v>
      </c>
      <c r="H78" s="18">
        <f>'Balance Sheet - General'!H78+'[1]Balance Sheet - Water'!H78+'[1]Balance Sheet - Sewer'!H78+'Balance Sheet - Other 1'!H78+'[1]Balance Sheet - Other 2'!H78+'[1]Balance Sheet - Other 3'!H78</f>
        <v>0</v>
      </c>
      <c r="I78" s="18">
        <f>'Balance Sheet - General'!I78+'[1]Balance Sheet - Water'!I78+'[1]Balance Sheet - Sewer'!I78+'Balance Sheet - Other 1'!I78+'[1]Balance Sheet - Other 2'!I78+'[1]Balance Sheet - Other 3'!I78</f>
        <v>0</v>
      </c>
      <c r="J78" s="18">
        <f>'Balance Sheet - General'!J78+'[1]Balance Sheet - Water'!J78+'[1]Balance Sheet - Sewer'!J78+'Balance Sheet - Other 1'!J78+'[1]Balance Sheet - Other 2'!J78+'[1]Balance Sheet - Other 3'!J78</f>
        <v>0</v>
      </c>
      <c r="K78" s="18">
        <f>'Balance Sheet - General'!K78+'[1]Balance Sheet - Water'!K78+'[1]Balance Sheet - Sewer'!K78+'Balance Sheet - Other 1'!K78+'[1]Balance Sheet - Other 2'!K78+'[1]Balance Sheet - Other 3'!K78</f>
        <v>0</v>
      </c>
      <c r="L78" s="18">
        <f>'Balance Sheet - General'!L78+'[1]Balance Sheet - Water'!L78+'[1]Balance Sheet - Sewer'!L78+'Balance Sheet - Other 1'!L78+'[1]Balance Sheet - Other 2'!L78+'[1]Balance Sheet - Other 3'!L78</f>
        <v>0</v>
      </c>
      <c r="M78" s="18">
        <f>'Balance Sheet - General'!M78+'[1]Balance Sheet - Water'!M78+'[1]Balance Sheet - Sewer'!M78+'Balance Sheet - Other 1'!M78+'[1]Balance Sheet - Other 2'!M78+'[1]Balance Sheet - Other 3'!M78</f>
        <v>0</v>
      </c>
      <c r="N78" s="18">
        <f>'Balance Sheet - General'!N78+'[1]Balance Sheet - Water'!N78+'[1]Balance Sheet - Sewer'!N78+'Balance Sheet - Other 1'!N78+'[1]Balance Sheet - Other 2'!N78+'[1]Balance Sheet - Other 3'!N78</f>
        <v>0</v>
      </c>
      <c r="O78" s="18">
        <f>'Balance Sheet - General'!O78+'[1]Balance Sheet - Water'!O78+'[1]Balance Sheet - Sewer'!O78+'Balance Sheet - Other 1'!O78+'[1]Balance Sheet - Other 2'!O78+'[1]Balance Sheet - Other 3'!O78</f>
        <v>0</v>
      </c>
      <c r="P78" s="18">
        <f>'Balance Sheet - General'!P78+'[1]Balance Sheet - Water'!P78+'[1]Balance Sheet - Sewer'!P78+'Balance Sheet - Other 1'!P78+'[1]Balance Sheet - Other 2'!P78+'[1]Balance Sheet - Other 3'!P78</f>
        <v>0</v>
      </c>
      <c r="Q78" s="36" t="s">
        <v>0</v>
      </c>
      <c r="R78" s="36" t="s">
        <v>0</v>
      </c>
      <c r="S78" s="36" t="s">
        <v>0</v>
      </c>
    </row>
    <row r="79" spans="1:19" s="18" customFormat="1" hidden="1" x14ac:dyDescent="0.2">
      <c r="A79" s="22"/>
      <c r="Q79" s="36" t="s">
        <v>0</v>
      </c>
      <c r="R79" s="36" t="s">
        <v>0</v>
      </c>
      <c r="S79" s="36" t="s">
        <v>0</v>
      </c>
    </row>
    <row r="80" spans="1:19" s="18" customFormat="1" hidden="1" x14ac:dyDescent="0.2">
      <c r="A80" s="22" t="s">
        <v>86</v>
      </c>
      <c r="E80" s="18">
        <f>IF(E77&gt;E78,E77-E78,0)</f>
        <v>15456241.000000002</v>
      </c>
      <c r="G80" s="18">
        <f t="shared" ref="G80:P80" si="15">IF(G77&gt;G78,G77-G78,0)</f>
        <v>22621759.021604002</v>
      </c>
      <c r="H80" s="18">
        <f t="shared" si="15"/>
        <v>47915066.159999996</v>
      </c>
      <c r="I80" s="18">
        <f t="shared" si="15"/>
        <v>53016454.390000001</v>
      </c>
      <c r="J80" s="18">
        <f t="shared" si="15"/>
        <v>54390561.290399998</v>
      </c>
      <c r="K80" s="18">
        <f t="shared" si="15"/>
        <v>35699874.930291206</v>
      </c>
      <c r="L80" s="18">
        <f t="shared" si="15"/>
        <v>21736084.925898768</v>
      </c>
      <c r="M80" s="18">
        <f t="shared" si="15"/>
        <v>21204151.825143248</v>
      </c>
      <c r="N80" s="18">
        <f t="shared" si="15"/>
        <v>18451406.086307645</v>
      </c>
      <c r="O80" s="18">
        <f t="shared" si="15"/>
        <v>15960947.034315957</v>
      </c>
      <c r="P80" s="18">
        <f t="shared" si="15"/>
        <v>16317126.929795666</v>
      </c>
      <c r="Q80" s="36" t="s">
        <v>0</v>
      </c>
      <c r="R80" s="36" t="s">
        <v>0</v>
      </c>
      <c r="S80" s="36" t="s">
        <v>0</v>
      </c>
    </row>
    <row r="81" spans="1:19" s="18" customFormat="1" hidden="1" x14ac:dyDescent="0.2">
      <c r="A81" s="22" t="s">
        <v>87</v>
      </c>
      <c r="E81" s="18">
        <f>IF(E78&gt;E77,E78-E77,0)</f>
        <v>0</v>
      </c>
      <c r="G81" s="18">
        <f t="shared" ref="G81:P81" si="16">IF(G78&gt;G77,G78-G77,0)</f>
        <v>0</v>
      </c>
      <c r="H81" s="18">
        <f t="shared" si="16"/>
        <v>0</v>
      </c>
      <c r="I81" s="18">
        <f t="shared" si="16"/>
        <v>0</v>
      </c>
      <c r="J81" s="18">
        <f t="shared" si="16"/>
        <v>0</v>
      </c>
      <c r="K81" s="18">
        <f t="shared" si="16"/>
        <v>0</v>
      </c>
      <c r="L81" s="18">
        <f t="shared" si="16"/>
        <v>0</v>
      </c>
      <c r="M81" s="18">
        <f t="shared" si="16"/>
        <v>0</v>
      </c>
      <c r="N81" s="18">
        <f t="shared" si="16"/>
        <v>0</v>
      </c>
      <c r="O81" s="18">
        <f t="shared" si="16"/>
        <v>0</v>
      </c>
      <c r="P81" s="18">
        <f t="shared" si="16"/>
        <v>0</v>
      </c>
      <c r="Q81" s="36" t="s">
        <v>0</v>
      </c>
      <c r="R81" s="36" t="s">
        <v>0</v>
      </c>
      <c r="S81" s="36" t="s">
        <v>0</v>
      </c>
    </row>
    <row r="82" spans="1:19" s="18" customFormat="1" hidden="1" x14ac:dyDescent="0.2">
      <c r="A82" s="22"/>
      <c r="Q82" s="36" t="s">
        <v>0</v>
      </c>
      <c r="R82" s="36" t="s">
        <v>0</v>
      </c>
      <c r="S82" s="36" t="s">
        <v>0</v>
      </c>
    </row>
    <row r="83" spans="1:19" s="33" customFormat="1" hidden="1" x14ac:dyDescent="0.2">
      <c r="B83" s="1"/>
      <c r="D83" s="1"/>
      <c r="Q83" s="36" t="s">
        <v>0</v>
      </c>
      <c r="R83" s="36" t="s">
        <v>0</v>
      </c>
      <c r="S83" s="36" t="s">
        <v>0</v>
      </c>
    </row>
    <row r="84" spans="1:19" s="33" customFormat="1" hidden="1" x14ac:dyDescent="0.2">
      <c r="B84" s="1"/>
      <c r="D84" s="1"/>
      <c r="Q84" s="36" t="s">
        <v>0</v>
      </c>
      <c r="R84" s="36" t="s">
        <v>0</v>
      </c>
      <c r="S84" s="36" t="s">
        <v>0</v>
      </c>
    </row>
    <row r="85" spans="1:19" s="33" customFormat="1" ht="30" customHeight="1" x14ac:dyDescent="0.2">
      <c r="A85" s="36" t="s">
        <v>0</v>
      </c>
      <c r="B85" s="4" t="s">
        <v>0</v>
      </c>
      <c r="C85" s="36" t="s">
        <v>0</v>
      </c>
      <c r="D85" s="4" t="s">
        <v>0</v>
      </c>
      <c r="E85" s="36" t="s">
        <v>0</v>
      </c>
      <c r="F85" s="36" t="s">
        <v>0</v>
      </c>
      <c r="G85" s="36" t="s">
        <v>0</v>
      </c>
      <c r="H85" s="36" t="s">
        <v>0</v>
      </c>
      <c r="I85" s="36" t="s">
        <v>0</v>
      </c>
      <c r="J85" s="36" t="s">
        <v>0</v>
      </c>
      <c r="K85" s="36" t="s">
        <v>0</v>
      </c>
      <c r="L85" s="36" t="s">
        <v>0</v>
      </c>
      <c r="M85" s="36" t="s">
        <v>0</v>
      </c>
      <c r="N85" s="36" t="s">
        <v>0</v>
      </c>
      <c r="O85" s="36" t="s">
        <v>0</v>
      </c>
      <c r="P85" s="36" t="s">
        <v>0</v>
      </c>
      <c r="Q85" s="36" t="s">
        <v>0</v>
      </c>
      <c r="R85" s="36" t="s">
        <v>0</v>
      </c>
      <c r="S85" s="36" t="s">
        <v>0</v>
      </c>
    </row>
    <row r="86" spans="1:19" s="33" customFormat="1" ht="30" customHeight="1" x14ac:dyDescent="0.2">
      <c r="A86" s="36" t="s">
        <v>0</v>
      </c>
      <c r="B86" s="4" t="s">
        <v>0</v>
      </c>
      <c r="C86" s="36" t="s">
        <v>0</v>
      </c>
      <c r="D86" s="4" t="s">
        <v>0</v>
      </c>
      <c r="E86" s="36" t="s">
        <v>0</v>
      </c>
      <c r="F86" s="36" t="s">
        <v>0</v>
      </c>
      <c r="G86" s="36" t="s">
        <v>0</v>
      </c>
      <c r="H86" s="36" t="s">
        <v>0</v>
      </c>
      <c r="I86" s="36" t="s">
        <v>0</v>
      </c>
      <c r="J86" s="36" t="s">
        <v>0</v>
      </c>
      <c r="K86" s="36" t="s">
        <v>0</v>
      </c>
      <c r="L86" s="36" t="s">
        <v>0</v>
      </c>
      <c r="M86" s="36" t="s">
        <v>0</v>
      </c>
      <c r="N86" s="36" t="s">
        <v>0</v>
      </c>
      <c r="O86" s="36" t="s">
        <v>0</v>
      </c>
      <c r="P86" s="36" t="s">
        <v>0</v>
      </c>
      <c r="Q86" s="36" t="s">
        <v>0</v>
      </c>
      <c r="R86" s="36" t="s">
        <v>0</v>
      </c>
      <c r="S86" s="36" t="s">
        <v>0</v>
      </c>
    </row>
    <row r="87" spans="1:19" s="33" customFormat="1" ht="30" customHeight="1" x14ac:dyDescent="0.2">
      <c r="A87" s="36" t="s">
        <v>0</v>
      </c>
      <c r="B87" s="4" t="s">
        <v>0</v>
      </c>
      <c r="C87" s="36" t="s">
        <v>0</v>
      </c>
      <c r="D87" s="4" t="s">
        <v>0</v>
      </c>
      <c r="E87" s="36" t="s">
        <v>0</v>
      </c>
      <c r="F87" s="36" t="s">
        <v>0</v>
      </c>
      <c r="G87" s="36" t="s">
        <v>0</v>
      </c>
      <c r="H87" s="36" t="s">
        <v>0</v>
      </c>
      <c r="I87" s="36" t="s">
        <v>0</v>
      </c>
      <c r="J87" s="36" t="s">
        <v>0</v>
      </c>
      <c r="K87" s="36" t="s">
        <v>0</v>
      </c>
      <c r="L87" s="36" t="s">
        <v>0</v>
      </c>
      <c r="M87" s="36" t="s">
        <v>0</v>
      </c>
      <c r="N87" s="36" t="s">
        <v>0</v>
      </c>
      <c r="O87" s="36" t="s">
        <v>0</v>
      </c>
      <c r="P87" s="36" t="s">
        <v>0</v>
      </c>
      <c r="Q87" s="36" t="s">
        <v>0</v>
      </c>
      <c r="R87" s="36" t="s">
        <v>0</v>
      </c>
      <c r="S87" s="36" t="s">
        <v>0</v>
      </c>
    </row>
    <row r="88" spans="1:19" s="33" customFormat="1" ht="30" customHeight="1" x14ac:dyDescent="0.2">
      <c r="A88" s="36" t="s">
        <v>0</v>
      </c>
      <c r="B88" s="4" t="s">
        <v>0</v>
      </c>
      <c r="C88" s="36" t="s">
        <v>0</v>
      </c>
      <c r="D88" s="4" t="s">
        <v>0</v>
      </c>
      <c r="E88" s="36" t="s">
        <v>0</v>
      </c>
      <c r="F88" s="36" t="s">
        <v>0</v>
      </c>
      <c r="G88" s="36" t="s">
        <v>0</v>
      </c>
      <c r="H88" s="36" t="s">
        <v>0</v>
      </c>
      <c r="I88" s="36" t="s">
        <v>0</v>
      </c>
      <c r="J88" s="36" t="s">
        <v>0</v>
      </c>
      <c r="K88" s="36" t="s">
        <v>0</v>
      </c>
      <c r="L88" s="36" t="s">
        <v>0</v>
      </c>
      <c r="M88" s="36" t="s">
        <v>0</v>
      </c>
      <c r="N88" s="36" t="s">
        <v>0</v>
      </c>
      <c r="O88" s="36" t="s">
        <v>0</v>
      </c>
      <c r="P88" s="36" t="s">
        <v>0</v>
      </c>
      <c r="Q88" s="36" t="s">
        <v>0</v>
      </c>
      <c r="R88" s="36" t="s">
        <v>0</v>
      </c>
      <c r="S88" s="36" t="s">
        <v>0</v>
      </c>
    </row>
    <row r="89" spans="1:19" s="33" customFormat="1" ht="30" customHeight="1" x14ac:dyDescent="0.2">
      <c r="A89" s="36" t="s">
        <v>0</v>
      </c>
      <c r="B89" s="4" t="s">
        <v>0</v>
      </c>
      <c r="C89" s="36" t="s">
        <v>0</v>
      </c>
      <c r="D89" s="4" t="s">
        <v>0</v>
      </c>
      <c r="E89" s="36" t="s">
        <v>0</v>
      </c>
      <c r="F89" s="36" t="s">
        <v>0</v>
      </c>
      <c r="G89" s="36" t="s">
        <v>0</v>
      </c>
      <c r="H89" s="36" t="s">
        <v>0</v>
      </c>
      <c r="I89" s="36" t="s">
        <v>0</v>
      </c>
      <c r="J89" s="36" t="s">
        <v>0</v>
      </c>
      <c r="K89" s="36" t="s">
        <v>0</v>
      </c>
      <c r="L89" s="36" t="s">
        <v>0</v>
      </c>
      <c r="M89" s="36" t="s">
        <v>0</v>
      </c>
      <c r="N89" s="36" t="s">
        <v>0</v>
      </c>
      <c r="O89" s="36" t="s">
        <v>0</v>
      </c>
      <c r="P89" s="36" t="s">
        <v>0</v>
      </c>
      <c r="Q89" s="36" t="s">
        <v>0</v>
      </c>
      <c r="R89" s="36" t="s">
        <v>0</v>
      </c>
      <c r="S89" s="36" t="s">
        <v>0</v>
      </c>
    </row>
    <row r="90" spans="1:19" s="33" customFormat="1" ht="30" customHeight="1" x14ac:dyDescent="0.2">
      <c r="A90" s="36" t="s">
        <v>0</v>
      </c>
      <c r="B90" s="4" t="s">
        <v>0</v>
      </c>
      <c r="C90" s="36" t="s">
        <v>0</v>
      </c>
      <c r="D90" s="4" t="s">
        <v>0</v>
      </c>
      <c r="E90" s="36" t="s">
        <v>0</v>
      </c>
      <c r="F90" s="36" t="s">
        <v>0</v>
      </c>
      <c r="G90" s="36" t="s">
        <v>0</v>
      </c>
      <c r="H90" s="36" t="s">
        <v>0</v>
      </c>
      <c r="I90" s="36" t="s">
        <v>0</v>
      </c>
      <c r="J90" s="36" t="s">
        <v>0</v>
      </c>
      <c r="K90" s="36" t="s">
        <v>0</v>
      </c>
      <c r="L90" s="36" t="s">
        <v>0</v>
      </c>
      <c r="M90" s="36" t="s">
        <v>0</v>
      </c>
      <c r="N90" s="36" t="s">
        <v>0</v>
      </c>
      <c r="O90" s="36" t="s">
        <v>0</v>
      </c>
      <c r="P90" s="36" t="s">
        <v>0</v>
      </c>
      <c r="Q90" s="36" t="s">
        <v>0</v>
      </c>
      <c r="R90" s="36" t="s">
        <v>0</v>
      </c>
      <c r="S90" s="36" t="s">
        <v>0</v>
      </c>
    </row>
    <row r="91" spans="1:19" s="33" customFormat="1" ht="30" customHeight="1" x14ac:dyDescent="0.2">
      <c r="A91" s="36" t="s">
        <v>0</v>
      </c>
      <c r="B91" s="4" t="s">
        <v>0</v>
      </c>
      <c r="C91" s="36" t="s">
        <v>0</v>
      </c>
      <c r="D91" s="4" t="s">
        <v>0</v>
      </c>
      <c r="E91" s="36" t="s">
        <v>0</v>
      </c>
      <c r="F91" s="36" t="s">
        <v>0</v>
      </c>
      <c r="G91" s="36" t="s">
        <v>0</v>
      </c>
      <c r="H91" s="36" t="s">
        <v>0</v>
      </c>
      <c r="I91" s="36" t="s">
        <v>0</v>
      </c>
      <c r="J91" s="36" t="s">
        <v>0</v>
      </c>
      <c r="K91" s="36" t="s">
        <v>0</v>
      </c>
      <c r="L91" s="36" t="s">
        <v>0</v>
      </c>
      <c r="M91" s="36" t="s">
        <v>0</v>
      </c>
      <c r="N91" s="36" t="s">
        <v>0</v>
      </c>
      <c r="O91" s="36" t="s">
        <v>0</v>
      </c>
      <c r="P91" s="36" t="s">
        <v>0</v>
      </c>
      <c r="Q91" s="36" t="s">
        <v>0</v>
      </c>
      <c r="R91" s="36" t="s">
        <v>0</v>
      </c>
      <c r="S91" s="36" t="s">
        <v>0</v>
      </c>
    </row>
    <row r="92" spans="1:19" s="33" customFormat="1" x14ac:dyDescent="0.2">
      <c r="B92" s="1"/>
      <c r="D92" s="1"/>
    </row>
    <row r="93" spans="1:19" s="33" customFormat="1" x14ac:dyDescent="0.2">
      <c r="B93" s="1"/>
      <c r="D93" s="1"/>
    </row>
    <row r="94" spans="1:19" s="33" customFormat="1" x14ac:dyDescent="0.2">
      <c r="B94" s="1"/>
      <c r="D94" s="1"/>
    </row>
    <row r="95" spans="1:19" s="33" customFormat="1" x14ac:dyDescent="0.2">
      <c r="B95" s="1"/>
      <c r="D95" s="1"/>
    </row>
    <row r="96" spans="1:19" s="33" customFormat="1" x14ac:dyDescent="0.2">
      <c r="B96" s="1"/>
      <c r="D96" s="1"/>
    </row>
    <row r="97" spans="2:4" s="33" customFormat="1" x14ac:dyDescent="0.2">
      <c r="B97" s="1"/>
      <c r="D97" s="1"/>
    </row>
    <row r="98" spans="2:4" s="33" customFormat="1" x14ac:dyDescent="0.2">
      <c r="B98" s="1"/>
      <c r="D98" s="1"/>
    </row>
    <row r="99" spans="2:4" s="33" customFormat="1" x14ac:dyDescent="0.2">
      <c r="B99" s="1"/>
      <c r="D99" s="1"/>
    </row>
    <row r="100" spans="2:4" s="33" customFormat="1" x14ac:dyDescent="0.2">
      <c r="B100" s="1"/>
      <c r="D100" s="1"/>
    </row>
    <row r="101" spans="2:4" s="33" customFormat="1" x14ac:dyDescent="0.2">
      <c r="B101" s="1"/>
      <c r="D101" s="1"/>
    </row>
    <row r="102" spans="2:4" s="33" customFormat="1" x14ac:dyDescent="0.2">
      <c r="B102" s="1"/>
      <c r="D102" s="1"/>
    </row>
    <row r="103" spans="2:4" s="33" customFormat="1" x14ac:dyDescent="0.2">
      <c r="B103" s="1"/>
      <c r="D103" s="1"/>
    </row>
    <row r="104" spans="2:4" s="33" customFormat="1" x14ac:dyDescent="0.2">
      <c r="B104" s="1"/>
      <c r="D104" s="1"/>
    </row>
    <row r="105" spans="2:4" s="33" customFormat="1" x14ac:dyDescent="0.2">
      <c r="B105" s="1"/>
      <c r="D105" s="1"/>
    </row>
    <row r="106" spans="2:4" s="33" customFormat="1" x14ac:dyDescent="0.2">
      <c r="B106" s="1"/>
      <c r="D106" s="1"/>
    </row>
    <row r="107" spans="2:4" s="33" customFormat="1" x14ac:dyDescent="0.2">
      <c r="B107" s="1"/>
      <c r="D107" s="1"/>
    </row>
    <row r="108" spans="2:4" s="33" customFormat="1" x14ac:dyDescent="0.2">
      <c r="B108" s="1"/>
      <c r="D108" s="1"/>
    </row>
    <row r="109" spans="2:4" s="33" customFormat="1" x14ac:dyDescent="0.2">
      <c r="B109" s="1"/>
      <c r="D109" s="1"/>
    </row>
    <row r="110" spans="2:4" s="33" customFormat="1" x14ac:dyDescent="0.2">
      <c r="B110" s="1"/>
      <c r="D110" s="1"/>
    </row>
    <row r="111" spans="2:4" s="33" customFormat="1" x14ac:dyDescent="0.2">
      <c r="B111" s="1"/>
      <c r="D111" s="1"/>
    </row>
    <row r="112" spans="2:4" s="33" customFormat="1" x14ac:dyDescent="0.2">
      <c r="B112" s="1"/>
      <c r="D112" s="1"/>
    </row>
    <row r="113" spans="2:4" s="33" customFormat="1" x14ac:dyDescent="0.2">
      <c r="B113" s="1"/>
      <c r="D113" s="1"/>
    </row>
    <row r="114" spans="2:4" s="33" customFormat="1" x14ac:dyDescent="0.2">
      <c r="B114" s="1"/>
      <c r="D114" s="1"/>
    </row>
    <row r="115" spans="2:4" s="33" customFormat="1" x14ac:dyDescent="0.2">
      <c r="B115" s="1"/>
      <c r="D115" s="1"/>
    </row>
    <row r="116" spans="2:4" s="33" customFormat="1" x14ac:dyDescent="0.2">
      <c r="B116" s="1"/>
      <c r="D116" s="1"/>
    </row>
    <row r="117" spans="2:4" s="33" customFormat="1" x14ac:dyDescent="0.2">
      <c r="B117" s="1"/>
      <c r="D117" s="1"/>
    </row>
    <row r="118" spans="2:4" s="33" customFormat="1" x14ac:dyDescent="0.2">
      <c r="B118" s="1"/>
      <c r="D118" s="1"/>
    </row>
    <row r="119" spans="2:4" s="33" customFormat="1" x14ac:dyDescent="0.2">
      <c r="B119" s="1"/>
      <c r="D119" s="1"/>
    </row>
    <row r="120" spans="2:4" s="33" customFormat="1" x14ac:dyDescent="0.2">
      <c r="B120" s="1"/>
      <c r="D120" s="1"/>
    </row>
    <row r="121" spans="2:4" s="33" customFormat="1" x14ac:dyDescent="0.2">
      <c r="B121" s="1"/>
      <c r="D121" s="1"/>
    </row>
    <row r="122" spans="2:4" s="33" customFormat="1" x14ac:dyDescent="0.2">
      <c r="B122" s="1"/>
      <c r="D122" s="1"/>
    </row>
    <row r="123" spans="2:4" s="33" customFormat="1" x14ac:dyDescent="0.2">
      <c r="B123" s="1"/>
      <c r="D123" s="1"/>
    </row>
    <row r="124" spans="2:4" s="33" customFormat="1" x14ac:dyDescent="0.2">
      <c r="B124" s="1"/>
      <c r="D124" s="1"/>
    </row>
    <row r="125" spans="2:4" s="33" customFormat="1" x14ac:dyDescent="0.2">
      <c r="B125" s="1"/>
      <c r="D125" s="1"/>
    </row>
    <row r="126" spans="2:4" s="33" customFormat="1" x14ac:dyDescent="0.2">
      <c r="B126" s="1"/>
      <c r="D126" s="1"/>
    </row>
    <row r="127" spans="2:4" s="33" customFormat="1" x14ac:dyDescent="0.2">
      <c r="B127" s="1"/>
      <c r="D127" s="1"/>
    </row>
    <row r="128" spans="2:4" s="18" customFormat="1" x14ac:dyDescent="0.2">
      <c r="B128" s="1"/>
      <c r="D128" s="1"/>
    </row>
    <row r="129" spans="2:4" s="18" customFormat="1" x14ac:dyDescent="0.2">
      <c r="B129" s="1"/>
      <c r="D129" s="1"/>
    </row>
    <row r="130" spans="2:4" s="18" customFormat="1" x14ac:dyDescent="0.2">
      <c r="B130" s="1"/>
      <c r="D130" s="1"/>
    </row>
    <row r="131" spans="2:4" s="18" customFormat="1" x14ac:dyDescent="0.2">
      <c r="B131" s="1"/>
      <c r="D131" s="1"/>
    </row>
    <row r="132" spans="2:4" s="18" customFormat="1" x14ac:dyDescent="0.2">
      <c r="B132" s="1"/>
      <c r="D132" s="1"/>
    </row>
  </sheetData>
  <mergeCells count="1">
    <mergeCell ref="G3:P3"/>
  </mergeCells>
  <pageMargins left="0.39370078740157483" right="0.19685039370078741" top="0.78740157480314965" bottom="0.43307086614173229" header="0.51181102362204722" footer="0.27559055118110237"/>
  <pageSetup paperSize="9" scale="61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BS_consol_general">
    <tabColor theme="1" tint="0.499984740745262"/>
  </sheetPr>
  <dimension ref="A1:S396"/>
  <sheetViews>
    <sheetView zoomScaleNormal="100" zoomScaleSheetLayoutView="100" workbookViewId="0">
      <pane xSplit="1" ySplit="5" topLeftCell="B6" activePane="bottomRight" state="frozen"/>
      <selection activeCell="B53" sqref="B53"/>
      <selection pane="topRight" activeCell="B53" sqref="B53"/>
      <selection pane="bottomLeft" activeCell="B53" sqref="B53"/>
      <selection pane="bottomRight" activeCell="A4" sqref="A4"/>
    </sheetView>
  </sheetViews>
  <sheetFormatPr defaultColWidth="9.140625" defaultRowHeight="12.75" x14ac:dyDescent="0.2"/>
  <cols>
    <col min="1" max="1" width="58.7109375" style="1" customWidth="1"/>
    <col min="2" max="2" width="2.7109375" style="1" customWidth="1"/>
    <col min="3" max="3" width="13.7109375" style="1" customWidth="1"/>
    <col min="4" max="4" width="2.7109375" style="1" customWidth="1"/>
    <col min="5" max="5" width="13.7109375" style="1" customWidth="1"/>
    <col min="6" max="6" width="2.7109375" style="1" customWidth="1"/>
    <col min="7" max="16" width="13.7109375" style="1" customWidth="1"/>
    <col min="17" max="19" width="20.7109375" style="1" customWidth="1"/>
    <col min="20" max="16384" width="9.140625" style="1"/>
  </cols>
  <sheetData>
    <row r="1" spans="1:19" ht="15" customHeight="1" x14ac:dyDescent="0.25">
      <c r="A1" s="2" t="str">
        <f>'[1]Cover Page'!$A$3</f>
        <v>Kiama Municipal Council</v>
      </c>
      <c r="B1" s="3"/>
      <c r="D1" s="3"/>
      <c r="F1" s="3"/>
      <c r="Q1" s="47" t="s">
        <v>0</v>
      </c>
      <c r="R1" s="47" t="s">
        <v>0</v>
      </c>
      <c r="S1" s="47" t="s">
        <v>0</v>
      </c>
    </row>
    <row r="2" spans="1:19" ht="15" customHeight="1" x14ac:dyDescent="0.25">
      <c r="A2" s="2" t="str">
        <f>'[1]Cover Page'!$A$5</f>
        <v>10 Year Financial Plan for the Years ending 30 June 2028</v>
      </c>
      <c r="B2" s="3"/>
      <c r="D2" s="3"/>
      <c r="F2" s="3"/>
      <c r="Q2" s="47" t="s">
        <v>0</v>
      </c>
      <c r="R2" s="47" t="s">
        <v>0</v>
      </c>
      <c r="S2" s="47" t="s">
        <v>0</v>
      </c>
    </row>
    <row r="3" spans="1:19" ht="15" customHeight="1" x14ac:dyDescent="0.25">
      <c r="A3" s="5" t="str">
        <f>"BALANCE SHEET - "&amp;UPPER(consol_GF_name)</f>
        <v>BALANCE SHEET - GENERAL FUND</v>
      </c>
      <c r="B3" s="3"/>
      <c r="C3" s="6" t="s">
        <v>2</v>
      </c>
      <c r="D3" s="34"/>
      <c r="E3" s="6" t="s">
        <v>3</v>
      </c>
      <c r="F3" s="9"/>
      <c r="G3" s="10" t="s">
        <v>4</v>
      </c>
      <c r="H3" s="10"/>
      <c r="I3" s="10"/>
      <c r="J3" s="10"/>
      <c r="K3" s="10"/>
      <c r="L3" s="10"/>
      <c r="M3" s="10"/>
      <c r="N3" s="10"/>
      <c r="O3" s="10"/>
      <c r="P3" s="10"/>
      <c r="Q3" s="47" t="s">
        <v>0</v>
      </c>
      <c r="R3" s="47" t="s">
        <v>0</v>
      </c>
      <c r="S3" s="47" t="s">
        <v>0</v>
      </c>
    </row>
    <row r="4" spans="1:19" ht="15" customHeight="1" x14ac:dyDescent="0.25">
      <c r="A4" s="81" t="str">
        <f>"Scenario: "&amp;consol_scenario_name</f>
        <v>Scenario: Strategic Scenario</v>
      </c>
      <c r="B4" s="11"/>
      <c r="C4" s="12" t="str">
        <f>Starting_year-2&amp;"/"&amp;RIGHT(Starting_year-1,2)</f>
        <v>2016/17</v>
      </c>
      <c r="D4" s="13"/>
      <c r="E4" s="12" t="str">
        <f>Starting_year-1&amp;"/"&amp;RIGHT(Starting_year,2)</f>
        <v>2017/18</v>
      </c>
      <c r="F4" s="11"/>
      <c r="G4" s="12" t="str">
        <f>Starting_year&amp;"/"&amp;RIGHT(Starting_year+1,2)</f>
        <v>2018/19</v>
      </c>
      <c r="H4" s="14" t="str">
        <f>Starting_year+1&amp;"/"&amp;RIGHT(Starting_year+2,2)</f>
        <v>2019/20</v>
      </c>
      <c r="I4" s="14" t="str">
        <f>Starting_year+2&amp;"/"&amp;RIGHT(Starting_year+3,2)</f>
        <v>2020/21</v>
      </c>
      <c r="J4" s="14" t="str">
        <f>Starting_year+3&amp;"/"&amp;RIGHT(Starting_year+4,2)</f>
        <v>2021/22</v>
      </c>
      <c r="K4" s="14" t="str">
        <f>Starting_year+4&amp;"/"&amp;RIGHT(Starting_year+5,2)</f>
        <v>2022/23</v>
      </c>
      <c r="L4" s="14" t="str">
        <f>Starting_year+5&amp;"/"&amp;RIGHT(Starting_year+6,2)</f>
        <v>2023/24</v>
      </c>
      <c r="M4" s="14" t="str">
        <f>Starting_year+6&amp;"/"&amp;RIGHT(Starting_year+7,2)</f>
        <v>2024/25</v>
      </c>
      <c r="N4" s="14" t="str">
        <f>Starting_year+7&amp;"/"&amp;RIGHT(Starting_year+8,2)</f>
        <v>2025/26</v>
      </c>
      <c r="O4" s="14" t="str">
        <f>Starting_year+8&amp;"/"&amp;RIGHT(Starting_year+9,2)</f>
        <v>2026/27</v>
      </c>
      <c r="P4" s="14" t="str">
        <f>Starting_year+9&amp;"/"&amp;RIGHT(Starting_year+10,2)</f>
        <v>2027/28</v>
      </c>
      <c r="Q4" s="47" t="s">
        <v>0</v>
      </c>
      <c r="R4" s="47" t="s">
        <v>0</v>
      </c>
      <c r="S4" s="47" t="s">
        <v>0</v>
      </c>
    </row>
    <row r="5" spans="1:19" ht="15" customHeight="1" thickBot="1" x14ac:dyDescent="0.25">
      <c r="A5" s="15"/>
      <c r="B5" s="16"/>
      <c r="C5" s="17" t="str">
        <f>IF('[1]Cover Page'!$K$75=TRUE,"$","$'000")</f>
        <v>$</v>
      </c>
      <c r="D5" s="16"/>
      <c r="E5" s="17" t="str">
        <f>IF('[1]Cover Page'!$K$75=TRUE,"$","$'000")</f>
        <v>$</v>
      </c>
      <c r="F5" s="16"/>
      <c r="G5" s="17" t="str">
        <f>IF('[1]Cover Page'!$K$75=TRUE,"$","$'000")</f>
        <v>$</v>
      </c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Q5" s="47" t="s">
        <v>0</v>
      </c>
      <c r="R5" s="47" t="s">
        <v>0</v>
      </c>
      <c r="S5" s="47" t="s">
        <v>0</v>
      </c>
    </row>
    <row r="6" spans="1:19" s="18" customFormat="1" ht="15" x14ac:dyDescent="0.25">
      <c r="A6" s="19" t="s">
        <v>40</v>
      </c>
      <c r="B6" s="20"/>
      <c r="D6" s="20"/>
      <c r="F6" s="20"/>
      <c r="Q6" s="47" t="s">
        <v>0</v>
      </c>
      <c r="R6" s="47" t="s">
        <v>0</v>
      </c>
      <c r="S6" s="47" t="s">
        <v>0</v>
      </c>
    </row>
    <row r="7" spans="1:19" s="18" customFormat="1" x14ac:dyDescent="0.2">
      <c r="A7" s="23" t="s">
        <v>41</v>
      </c>
      <c r="B7" s="20"/>
      <c r="D7" s="20"/>
      <c r="F7" s="20"/>
      <c r="Q7" s="47" t="s">
        <v>0</v>
      </c>
      <c r="R7" s="47" t="s">
        <v>0</v>
      </c>
      <c r="S7" s="47" t="s">
        <v>0</v>
      </c>
    </row>
    <row r="8" spans="1:19" s="18" customFormat="1" x14ac:dyDescent="0.2">
      <c r="A8" s="18" t="s">
        <v>42</v>
      </c>
      <c r="B8" s="20"/>
      <c r="C8" s="18">
        <f>'[2]Balance Sheet'!C8</f>
        <v>2104000</v>
      </c>
      <c r="D8" s="20"/>
      <c r="E8" s="18">
        <f>'[2]Balance Sheet'!E8</f>
        <v>12412110.000000002</v>
      </c>
      <c r="F8" s="20"/>
      <c r="G8" s="18">
        <f>'[2]Balance Sheet'!G8</f>
        <v>13311256.021604002</v>
      </c>
      <c r="H8" s="18">
        <f>'[2]Balance Sheet'!H8</f>
        <v>13523100</v>
      </c>
      <c r="I8" s="18">
        <f>'[2]Balance Sheet'!I8</f>
        <v>13901746.800000001</v>
      </c>
      <c r="J8" s="18">
        <f>'[2]Balance Sheet'!J8</f>
        <v>14290995.7104</v>
      </c>
      <c r="K8" s="18">
        <f>'[2]Balance Sheet'!K8</f>
        <v>14691143.5902912</v>
      </c>
      <c r="L8" s="18">
        <f>'[2]Balance Sheet'!L8</f>
        <v>15102495.610819355</v>
      </c>
      <c r="M8" s="18">
        <f>'[2]Balance Sheet'!M8</f>
        <v>15163651.851486001</v>
      </c>
      <c r="N8" s="18">
        <f>'[2]Balance Sheet'!N8</f>
        <v>15465985.314072574</v>
      </c>
      <c r="O8" s="18">
        <f>'[2]Balance Sheet'!O8</f>
        <v>15960947.034315957</v>
      </c>
      <c r="P8" s="18">
        <f>'[2]Balance Sheet'!P8</f>
        <v>16317126.929795666</v>
      </c>
      <c r="Q8" s="47" t="s">
        <v>0</v>
      </c>
      <c r="R8" s="47" t="s">
        <v>0</v>
      </c>
      <c r="S8" s="47" t="s">
        <v>0</v>
      </c>
    </row>
    <row r="9" spans="1:19" s="18" customFormat="1" x14ac:dyDescent="0.2">
      <c r="A9" s="18" t="s">
        <v>43</v>
      </c>
      <c r="B9" s="20"/>
      <c r="C9" s="18">
        <f>'[2]Balance Sheet'!C9</f>
        <v>27714000</v>
      </c>
      <c r="D9" s="20"/>
      <c r="E9" s="18">
        <f>'[2]Balance Sheet'!E9</f>
        <v>4161832.1059496775</v>
      </c>
      <c r="F9" s="20"/>
      <c r="G9" s="18">
        <f>'[2]Balance Sheet'!G9</f>
        <v>2161832.1059496775</v>
      </c>
      <c r="H9" s="18">
        <f>'[2]Balance Sheet'!H9</f>
        <v>14467803.627584107</v>
      </c>
      <c r="I9" s="18">
        <f>'[2]Balance Sheet'!I9</f>
        <v>12187201.800020749</v>
      </c>
      <c r="J9" s="18">
        <f>'[2]Balance Sheet'!J9</f>
        <v>13017338.240707286</v>
      </c>
      <c r="K9" s="18">
        <f>'[2]Balance Sheet'!K9</f>
        <v>11162850.472786536</v>
      </c>
      <c r="L9" s="18">
        <f>'[2]Balance Sheet'!L9</f>
        <v>11800877.643681874</v>
      </c>
      <c r="M9" s="18">
        <f>'[2]Balance Sheet'!M9</f>
        <v>11800877.643681874</v>
      </c>
      <c r="N9" s="18">
        <f>'[2]Balance Sheet'!N9</f>
        <v>11800877.643681874</v>
      </c>
      <c r="O9" s="18">
        <f>'[2]Balance Sheet'!O9</f>
        <v>11800877.643681874</v>
      </c>
      <c r="P9" s="18">
        <f>'[2]Balance Sheet'!P9</f>
        <v>11800877.643681874</v>
      </c>
      <c r="Q9" s="47" t="s">
        <v>0</v>
      </c>
      <c r="R9" s="47" t="s">
        <v>0</v>
      </c>
      <c r="S9" s="47" t="s">
        <v>0</v>
      </c>
    </row>
    <row r="10" spans="1:19" s="18" customFormat="1" x14ac:dyDescent="0.2">
      <c r="A10" s="18" t="s">
        <v>44</v>
      </c>
      <c r="B10" s="20"/>
      <c r="C10" s="18">
        <f>'[2]Balance Sheet'!C10</f>
        <v>2023000</v>
      </c>
      <c r="D10" s="20"/>
      <c r="E10" s="18">
        <f>'[2]Balance Sheet'!E10</f>
        <v>2366731.8223791686</v>
      </c>
      <c r="F10" s="20"/>
      <c r="G10" s="18">
        <f>'[2]Balance Sheet'!G10</f>
        <v>2247005.3494096538</v>
      </c>
      <c r="H10" s="18">
        <f>'[2]Balance Sheet'!H10</f>
        <v>2162263.1733808788</v>
      </c>
      <c r="I10" s="18">
        <f>'[2]Balance Sheet'!I10</f>
        <v>2207841.8558345791</v>
      </c>
      <c r="J10" s="18">
        <f>'[2]Balance Sheet'!J10</f>
        <v>2279184.9826028249</v>
      </c>
      <c r="K10" s="18">
        <f>'[2]Balance Sheet'!K10</f>
        <v>2334437.8068943941</v>
      </c>
      <c r="L10" s="18">
        <f>'[2]Balance Sheet'!L10</f>
        <v>2399329.2448444963</v>
      </c>
      <c r="M10" s="18">
        <f>'[2]Balance Sheet'!M10</f>
        <v>2463067.1852331795</v>
      </c>
      <c r="N10" s="18">
        <f>'[2]Balance Sheet'!N10</f>
        <v>2529382.8318503033</v>
      </c>
      <c r="O10" s="18">
        <f>'[2]Balance Sheet'!O10</f>
        <v>2598134.2500436772</v>
      </c>
      <c r="P10" s="18">
        <f>'[2]Balance Sheet'!P10</f>
        <v>2668360.1788463071</v>
      </c>
      <c r="Q10" s="47" t="s">
        <v>0</v>
      </c>
      <c r="R10" s="47" t="s">
        <v>0</v>
      </c>
      <c r="S10" s="47" t="s">
        <v>0</v>
      </c>
    </row>
    <row r="11" spans="1:19" s="18" customFormat="1" x14ac:dyDescent="0.2">
      <c r="A11" s="18" t="s">
        <v>45</v>
      </c>
      <c r="B11" s="20"/>
      <c r="C11" s="18">
        <f>'[2]Balance Sheet'!C11</f>
        <v>243000</v>
      </c>
      <c r="D11" s="20"/>
      <c r="E11" s="18">
        <f>'[2]Balance Sheet'!E11</f>
        <v>11725021.62230145</v>
      </c>
      <c r="F11" s="20"/>
      <c r="G11" s="18">
        <f>'[2]Balance Sheet'!G11</f>
        <v>5980886.4404240465</v>
      </c>
      <c r="H11" s="18">
        <f>'[2]Balance Sheet'!H11</f>
        <v>224845.95645838272</v>
      </c>
      <c r="I11" s="18">
        <f>'[2]Balance Sheet'!I11</f>
        <v>230366.15837764755</v>
      </c>
      <c r="J11" s="18">
        <f>'[2]Balance Sheet'!J11</f>
        <v>236002.52594180399</v>
      </c>
      <c r="K11" s="18">
        <f>'[2]Balance Sheet'!K11</f>
        <v>241765.70652074105</v>
      </c>
      <c r="L11" s="18">
        <f>'[2]Balance Sheet'!L11</f>
        <v>247335.90723439778</v>
      </c>
      <c r="M11" s="18">
        <f>'[2]Balance Sheet'!M11</f>
        <v>253361.34534072253</v>
      </c>
      <c r="N11" s="18">
        <f>'[2]Balance Sheet'!N11</f>
        <v>259522.36088707391</v>
      </c>
      <c r="O11" s="18">
        <f>'[2]Balance Sheet'!O11</f>
        <v>265821.99621903984</v>
      </c>
      <c r="P11" s="18">
        <f>'[2]Balance Sheet'!P11</f>
        <v>272263.37519552704</v>
      </c>
      <c r="Q11" s="47" t="s">
        <v>0</v>
      </c>
      <c r="R11" s="47" t="s">
        <v>0</v>
      </c>
      <c r="S11" s="47" t="s">
        <v>0</v>
      </c>
    </row>
    <row r="12" spans="1:19" s="18" customFormat="1" x14ac:dyDescent="0.2">
      <c r="A12" s="18" t="s">
        <v>46</v>
      </c>
      <c r="B12" s="20"/>
      <c r="C12" s="18">
        <f>'[2]Balance Sheet'!C12</f>
        <v>5000</v>
      </c>
      <c r="D12" s="20"/>
      <c r="E12" s="18">
        <f>'[2]Balance Sheet'!E12</f>
        <v>42045.928207758545</v>
      </c>
      <c r="F12" s="20"/>
      <c r="G12" s="18">
        <f>'[2]Balance Sheet'!G12</f>
        <v>43941.898982141865</v>
      </c>
      <c r="H12" s="18">
        <f>'[2]Balance Sheet'!H12</f>
        <v>42592.311800015981</v>
      </c>
      <c r="I12" s="18">
        <f>'[2]Balance Sheet'!I12</f>
        <v>43628.549057290438</v>
      </c>
      <c r="J12" s="18">
        <f>'[2]Balance Sheet'!J12</f>
        <v>44686.924139848532</v>
      </c>
      <c r="K12" s="18">
        <f>'[2]Balance Sheet'!K12</f>
        <v>45769.086663638307</v>
      </c>
      <c r="L12" s="18">
        <f>'[2]Balance Sheet'!L12</f>
        <v>46829.322994282789</v>
      </c>
      <c r="M12" s="18">
        <f>'[2]Balance Sheet'!M12</f>
        <v>47960.678944760431</v>
      </c>
      <c r="N12" s="18">
        <f>'[2]Balance Sheet'!N12</f>
        <v>49117.466749107967</v>
      </c>
      <c r="O12" s="18">
        <f>'[2]Balance Sheet'!O12</f>
        <v>50300.257290063884</v>
      </c>
      <c r="P12" s="18">
        <f>'[2]Balance Sheet'!P12</f>
        <v>51509.635875202155</v>
      </c>
      <c r="Q12" s="47" t="s">
        <v>0</v>
      </c>
      <c r="R12" s="47" t="s">
        <v>0</v>
      </c>
      <c r="S12" s="47" t="s">
        <v>0</v>
      </c>
    </row>
    <row r="13" spans="1:19" s="18" customFormat="1" x14ac:dyDescent="0.2">
      <c r="A13" s="18" t="s">
        <v>47</v>
      </c>
      <c r="B13" s="20"/>
      <c r="C13" s="18">
        <f>'[2]Balance Sheet'!C13</f>
        <v>3756000</v>
      </c>
      <c r="D13" s="20"/>
      <c r="E13" s="18">
        <f>'[2]Balance Sheet'!E13</f>
        <v>1756000</v>
      </c>
      <c r="F13" s="20"/>
      <c r="G13" s="18">
        <f>'[2]Balance Sheet'!G13</f>
        <v>1756000</v>
      </c>
      <c r="H13" s="18">
        <f>'[2]Balance Sheet'!H13</f>
        <v>1756000</v>
      </c>
      <c r="I13" s="18">
        <f>'[2]Balance Sheet'!I13</f>
        <v>1756000</v>
      </c>
      <c r="J13" s="18">
        <f>'[2]Balance Sheet'!J13</f>
        <v>1756000</v>
      </c>
      <c r="K13" s="18">
        <f>'[2]Balance Sheet'!K13</f>
        <v>1756000</v>
      </c>
      <c r="L13" s="18">
        <f>'[2]Balance Sheet'!L13</f>
        <v>1756000</v>
      </c>
      <c r="M13" s="18">
        <f>'[2]Balance Sheet'!M13</f>
        <v>1756000</v>
      </c>
      <c r="N13" s="18">
        <f>'[2]Balance Sheet'!N13</f>
        <v>1756000</v>
      </c>
      <c r="O13" s="18">
        <f>'[2]Balance Sheet'!O13</f>
        <v>1756000</v>
      </c>
      <c r="P13" s="18">
        <f>'[2]Balance Sheet'!P13</f>
        <v>1756000</v>
      </c>
      <c r="Q13" s="47" t="s">
        <v>0</v>
      </c>
      <c r="R13" s="47" t="s">
        <v>0</v>
      </c>
      <c r="S13" s="47" t="s">
        <v>0</v>
      </c>
    </row>
    <row r="14" spans="1:19" s="18" customFormat="1" hidden="1" x14ac:dyDescent="0.2">
      <c r="A14" s="37" t="s">
        <v>48</v>
      </c>
      <c r="B14" s="20"/>
      <c r="C14" s="18">
        <f>'[2]Balance Sheet'!C14</f>
        <v>0</v>
      </c>
      <c r="D14" s="20"/>
      <c r="E14" s="18">
        <f>'[2]Balance Sheet'!E14</f>
        <v>0</v>
      </c>
      <c r="F14" s="20"/>
      <c r="G14" s="18">
        <f>'[2]Balance Sheet'!G14</f>
        <v>0</v>
      </c>
      <c r="H14" s="18">
        <f>'[2]Balance Sheet'!H14</f>
        <v>0</v>
      </c>
      <c r="I14" s="18">
        <f>'[2]Balance Sheet'!I14</f>
        <v>0</v>
      </c>
      <c r="J14" s="18">
        <f>'[2]Balance Sheet'!J14</f>
        <v>0</v>
      </c>
      <c r="K14" s="18">
        <f>'[2]Balance Sheet'!K14</f>
        <v>0</v>
      </c>
      <c r="L14" s="18">
        <f>'[2]Balance Sheet'!L14</f>
        <v>0</v>
      </c>
      <c r="M14" s="18">
        <f>'[2]Balance Sheet'!M14</f>
        <v>0</v>
      </c>
      <c r="N14" s="18">
        <f>'[2]Balance Sheet'!N14</f>
        <v>0</v>
      </c>
      <c r="O14" s="18">
        <f>'[2]Balance Sheet'!O14</f>
        <v>0</v>
      </c>
      <c r="P14" s="18">
        <f>'[2]Balance Sheet'!P14</f>
        <v>0</v>
      </c>
      <c r="Q14" s="47" t="s">
        <v>0</v>
      </c>
      <c r="R14" s="47" t="s">
        <v>0</v>
      </c>
      <c r="S14" s="47" t="s">
        <v>0</v>
      </c>
    </row>
    <row r="15" spans="1:19" s="18" customFormat="1" x14ac:dyDescent="0.2">
      <c r="A15" s="23" t="s">
        <v>49</v>
      </c>
      <c r="B15" s="38"/>
      <c r="C15" s="39">
        <f>SUM(C7:C14)</f>
        <v>35845000</v>
      </c>
      <c r="D15" s="38"/>
      <c r="E15" s="39">
        <f t="shared" ref="E15:P15" si="0">SUM(E7:E14)</f>
        <v>32463741.47883806</v>
      </c>
      <c r="F15" s="38"/>
      <c r="G15" s="39">
        <f t="shared" si="0"/>
        <v>25500921.816369522</v>
      </c>
      <c r="H15" s="39">
        <f t="shared" si="0"/>
        <v>32176605.069223382</v>
      </c>
      <c r="I15" s="39">
        <f t="shared" si="0"/>
        <v>30326785.16329027</v>
      </c>
      <c r="J15" s="39">
        <f t="shared" si="0"/>
        <v>31624208.383791763</v>
      </c>
      <c r="K15" s="39">
        <f t="shared" si="0"/>
        <v>30231966.663156509</v>
      </c>
      <c r="L15" s="39">
        <f t="shared" si="0"/>
        <v>31352867.729574408</v>
      </c>
      <c r="M15" s="39">
        <f t="shared" si="0"/>
        <v>31484918.704686534</v>
      </c>
      <c r="N15" s="39">
        <f t="shared" si="0"/>
        <v>31860885.617240936</v>
      </c>
      <c r="O15" s="39">
        <f t="shared" si="0"/>
        <v>32432081.181550615</v>
      </c>
      <c r="P15" s="39">
        <f t="shared" si="0"/>
        <v>32866137.763394576</v>
      </c>
      <c r="Q15" s="47" t="s">
        <v>0</v>
      </c>
      <c r="R15" s="47" t="s">
        <v>0</v>
      </c>
      <c r="S15" s="47" t="s">
        <v>0</v>
      </c>
    </row>
    <row r="16" spans="1:19" s="18" customFormat="1" x14ac:dyDescent="0.2">
      <c r="B16" s="20"/>
      <c r="D16" s="20"/>
      <c r="F16" s="20"/>
      <c r="Q16" s="47" t="s">
        <v>0</v>
      </c>
      <c r="R16" s="47" t="s">
        <v>0</v>
      </c>
      <c r="S16" s="47" t="s">
        <v>0</v>
      </c>
    </row>
    <row r="17" spans="1:19" s="18" customFormat="1" x14ac:dyDescent="0.2">
      <c r="A17" s="23" t="s">
        <v>50</v>
      </c>
      <c r="B17" s="20"/>
      <c r="D17" s="20"/>
      <c r="F17" s="20"/>
      <c r="Q17" s="47" t="s">
        <v>0</v>
      </c>
      <c r="R17" s="47" t="s">
        <v>0</v>
      </c>
      <c r="S17" s="47" t="s">
        <v>0</v>
      </c>
    </row>
    <row r="18" spans="1:19" s="18" customFormat="1" x14ac:dyDescent="0.2">
      <c r="A18" s="18" t="s">
        <v>43</v>
      </c>
      <c r="B18" s="20"/>
      <c r="C18" s="18">
        <f>'[2]Balance Sheet'!C18</f>
        <v>0</v>
      </c>
      <c r="D18" s="20"/>
      <c r="E18" s="18">
        <f>'[2]Balance Sheet'!E18</f>
        <v>0</v>
      </c>
      <c r="F18" s="20"/>
      <c r="G18" s="18">
        <f>'[2]Balance Sheet'!G18</f>
        <v>0</v>
      </c>
      <c r="H18" s="18">
        <f>'[2]Balance Sheet'!H18</f>
        <v>0</v>
      </c>
      <c r="I18" s="18">
        <f>'[2]Balance Sheet'!I18</f>
        <v>0</v>
      </c>
      <c r="J18" s="18">
        <f>'[2]Balance Sheet'!J18</f>
        <v>0</v>
      </c>
      <c r="K18" s="18">
        <f>'[2]Balance Sheet'!K18</f>
        <v>0</v>
      </c>
      <c r="L18" s="18">
        <f>'[2]Balance Sheet'!L18</f>
        <v>0</v>
      </c>
      <c r="M18" s="18">
        <f>'[2]Balance Sheet'!M18</f>
        <v>0</v>
      </c>
      <c r="N18" s="18">
        <f>'[2]Balance Sheet'!N18</f>
        <v>0</v>
      </c>
      <c r="O18" s="18">
        <f>'[2]Balance Sheet'!O18</f>
        <v>0</v>
      </c>
      <c r="P18" s="18">
        <f>'[2]Balance Sheet'!P18</f>
        <v>0</v>
      </c>
      <c r="Q18" s="47" t="s">
        <v>0</v>
      </c>
      <c r="R18" s="47" t="s">
        <v>0</v>
      </c>
      <c r="S18" s="47" t="s">
        <v>0</v>
      </c>
    </row>
    <row r="19" spans="1:19" s="18" customFormat="1" x14ac:dyDescent="0.2">
      <c r="A19" s="18" t="s">
        <v>44</v>
      </c>
      <c r="B19" s="20"/>
      <c r="C19" s="18">
        <f>'[2]Balance Sheet'!C19</f>
        <v>551000</v>
      </c>
      <c r="D19" s="20"/>
      <c r="E19" s="18">
        <f>'[2]Balance Sheet'!E19</f>
        <v>378000.88620462612</v>
      </c>
      <c r="F19" s="20"/>
      <c r="G19" s="18">
        <f>'[2]Balance Sheet'!G19</f>
        <v>10296194.625109224</v>
      </c>
      <c r="H19" s="18">
        <f>'[2]Balance Sheet'!H19</f>
        <v>10305823.753398053</v>
      </c>
      <c r="I19" s="18">
        <f>'[2]Balance Sheet'!I19</f>
        <v>10317028.486724308</v>
      </c>
      <c r="J19" s="18">
        <f>'[2]Balance Sheet'!J19</f>
        <v>10324954.203358967</v>
      </c>
      <c r="K19" s="18">
        <f>'[2]Balance Sheet'!K19</f>
        <v>10333078.060508519</v>
      </c>
      <c r="L19" s="18">
        <f>'[2]Balance Sheet'!L19</f>
        <v>10341405.013220007</v>
      </c>
      <c r="M19" s="18">
        <f>'[2]Balance Sheet'!M19</f>
        <v>10349940.139124015</v>
      </c>
      <c r="N19" s="18">
        <f>'[2]Balance Sheet'!N19</f>
        <v>10358688.64767349</v>
      </c>
      <c r="O19" s="18">
        <f>'[2]Balance Sheet'!O19</f>
        <v>10367655.853026323</v>
      </c>
      <c r="P19" s="18">
        <f>'[2]Balance Sheet'!P19</f>
        <v>10376847.242678106</v>
      </c>
      <c r="Q19" s="47" t="s">
        <v>0</v>
      </c>
      <c r="R19" s="47" t="s">
        <v>0</v>
      </c>
      <c r="S19" s="47" t="s">
        <v>0</v>
      </c>
    </row>
    <row r="20" spans="1:19" s="18" customFormat="1" x14ac:dyDescent="0.2">
      <c r="A20" s="18" t="s">
        <v>45</v>
      </c>
      <c r="B20" s="20"/>
      <c r="C20" s="18">
        <f>'[2]Balance Sheet'!C20</f>
        <v>0</v>
      </c>
      <c r="D20" s="20"/>
      <c r="E20" s="18">
        <f>'[2]Balance Sheet'!E20</f>
        <v>0</v>
      </c>
      <c r="F20" s="20"/>
      <c r="G20" s="18">
        <f>'[2]Balance Sheet'!G20</f>
        <v>0</v>
      </c>
      <c r="H20" s="18">
        <f>'[2]Balance Sheet'!H20</f>
        <v>0</v>
      </c>
      <c r="I20" s="18">
        <f>'[2]Balance Sheet'!I20</f>
        <v>0</v>
      </c>
      <c r="J20" s="18">
        <f>'[2]Balance Sheet'!J20</f>
        <v>0</v>
      </c>
      <c r="K20" s="18">
        <f>'[2]Balance Sheet'!K20</f>
        <v>0</v>
      </c>
      <c r="L20" s="18">
        <f>'[2]Balance Sheet'!L20</f>
        <v>0</v>
      </c>
      <c r="M20" s="18">
        <f>'[2]Balance Sheet'!M20</f>
        <v>0</v>
      </c>
      <c r="N20" s="18">
        <f>'[2]Balance Sheet'!N20</f>
        <v>0</v>
      </c>
      <c r="O20" s="18">
        <f>'[2]Balance Sheet'!O20</f>
        <v>0</v>
      </c>
      <c r="P20" s="18">
        <f>'[2]Balance Sheet'!P20</f>
        <v>0</v>
      </c>
      <c r="Q20" s="47" t="s">
        <v>0</v>
      </c>
      <c r="R20" s="47" t="s">
        <v>0</v>
      </c>
      <c r="S20" s="47" t="s">
        <v>0</v>
      </c>
    </row>
    <row r="21" spans="1:19" s="18" customFormat="1" x14ac:dyDescent="0.2">
      <c r="A21" s="18" t="s">
        <v>51</v>
      </c>
      <c r="B21" s="20"/>
      <c r="C21" s="18">
        <f>'[2]Balance Sheet'!C21</f>
        <v>350985000</v>
      </c>
      <c r="D21" s="20"/>
      <c r="E21" s="18">
        <f>'[2]Balance Sheet'!E21</f>
        <v>361034122</v>
      </c>
      <c r="F21" s="20"/>
      <c r="G21" s="18">
        <f>'[2]Balance Sheet'!G21</f>
        <v>362674041</v>
      </c>
      <c r="H21" s="18">
        <f>'[2]Balance Sheet'!H21</f>
        <v>364783151.04000002</v>
      </c>
      <c r="I21" s="18">
        <f>'[2]Balance Sheet'!I21</f>
        <v>366939691.86000001</v>
      </c>
      <c r="J21" s="18">
        <f>'[2]Balance Sheet'!J21</f>
        <v>368410820.57999998</v>
      </c>
      <c r="K21" s="18">
        <f>'[2]Balance Sheet'!K21</f>
        <v>370124282.95999998</v>
      </c>
      <c r="L21" s="18">
        <f>'[2]Balance Sheet'!L21</f>
        <v>370580327.27999997</v>
      </c>
      <c r="M21" s="18">
        <f>'[2]Balance Sheet'!M21</f>
        <v>370880513.47999996</v>
      </c>
      <c r="N21" s="18">
        <f>'[2]Balance Sheet'!N21</f>
        <v>370890217.13</v>
      </c>
      <c r="O21" s="18">
        <f>'[2]Balance Sheet'!O21</f>
        <v>370724877.80000001</v>
      </c>
      <c r="P21" s="18">
        <f>'[2]Balance Sheet'!P21</f>
        <v>370974731.06</v>
      </c>
      <c r="Q21" s="47" t="s">
        <v>0</v>
      </c>
      <c r="R21" s="47" t="s">
        <v>0</v>
      </c>
      <c r="S21" s="47" t="s">
        <v>0</v>
      </c>
    </row>
    <row r="22" spans="1:19" s="18" customFormat="1" x14ac:dyDescent="0.2">
      <c r="A22" s="18" t="s">
        <v>52</v>
      </c>
      <c r="B22" s="20"/>
      <c r="C22" s="18">
        <f>'[2]Balance Sheet'!C22</f>
        <v>157000</v>
      </c>
      <c r="D22" s="20"/>
      <c r="E22" s="18">
        <f>'[2]Balance Sheet'!E22</f>
        <v>157000</v>
      </c>
      <c r="F22" s="20"/>
      <c r="G22" s="18">
        <f>'[2]Balance Sheet'!G22</f>
        <v>157000</v>
      </c>
      <c r="H22" s="18">
        <f>'[2]Balance Sheet'!H22</f>
        <v>157000</v>
      </c>
      <c r="I22" s="18">
        <f>'[2]Balance Sheet'!I22</f>
        <v>157000</v>
      </c>
      <c r="J22" s="18">
        <f>'[2]Balance Sheet'!J22</f>
        <v>157000</v>
      </c>
      <c r="K22" s="18">
        <f>'[2]Balance Sheet'!K22</f>
        <v>157000</v>
      </c>
      <c r="L22" s="18">
        <f>'[2]Balance Sheet'!L22</f>
        <v>157000</v>
      </c>
      <c r="M22" s="18">
        <f>'[2]Balance Sheet'!M22</f>
        <v>157000</v>
      </c>
      <c r="N22" s="18">
        <f>'[2]Balance Sheet'!N22</f>
        <v>157000</v>
      </c>
      <c r="O22" s="18">
        <f>'[2]Balance Sheet'!O22</f>
        <v>157000</v>
      </c>
      <c r="P22" s="18">
        <f>'[2]Balance Sheet'!P22</f>
        <v>157000</v>
      </c>
      <c r="Q22" s="47" t="s">
        <v>0</v>
      </c>
      <c r="R22" s="47" t="s">
        <v>0</v>
      </c>
      <c r="S22" s="47" t="s">
        <v>0</v>
      </c>
    </row>
    <row r="23" spans="1:19" s="18" customFormat="1" x14ac:dyDescent="0.2">
      <c r="A23" s="18" t="s">
        <v>53</v>
      </c>
      <c r="B23" s="20"/>
      <c r="C23" s="18">
        <f>'[2]Balance Sheet'!C23</f>
        <v>80053000</v>
      </c>
      <c r="D23" s="20"/>
      <c r="E23" s="18">
        <f>'[2]Balance Sheet'!E23</f>
        <v>80053000</v>
      </c>
      <c r="F23" s="20"/>
      <c r="G23" s="18">
        <f>'[2]Balance Sheet'!G23</f>
        <v>80053000</v>
      </c>
      <c r="H23" s="18">
        <f>'[2]Balance Sheet'!H23</f>
        <v>80053000</v>
      </c>
      <c r="I23" s="18">
        <f>'[2]Balance Sheet'!I23</f>
        <v>80053000</v>
      </c>
      <c r="J23" s="18">
        <f>'[2]Balance Sheet'!J23</f>
        <v>80053000</v>
      </c>
      <c r="K23" s="18">
        <f>'[2]Balance Sheet'!K23</f>
        <v>80053000</v>
      </c>
      <c r="L23" s="18">
        <f>'[2]Balance Sheet'!L23</f>
        <v>80053000</v>
      </c>
      <c r="M23" s="18">
        <f>'[2]Balance Sheet'!M23</f>
        <v>80053000</v>
      </c>
      <c r="N23" s="18">
        <f>'[2]Balance Sheet'!N23</f>
        <v>80053000</v>
      </c>
      <c r="O23" s="18">
        <f>'[2]Balance Sheet'!O23</f>
        <v>80053000</v>
      </c>
      <c r="P23" s="18">
        <f>'[2]Balance Sheet'!P23</f>
        <v>80053000</v>
      </c>
      <c r="Q23" s="47" t="s">
        <v>0</v>
      </c>
      <c r="R23" s="47" t="s">
        <v>0</v>
      </c>
      <c r="S23" s="47" t="s">
        <v>0</v>
      </c>
    </row>
    <row r="24" spans="1:19" s="18" customFormat="1" x14ac:dyDescent="0.2">
      <c r="A24" s="18" t="s">
        <v>54</v>
      </c>
      <c r="B24" s="20"/>
      <c r="C24" s="18">
        <f>'[2]Balance Sheet'!C24</f>
        <v>2400000</v>
      </c>
      <c r="D24" s="20"/>
      <c r="E24" s="18">
        <f>'[2]Balance Sheet'!E24</f>
        <v>2400000</v>
      </c>
      <c r="F24" s="20"/>
      <c r="G24" s="18">
        <f>'[2]Balance Sheet'!G24</f>
        <v>2400000</v>
      </c>
      <c r="H24" s="18">
        <f>'[2]Balance Sheet'!H24</f>
        <v>2400000</v>
      </c>
      <c r="I24" s="18">
        <f>'[2]Balance Sheet'!I24</f>
        <v>2400000</v>
      </c>
      <c r="J24" s="18">
        <f>'[2]Balance Sheet'!J24</f>
        <v>2400000</v>
      </c>
      <c r="K24" s="18">
        <f>'[2]Balance Sheet'!K24</f>
        <v>2400000</v>
      </c>
      <c r="L24" s="18">
        <f>'[2]Balance Sheet'!L24</f>
        <v>2400000</v>
      </c>
      <c r="M24" s="18">
        <f>'[2]Balance Sheet'!M24</f>
        <v>2400000</v>
      </c>
      <c r="N24" s="18">
        <f>'[2]Balance Sheet'!N24</f>
        <v>2400000</v>
      </c>
      <c r="O24" s="18">
        <f>'[2]Balance Sheet'!O24</f>
        <v>2400000</v>
      </c>
      <c r="P24" s="18">
        <f>'[2]Balance Sheet'!P24</f>
        <v>2400000</v>
      </c>
      <c r="Q24" s="47" t="s">
        <v>0</v>
      </c>
      <c r="R24" s="47" t="s">
        <v>0</v>
      </c>
      <c r="S24" s="47" t="s">
        <v>0</v>
      </c>
    </row>
    <row r="25" spans="1:19" s="18" customFormat="1" x14ac:dyDescent="0.2">
      <c r="A25" s="18" t="s">
        <v>47</v>
      </c>
      <c r="B25" s="20"/>
      <c r="C25" s="18">
        <f>'[2]Balance Sheet'!C25</f>
        <v>0</v>
      </c>
      <c r="D25" s="20"/>
      <c r="E25" s="18">
        <f>'[2]Balance Sheet'!E25</f>
        <v>0</v>
      </c>
      <c r="F25" s="20"/>
      <c r="G25" s="18">
        <f>'[2]Balance Sheet'!G25</f>
        <v>0</v>
      </c>
      <c r="H25" s="18">
        <f>'[2]Balance Sheet'!H25</f>
        <v>0</v>
      </c>
      <c r="I25" s="18">
        <f>'[2]Balance Sheet'!I25</f>
        <v>0</v>
      </c>
      <c r="J25" s="18">
        <f>'[2]Balance Sheet'!J25</f>
        <v>0</v>
      </c>
      <c r="K25" s="18">
        <f>'[2]Balance Sheet'!K25</f>
        <v>0</v>
      </c>
      <c r="L25" s="18">
        <f>'[2]Balance Sheet'!L25</f>
        <v>0</v>
      </c>
      <c r="M25" s="18">
        <f>'[2]Balance Sheet'!M25</f>
        <v>0</v>
      </c>
      <c r="N25" s="18">
        <f>'[2]Balance Sheet'!N25</f>
        <v>0</v>
      </c>
      <c r="O25" s="18">
        <f>'[2]Balance Sheet'!O25</f>
        <v>0</v>
      </c>
      <c r="P25" s="18">
        <f>'[2]Balance Sheet'!P25</f>
        <v>0</v>
      </c>
      <c r="Q25" s="47" t="s">
        <v>0</v>
      </c>
      <c r="R25" s="47" t="s">
        <v>0</v>
      </c>
      <c r="S25" s="47" t="s">
        <v>0</v>
      </c>
    </row>
    <row r="26" spans="1:19" s="18" customFormat="1" x14ac:dyDescent="0.2">
      <c r="A26" s="18" t="s">
        <v>46</v>
      </c>
      <c r="B26" s="20"/>
      <c r="C26" s="18">
        <f>'[2]Balance Sheet'!C26</f>
        <v>0</v>
      </c>
      <c r="D26" s="20"/>
      <c r="E26" s="18">
        <f>'[2]Balance Sheet'!E26</f>
        <v>0</v>
      </c>
      <c r="F26" s="20"/>
      <c r="G26" s="18">
        <f>'[2]Balance Sheet'!G26</f>
        <v>0</v>
      </c>
      <c r="H26" s="18">
        <f>'[2]Balance Sheet'!H26</f>
        <v>0</v>
      </c>
      <c r="I26" s="18">
        <f>'[2]Balance Sheet'!I26</f>
        <v>0</v>
      </c>
      <c r="J26" s="18">
        <f>'[2]Balance Sheet'!J26</f>
        <v>0</v>
      </c>
      <c r="K26" s="18">
        <f>'[2]Balance Sheet'!K26</f>
        <v>0</v>
      </c>
      <c r="L26" s="18">
        <f>'[2]Balance Sheet'!L26</f>
        <v>0</v>
      </c>
      <c r="M26" s="18">
        <f>'[2]Balance Sheet'!M26</f>
        <v>0</v>
      </c>
      <c r="N26" s="18">
        <f>'[2]Balance Sheet'!N26</f>
        <v>0</v>
      </c>
      <c r="O26" s="18">
        <f>'[2]Balance Sheet'!O26</f>
        <v>0</v>
      </c>
      <c r="P26" s="18">
        <f>'[2]Balance Sheet'!P26</f>
        <v>0</v>
      </c>
      <c r="Q26" s="47" t="s">
        <v>0</v>
      </c>
      <c r="R26" s="47" t="s">
        <v>0</v>
      </c>
      <c r="S26" s="47" t="s">
        <v>0</v>
      </c>
    </row>
    <row r="27" spans="1:19" s="18" customFormat="1" x14ac:dyDescent="0.2">
      <c r="A27" s="23" t="s">
        <v>55</v>
      </c>
      <c r="B27" s="38"/>
      <c r="C27" s="39">
        <f>SUM(C17:C26)</f>
        <v>434146000</v>
      </c>
      <c r="D27" s="38"/>
      <c r="E27" s="39">
        <f>SUM(E17:E26)</f>
        <v>444022122.8862046</v>
      </c>
      <c r="F27" s="38"/>
      <c r="G27" s="39">
        <f t="shared" ref="G27:P27" si="1">SUM(G17:G26)</f>
        <v>455580235.6251092</v>
      </c>
      <c r="H27" s="39">
        <f t="shared" si="1"/>
        <v>457698974.79339808</v>
      </c>
      <c r="I27" s="39">
        <f t="shared" si="1"/>
        <v>459866720.34672433</v>
      </c>
      <c r="J27" s="39">
        <f t="shared" si="1"/>
        <v>461345774.78335893</v>
      </c>
      <c r="K27" s="39">
        <f t="shared" si="1"/>
        <v>463067361.02050853</v>
      </c>
      <c r="L27" s="39">
        <f t="shared" si="1"/>
        <v>463531732.29321998</v>
      </c>
      <c r="M27" s="39">
        <f t="shared" si="1"/>
        <v>463840453.619124</v>
      </c>
      <c r="N27" s="39">
        <f t="shared" si="1"/>
        <v>463858905.77767348</v>
      </c>
      <c r="O27" s="39">
        <f t="shared" si="1"/>
        <v>463702533.65302634</v>
      </c>
      <c r="P27" s="39">
        <f t="shared" si="1"/>
        <v>463961578.30267811</v>
      </c>
      <c r="Q27" s="47" t="s">
        <v>0</v>
      </c>
      <c r="R27" s="47" t="s">
        <v>0</v>
      </c>
      <c r="S27" s="47" t="s">
        <v>0</v>
      </c>
    </row>
    <row r="28" spans="1:19" s="18" customFormat="1" ht="13.5" thickBot="1" x14ac:dyDescent="0.25">
      <c r="A28" s="23" t="s">
        <v>56</v>
      </c>
      <c r="B28" s="40"/>
      <c r="C28" s="41">
        <f>C27+C15</f>
        <v>469991000</v>
      </c>
      <c r="D28" s="40"/>
      <c r="E28" s="41">
        <f>E27+E15</f>
        <v>476485864.36504269</v>
      </c>
      <c r="F28" s="40"/>
      <c r="G28" s="41">
        <f t="shared" ref="G28:P28" si="2">G27+G15</f>
        <v>481081157.44147873</v>
      </c>
      <c r="H28" s="41">
        <f t="shared" si="2"/>
        <v>489875579.86262149</v>
      </c>
      <c r="I28" s="41">
        <f t="shared" si="2"/>
        <v>490193505.51001459</v>
      </c>
      <c r="J28" s="41">
        <f t="shared" si="2"/>
        <v>492969983.16715068</v>
      </c>
      <c r="K28" s="41">
        <f t="shared" si="2"/>
        <v>493299327.68366504</v>
      </c>
      <c r="L28" s="41">
        <f t="shared" si="2"/>
        <v>494884600.02279437</v>
      </c>
      <c r="M28" s="41">
        <f t="shared" si="2"/>
        <v>495325372.32381052</v>
      </c>
      <c r="N28" s="41">
        <f t="shared" si="2"/>
        <v>495719791.39491439</v>
      </c>
      <c r="O28" s="41">
        <f t="shared" si="2"/>
        <v>496134614.83457696</v>
      </c>
      <c r="P28" s="41">
        <f t="shared" si="2"/>
        <v>496827716.0660727</v>
      </c>
      <c r="Q28" s="47" t="s">
        <v>0</v>
      </c>
      <c r="R28" s="47" t="s">
        <v>0</v>
      </c>
      <c r="S28" s="47" t="s">
        <v>0</v>
      </c>
    </row>
    <row r="29" spans="1:19" s="18" customFormat="1" x14ac:dyDescent="0.2">
      <c r="B29" s="20"/>
      <c r="D29" s="20"/>
      <c r="F29" s="20"/>
      <c r="Q29" s="47" t="s">
        <v>0</v>
      </c>
      <c r="R29" s="47" t="s">
        <v>0</v>
      </c>
      <c r="S29" s="47" t="s">
        <v>0</v>
      </c>
    </row>
    <row r="30" spans="1:19" s="18" customFormat="1" ht="15" x14ac:dyDescent="0.25">
      <c r="A30" s="19" t="s">
        <v>57</v>
      </c>
      <c r="B30" s="20"/>
      <c r="D30" s="20"/>
      <c r="F30" s="20"/>
      <c r="Q30" s="47" t="s">
        <v>0</v>
      </c>
      <c r="R30" s="47" t="s">
        <v>0</v>
      </c>
      <c r="S30" s="47" t="s">
        <v>0</v>
      </c>
    </row>
    <row r="31" spans="1:19" s="18" customFormat="1" x14ac:dyDescent="0.2">
      <c r="A31" s="23" t="s">
        <v>58</v>
      </c>
      <c r="B31" s="20"/>
      <c r="D31" s="20"/>
      <c r="F31" s="20"/>
      <c r="Q31" s="47" t="s">
        <v>0</v>
      </c>
      <c r="R31" s="47" t="s">
        <v>0</v>
      </c>
      <c r="S31" s="47" t="s">
        <v>0</v>
      </c>
    </row>
    <row r="32" spans="1:19" s="18" customFormat="1" x14ac:dyDescent="0.2">
      <c r="A32" s="18" t="s">
        <v>59</v>
      </c>
      <c r="B32" s="20"/>
      <c r="C32" s="18">
        <f>'[2]Balance Sheet'!C32</f>
        <v>0</v>
      </c>
      <c r="D32" s="20"/>
      <c r="E32" s="18">
        <f>'[2]Balance Sheet'!E32</f>
        <v>0</v>
      </c>
      <c r="F32" s="20"/>
      <c r="G32" s="18">
        <f>'[2]Balance Sheet'!G32</f>
        <v>0</v>
      </c>
      <c r="H32" s="18">
        <f>'[2]Balance Sheet'!H32</f>
        <v>0</v>
      </c>
      <c r="I32" s="18">
        <f>'[2]Balance Sheet'!I32</f>
        <v>0</v>
      </c>
      <c r="J32" s="18">
        <f>'[2]Balance Sheet'!J32</f>
        <v>0</v>
      </c>
      <c r="K32" s="18">
        <f>'[2]Balance Sheet'!K32</f>
        <v>0</v>
      </c>
      <c r="L32" s="18">
        <f>'[2]Balance Sheet'!L32</f>
        <v>0</v>
      </c>
      <c r="M32" s="18">
        <f>'[2]Balance Sheet'!M32</f>
        <v>0</v>
      </c>
      <c r="N32" s="18">
        <f>'[2]Balance Sheet'!N32</f>
        <v>0</v>
      </c>
      <c r="O32" s="18">
        <f>'[2]Balance Sheet'!O32</f>
        <v>0</v>
      </c>
      <c r="P32" s="18">
        <f>'[2]Balance Sheet'!P32</f>
        <v>0</v>
      </c>
      <c r="Q32" s="47" t="s">
        <v>0</v>
      </c>
      <c r="R32" s="47" t="s">
        <v>0</v>
      </c>
      <c r="S32" s="47" t="s">
        <v>0</v>
      </c>
    </row>
    <row r="33" spans="1:19" s="18" customFormat="1" x14ac:dyDescent="0.2">
      <c r="A33" s="18" t="s">
        <v>60</v>
      </c>
      <c r="B33" s="20"/>
      <c r="C33" s="18">
        <f>'[2]Balance Sheet'!C33</f>
        <v>68206000</v>
      </c>
      <c r="D33" s="20"/>
      <c r="E33" s="18">
        <f>'[2]Balance Sheet'!E33</f>
        <v>66927010.252957739</v>
      </c>
      <c r="F33" s="20"/>
      <c r="G33" s="18">
        <f>'[2]Balance Sheet'!G33</f>
        <v>65879512.284914933</v>
      </c>
      <c r="H33" s="18">
        <f>'[2]Balance Sheet'!H33</f>
        <v>64552467.874258853</v>
      </c>
      <c r="I33" s="18">
        <f>'[2]Balance Sheet'!I33</f>
        <v>63440905.253123745</v>
      </c>
      <c r="J33" s="18">
        <f>'[2]Balance Sheet'!J33</f>
        <v>62341801.11918921</v>
      </c>
      <c r="K33" s="18">
        <f>'[2]Balance Sheet'!K33</f>
        <v>61235124.589167416</v>
      </c>
      <c r="L33" s="18">
        <f>'[2]Balance Sheet'!L33</f>
        <v>60132337.10981147</v>
      </c>
      <c r="M33" s="18">
        <f>'[2]Balance Sheet'!M33</f>
        <v>59030965.686945215</v>
      </c>
      <c r="N33" s="18">
        <f>'[2]Balance Sheet'!N33</f>
        <v>57931837.842571974</v>
      </c>
      <c r="O33" s="18">
        <f>'[2]Balance Sheet'!O33</f>
        <v>56835005.052791707</v>
      </c>
      <c r="P33" s="18">
        <f>'[2]Balance Sheet'!P33</f>
        <v>55741327.185784854</v>
      </c>
      <c r="Q33" s="47" t="s">
        <v>0</v>
      </c>
      <c r="R33" s="47" t="s">
        <v>0</v>
      </c>
      <c r="S33" s="47" t="s">
        <v>0</v>
      </c>
    </row>
    <row r="34" spans="1:19" s="18" customFormat="1" x14ac:dyDescent="0.2">
      <c r="A34" s="22" t="s">
        <v>61</v>
      </c>
      <c r="B34" s="20"/>
      <c r="C34" s="18">
        <f>'[2]Balance Sheet'!C34</f>
        <v>723000</v>
      </c>
      <c r="D34" s="20"/>
      <c r="E34" s="18">
        <f>'[2]Balance Sheet'!E34</f>
        <v>199870.58449097374</v>
      </c>
      <c r="F34" s="20"/>
      <c r="G34" s="18">
        <f>'[2]Balance Sheet'!G34</f>
        <v>199941.44059607707</v>
      </c>
      <c r="H34" s="18">
        <f>'[2]Balance Sheet'!H34</f>
        <v>186760.08827493351</v>
      </c>
      <c r="I34" s="18">
        <f>'[2]Balance Sheet'!I34</f>
        <v>193593.61410123378</v>
      </c>
      <c r="J34" s="18">
        <f>'[2]Balance Sheet'!J34</f>
        <v>200698.13868966332</v>
      </c>
      <c r="K34" s="18">
        <f>'[2]Balance Sheet'!K34</f>
        <v>206616.9141500128</v>
      </c>
      <c r="L34" s="18">
        <f>'[2]Balance Sheet'!L34</f>
        <v>212711.60355873618</v>
      </c>
      <c r="M34" s="18">
        <f>'[2]Balance Sheet'!M34</f>
        <v>218987.44394597973</v>
      </c>
      <c r="N34" s="18">
        <f>'[2]Balance Sheet'!N34</f>
        <v>225449.82592800719</v>
      </c>
      <c r="O34" s="18">
        <f>'[2]Balance Sheet'!O34</f>
        <v>232104.30187566325</v>
      </c>
      <c r="P34" s="18">
        <f>'[2]Balance Sheet'!P34</f>
        <v>238956.59066348101</v>
      </c>
      <c r="Q34" s="47" t="s">
        <v>0</v>
      </c>
      <c r="R34" s="47" t="s">
        <v>0</v>
      </c>
      <c r="S34" s="47" t="s">
        <v>0</v>
      </c>
    </row>
    <row r="35" spans="1:19" s="18" customFormat="1" x14ac:dyDescent="0.2">
      <c r="A35" s="18" t="s">
        <v>62</v>
      </c>
      <c r="B35" s="20"/>
      <c r="C35" s="18">
        <f>'[2]Balance Sheet'!C35</f>
        <v>654000</v>
      </c>
      <c r="D35" s="20"/>
      <c r="E35" s="18">
        <f>'[2]Balance Sheet'!E35</f>
        <v>899689.95835999469</v>
      </c>
      <c r="F35" s="20"/>
      <c r="G35" s="18">
        <f>'[2]Balance Sheet'!G35</f>
        <v>933189.51682847692</v>
      </c>
      <c r="H35" s="18">
        <f>'[2]Balance Sheet'!H35</f>
        <v>1304777.649671759</v>
      </c>
      <c r="I35" s="18">
        <f>'[2]Balance Sheet'!I35</f>
        <v>1145085.7862701365</v>
      </c>
      <c r="J35" s="18">
        <f>'[2]Balance Sheet'!J35</f>
        <v>1161815.4107871607</v>
      </c>
      <c r="K35" s="18">
        <f>'[2]Balance Sheet'!K35</f>
        <v>986667.4367786051</v>
      </c>
      <c r="L35" s="18">
        <f>'[2]Balance Sheet'!L35</f>
        <v>990316.29367886914</v>
      </c>
      <c r="M35" s="18">
        <f>'[2]Balance Sheet'!M35</f>
        <v>1022591.5987578403</v>
      </c>
      <c r="N35" s="18">
        <f>'[2]Balance Sheet'!N35</f>
        <v>1055918.7852655931</v>
      </c>
      <c r="O35" s="18">
        <f>'[2]Balance Sheet'!O35</f>
        <v>868503.96687499864</v>
      </c>
      <c r="P35" s="18">
        <f>'[2]Balance Sheet'!P35</f>
        <v>821672.91572124243</v>
      </c>
      <c r="Q35" s="47" t="s">
        <v>0</v>
      </c>
      <c r="R35" s="47" t="s">
        <v>0</v>
      </c>
      <c r="S35" s="47" t="s">
        <v>0</v>
      </c>
    </row>
    <row r="36" spans="1:19" s="18" customFormat="1" x14ac:dyDescent="0.2">
      <c r="A36" s="18" t="s">
        <v>63</v>
      </c>
      <c r="B36" s="20"/>
      <c r="C36" s="18">
        <f>'[2]Balance Sheet'!C36</f>
        <v>6654000</v>
      </c>
      <c r="D36" s="20"/>
      <c r="E36" s="18">
        <f>'[2]Balance Sheet'!E36</f>
        <v>6712945.9386973176</v>
      </c>
      <c r="F36" s="20"/>
      <c r="G36" s="18">
        <f>'[2]Balance Sheet'!G36</f>
        <v>6712945.9386973176</v>
      </c>
      <c r="H36" s="18">
        <f>'[2]Balance Sheet'!H36</f>
        <v>6712945.9386973176</v>
      </c>
      <c r="I36" s="18">
        <f>'[2]Balance Sheet'!I36</f>
        <v>6712945.9386973176</v>
      </c>
      <c r="J36" s="18">
        <f>'[2]Balance Sheet'!J36</f>
        <v>6712945.9386973176</v>
      </c>
      <c r="K36" s="18">
        <f>'[2]Balance Sheet'!K36</f>
        <v>6712945.9386973176</v>
      </c>
      <c r="L36" s="18">
        <f>'[2]Balance Sheet'!L36</f>
        <v>6712945.9386973176</v>
      </c>
      <c r="M36" s="18">
        <f>'[2]Balance Sheet'!M36</f>
        <v>6712945.9386973176</v>
      </c>
      <c r="N36" s="18">
        <f>'[2]Balance Sheet'!N36</f>
        <v>6712945.9386973176</v>
      </c>
      <c r="O36" s="18">
        <f>'[2]Balance Sheet'!O36</f>
        <v>6712945.9386973176</v>
      </c>
      <c r="P36" s="18">
        <f>'[2]Balance Sheet'!P36</f>
        <v>6712945.9386973176</v>
      </c>
      <c r="Q36" s="47" t="s">
        <v>0</v>
      </c>
      <c r="R36" s="47" t="s">
        <v>0</v>
      </c>
      <c r="S36" s="47" t="s">
        <v>0</v>
      </c>
    </row>
    <row r="37" spans="1:19" s="18" customFormat="1" x14ac:dyDescent="0.2">
      <c r="A37" s="18" t="s">
        <v>64</v>
      </c>
      <c r="B37" s="20"/>
      <c r="C37" s="18">
        <f>'[2]Balance Sheet'!C37</f>
        <v>0</v>
      </c>
      <c r="D37" s="20"/>
      <c r="E37" s="18">
        <f>'[2]Balance Sheet'!E37</f>
        <v>0</v>
      </c>
      <c r="F37" s="20"/>
      <c r="G37" s="18">
        <f>'[2]Balance Sheet'!G37</f>
        <v>0</v>
      </c>
      <c r="H37" s="18">
        <f>'[2]Balance Sheet'!H37</f>
        <v>0</v>
      </c>
      <c r="I37" s="18">
        <f>'[2]Balance Sheet'!I37</f>
        <v>0</v>
      </c>
      <c r="J37" s="18">
        <f>'[2]Balance Sheet'!J37</f>
        <v>0</v>
      </c>
      <c r="K37" s="18">
        <f>'[2]Balance Sheet'!K37</f>
        <v>0</v>
      </c>
      <c r="L37" s="18">
        <f>'[2]Balance Sheet'!L37</f>
        <v>0</v>
      </c>
      <c r="M37" s="18">
        <f>'[2]Balance Sheet'!M37</f>
        <v>0</v>
      </c>
      <c r="N37" s="18">
        <f>'[2]Balance Sheet'!N37</f>
        <v>0</v>
      </c>
      <c r="O37" s="18">
        <f>'[2]Balance Sheet'!O37</f>
        <v>0</v>
      </c>
      <c r="P37" s="18">
        <f>'[2]Balance Sheet'!P37</f>
        <v>0</v>
      </c>
      <c r="Q37" s="47" t="s">
        <v>0</v>
      </c>
      <c r="R37" s="47" t="s">
        <v>0</v>
      </c>
      <c r="S37" s="47" t="s">
        <v>0</v>
      </c>
    </row>
    <row r="38" spans="1:19" s="18" customFormat="1" x14ac:dyDescent="0.2">
      <c r="A38" s="23" t="s">
        <v>65</v>
      </c>
      <c r="B38" s="38"/>
      <c r="C38" s="39">
        <f>SUM(C30:C37)</f>
        <v>76237000</v>
      </c>
      <c r="D38" s="38"/>
      <c r="E38" s="39">
        <f t="shared" ref="E38:P38" si="3">SUM(E30:E37)</f>
        <v>74739516.734506041</v>
      </c>
      <c r="F38" s="38"/>
      <c r="G38" s="39">
        <f t="shared" si="3"/>
        <v>73725589.1810368</v>
      </c>
      <c r="H38" s="39">
        <f t="shared" si="3"/>
        <v>72756951.550902858</v>
      </c>
      <c r="I38" s="39">
        <f t="shared" si="3"/>
        <v>71492530.592192426</v>
      </c>
      <c r="J38" s="39">
        <f t="shared" si="3"/>
        <v>70417260.607363358</v>
      </c>
      <c r="K38" s="39">
        <f t="shared" si="3"/>
        <v>69141354.878793359</v>
      </c>
      <c r="L38" s="39">
        <f t="shared" si="3"/>
        <v>68048310.945746392</v>
      </c>
      <c r="M38" s="39">
        <f t="shared" si="3"/>
        <v>66985490.668346353</v>
      </c>
      <c r="N38" s="39">
        <f t="shared" si="3"/>
        <v>65926152.392462894</v>
      </c>
      <c r="O38" s="39">
        <f t="shared" si="3"/>
        <v>64648559.260239691</v>
      </c>
      <c r="P38" s="39">
        <f t="shared" si="3"/>
        <v>63514902.630866893</v>
      </c>
      <c r="Q38" s="47" t="s">
        <v>0</v>
      </c>
      <c r="R38" s="47" t="s">
        <v>0</v>
      </c>
      <c r="S38" s="47" t="s">
        <v>0</v>
      </c>
    </row>
    <row r="39" spans="1:19" s="18" customFormat="1" x14ac:dyDescent="0.2">
      <c r="B39" s="20"/>
      <c r="D39" s="20"/>
      <c r="F39" s="20"/>
      <c r="Q39" s="47" t="s">
        <v>0</v>
      </c>
      <c r="R39" s="47" t="s">
        <v>0</v>
      </c>
      <c r="S39" s="47" t="s">
        <v>0</v>
      </c>
    </row>
    <row r="40" spans="1:19" s="18" customFormat="1" x14ac:dyDescent="0.2">
      <c r="A40" s="23" t="s">
        <v>66</v>
      </c>
      <c r="B40" s="20"/>
      <c r="D40" s="20"/>
      <c r="F40" s="20"/>
      <c r="Q40" s="47" t="s">
        <v>0</v>
      </c>
      <c r="R40" s="47" t="s">
        <v>0</v>
      </c>
      <c r="S40" s="47" t="s">
        <v>0</v>
      </c>
    </row>
    <row r="41" spans="1:19" s="18" customFormat="1" x14ac:dyDescent="0.2">
      <c r="A41" s="18" t="s">
        <v>60</v>
      </c>
      <c r="B41" s="20"/>
      <c r="C41" s="18">
        <f>'[2]Balance Sheet'!C41</f>
        <v>0</v>
      </c>
      <c r="D41" s="20"/>
      <c r="E41" s="18">
        <f>'[2]Balance Sheet'!E41</f>
        <v>0</v>
      </c>
      <c r="F41" s="20"/>
      <c r="G41" s="18">
        <f>'[2]Balance Sheet'!G41</f>
        <v>0</v>
      </c>
      <c r="H41" s="18">
        <f>'[2]Balance Sheet'!H41</f>
        <v>0</v>
      </c>
      <c r="I41" s="18">
        <f>'[2]Balance Sheet'!I41</f>
        <v>0</v>
      </c>
      <c r="J41" s="18">
        <f>'[2]Balance Sheet'!J41</f>
        <v>0</v>
      </c>
      <c r="K41" s="18">
        <f>'[2]Balance Sheet'!K41</f>
        <v>0</v>
      </c>
      <c r="L41" s="18">
        <f>'[2]Balance Sheet'!L41</f>
        <v>0</v>
      </c>
      <c r="M41" s="18">
        <f>'[2]Balance Sheet'!M41</f>
        <v>0</v>
      </c>
      <c r="N41" s="18">
        <f>'[2]Balance Sheet'!N41</f>
        <v>0</v>
      </c>
      <c r="O41" s="18">
        <f>'[2]Balance Sheet'!O41</f>
        <v>0</v>
      </c>
      <c r="P41" s="18">
        <f>'[2]Balance Sheet'!P41</f>
        <v>0</v>
      </c>
      <c r="Q41" s="47" t="s">
        <v>0</v>
      </c>
      <c r="R41" s="47" t="s">
        <v>0</v>
      </c>
      <c r="S41" s="47" t="s">
        <v>0</v>
      </c>
    </row>
    <row r="42" spans="1:19" s="18" customFormat="1" x14ac:dyDescent="0.2">
      <c r="A42" s="22" t="s">
        <v>61</v>
      </c>
      <c r="B42" s="20"/>
      <c r="C42" s="18">
        <f>'[2]Balance Sheet'!C42</f>
        <v>0</v>
      </c>
      <c r="D42" s="20"/>
      <c r="E42" s="18">
        <f>'[2]Balance Sheet'!E42</f>
        <v>0</v>
      </c>
      <c r="F42" s="20"/>
      <c r="G42" s="18">
        <f>'[2]Balance Sheet'!G42</f>
        <v>0</v>
      </c>
      <c r="H42" s="18">
        <f>'[2]Balance Sheet'!H42</f>
        <v>0</v>
      </c>
      <c r="I42" s="18">
        <f>'[2]Balance Sheet'!I42</f>
        <v>0</v>
      </c>
      <c r="J42" s="18">
        <f>'[2]Balance Sheet'!J42</f>
        <v>0</v>
      </c>
      <c r="K42" s="18">
        <f>'[2]Balance Sheet'!K42</f>
        <v>0</v>
      </c>
      <c r="L42" s="18">
        <f>'[2]Balance Sheet'!L42</f>
        <v>0</v>
      </c>
      <c r="M42" s="18">
        <f>'[2]Balance Sheet'!M42</f>
        <v>0</v>
      </c>
      <c r="N42" s="18">
        <f>'[2]Balance Sheet'!N42</f>
        <v>0</v>
      </c>
      <c r="O42" s="18">
        <f>'[2]Balance Sheet'!O42</f>
        <v>0</v>
      </c>
      <c r="P42" s="18">
        <f>'[2]Balance Sheet'!P42</f>
        <v>0</v>
      </c>
      <c r="Q42" s="47" t="s">
        <v>0</v>
      </c>
      <c r="R42" s="47" t="s">
        <v>0</v>
      </c>
      <c r="S42" s="47" t="s">
        <v>0</v>
      </c>
    </row>
    <row r="43" spans="1:19" s="18" customFormat="1" x14ac:dyDescent="0.2">
      <c r="A43" s="18" t="s">
        <v>62</v>
      </c>
      <c r="B43" s="20"/>
      <c r="C43" s="18">
        <f>'[2]Balance Sheet'!C43</f>
        <v>3136000</v>
      </c>
      <c r="D43" s="20"/>
      <c r="E43" s="18">
        <f>'[2]Balance Sheet'!E43</f>
        <v>4575691.910258214</v>
      </c>
      <c r="F43" s="20"/>
      <c r="G43" s="18">
        <f>'[2]Balance Sheet'!G43</f>
        <v>3642502.393429738</v>
      </c>
      <c r="H43" s="18">
        <f>'[2]Balance Sheet'!H43</f>
        <v>5893056.6590609439</v>
      </c>
      <c r="I43" s="18">
        <f>'[2]Balance Sheet'!I43</f>
        <v>4747970.8727908079</v>
      </c>
      <c r="J43" s="18">
        <f>'[2]Balance Sheet'!J43</f>
        <v>5925189.6168082291</v>
      </c>
      <c r="K43" s="18">
        <f>'[2]Balance Sheet'!K43</f>
        <v>4938522.1800296241</v>
      </c>
      <c r="L43" s="18">
        <f>'[2]Balance Sheet'!L43</f>
        <v>5070942.2768433271</v>
      </c>
      <c r="M43" s="18">
        <f>'[2]Balance Sheet'!M43</f>
        <v>4048350.6780854869</v>
      </c>
      <c r="N43" s="18">
        <f>'[2]Balance Sheet'!N43</f>
        <v>2992431.8928198926</v>
      </c>
      <c r="O43" s="18">
        <f>'[2]Balance Sheet'!O43</f>
        <v>2123927.925944895</v>
      </c>
      <c r="P43" s="18">
        <f>'[2]Balance Sheet'!P43</f>
        <v>1302255.0102236518</v>
      </c>
      <c r="Q43" s="47" t="s">
        <v>0</v>
      </c>
      <c r="R43" s="47" t="s">
        <v>0</v>
      </c>
      <c r="S43" s="47" t="s">
        <v>0</v>
      </c>
    </row>
    <row r="44" spans="1:19" s="18" customFormat="1" x14ac:dyDescent="0.2">
      <c r="A44" s="18" t="s">
        <v>63</v>
      </c>
      <c r="B44" s="20"/>
      <c r="C44" s="18">
        <f>'[2]Balance Sheet'!C44</f>
        <v>125000</v>
      </c>
      <c r="D44" s="20"/>
      <c r="E44" s="18">
        <f>'[2]Balance Sheet'!E44</f>
        <v>66054.061302682079</v>
      </c>
      <c r="F44" s="20"/>
      <c r="G44" s="18">
        <f>'[2]Balance Sheet'!G44</f>
        <v>66054.061302682079</v>
      </c>
      <c r="H44" s="18">
        <f>'[2]Balance Sheet'!H44</f>
        <v>66054.061302682079</v>
      </c>
      <c r="I44" s="18">
        <f>'[2]Balance Sheet'!I44</f>
        <v>66054.061302682079</v>
      </c>
      <c r="J44" s="18">
        <f>'[2]Balance Sheet'!J44</f>
        <v>66054.061302682079</v>
      </c>
      <c r="K44" s="18">
        <f>'[2]Balance Sheet'!K44</f>
        <v>66054.061302682079</v>
      </c>
      <c r="L44" s="18">
        <f>'[2]Balance Sheet'!L44</f>
        <v>66054.061302682079</v>
      </c>
      <c r="M44" s="18">
        <f>'[2]Balance Sheet'!M44</f>
        <v>66054.061302682079</v>
      </c>
      <c r="N44" s="18">
        <f>'[2]Balance Sheet'!N44</f>
        <v>66054.061302682079</v>
      </c>
      <c r="O44" s="18">
        <f>'[2]Balance Sheet'!O44</f>
        <v>66054.061302682079</v>
      </c>
      <c r="P44" s="18">
        <f>'[2]Balance Sheet'!P44</f>
        <v>66054.061302682079</v>
      </c>
      <c r="Q44" s="47" t="s">
        <v>0</v>
      </c>
      <c r="R44" s="47" t="s">
        <v>0</v>
      </c>
      <c r="S44" s="47" t="s">
        <v>0</v>
      </c>
    </row>
    <row r="45" spans="1:19" s="18" customFormat="1" x14ac:dyDescent="0.2">
      <c r="A45" s="18" t="s">
        <v>52</v>
      </c>
      <c r="B45" s="20"/>
      <c r="C45" s="18">
        <f>'[2]Balance Sheet'!C45</f>
        <v>0</v>
      </c>
      <c r="D45" s="20"/>
      <c r="E45" s="18">
        <f>'[2]Balance Sheet'!E45</f>
        <v>0</v>
      </c>
      <c r="F45" s="20"/>
      <c r="G45" s="18">
        <f>'[2]Balance Sheet'!G45</f>
        <v>0</v>
      </c>
      <c r="H45" s="18">
        <f>'[2]Balance Sheet'!H45</f>
        <v>0</v>
      </c>
      <c r="I45" s="18">
        <f>'[2]Balance Sheet'!I45</f>
        <v>0</v>
      </c>
      <c r="J45" s="18">
        <f>'[2]Balance Sheet'!J45</f>
        <v>0</v>
      </c>
      <c r="K45" s="18">
        <f>'[2]Balance Sheet'!K45</f>
        <v>0</v>
      </c>
      <c r="L45" s="18">
        <f>'[2]Balance Sheet'!L45</f>
        <v>0</v>
      </c>
      <c r="M45" s="18">
        <f>'[2]Balance Sheet'!M45</f>
        <v>0</v>
      </c>
      <c r="N45" s="18">
        <f>'[2]Balance Sheet'!N45</f>
        <v>0</v>
      </c>
      <c r="O45" s="18">
        <f>'[2]Balance Sheet'!O45</f>
        <v>0</v>
      </c>
      <c r="P45" s="18">
        <f>'[2]Balance Sheet'!P45</f>
        <v>0</v>
      </c>
      <c r="Q45" s="47" t="s">
        <v>0</v>
      </c>
      <c r="R45" s="47" t="s">
        <v>0</v>
      </c>
      <c r="S45" s="47" t="s">
        <v>0</v>
      </c>
    </row>
    <row r="46" spans="1:19" s="18" customFormat="1" x14ac:dyDescent="0.2">
      <c r="A46" s="18" t="s">
        <v>64</v>
      </c>
      <c r="B46" s="20"/>
      <c r="C46" s="18">
        <f>'[2]Balance Sheet'!C46</f>
        <v>0</v>
      </c>
      <c r="D46" s="20"/>
      <c r="E46" s="18">
        <f>'[2]Balance Sheet'!E46</f>
        <v>0</v>
      </c>
      <c r="F46" s="20"/>
      <c r="G46" s="18">
        <f>'[2]Balance Sheet'!G46</f>
        <v>0</v>
      </c>
      <c r="H46" s="18">
        <f>'[2]Balance Sheet'!H46</f>
        <v>0</v>
      </c>
      <c r="I46" s="18">
        <f>'[2]Balance Sheet'!I46</f>
        <v>0</v>
      </c>
      <c r="J46" s="18">
        <f>'[2]Balance Sheet'!J46</f>
        <v>0</v>
      </c>
      <c r="K46" s="18">
        <f>'[2]Balance Sheet'!K46</f>
        <v>0</v>
      </c>
      <c r="L46" s="18">
        <f>'[2]Balance Sheet'!L46</f>
        <v>0</v>
      </c>
      <c r="M46" s="18">
        <f>'[2]Balance Sheet'!M46</f>
        <v>0</v>
      </c>
      <c r="N46" s="18">
        <f>'[2]Balance Sheet'!N46</f>
        <v>0</v>
      </c>
      <c r="O46" s="18">
        <f>'[2]Balance Sheet'!O46</f>
        <v>0</v>
      </c>
      <c r="P46" s="18">
        <f>'[2]Balance Sheet'!P46</f>
        <v>0</v>
      </c>
      <c r="Q46" s="47" t="s">
        <v>0</v>
      </c>
      <c r="R46" s="47" t="s">
        <v>0</v>
      </c>
      <c r="S46" s="47" t="s">
        <v>0</v>
      </c>
    </row>
    <row r="47" spans="1:19" s="18" customFormat="1" x14ac:dyDescent="0.2">
      <c r="A47" s="23" t="s">
        <v>67</v>
      </c>
      <c r="B47" s="38"/>
      <c r="C47" s="39">
        <f>SUM(C40:C46)</f>
        <v>3261000</v>
      </c>
      <c r="D47" s="38"/>
      <c r="E47" s="39">
        <f>SUM(E40:E46)</f>
        <v>4641745.9715608964</v>
      </c>
      <c r="F47" s="38"/>
      <c r="G47" s="39">
        <f t="shared" ref="G47:P47" si="4">SUM(G40:G46)</f>
        <v>3708556.4547324199</v>
      </c>
      <c r="H47" s="39">
        <f t="shared" si="4"/>
        <v>5959110.7203636263</v>
      </c>
      <c r="I47" s="39">
        <f t="shared" si="4"/>
        <v>4814024.9340934902</v>
      </c>
      <c r="J47" s="39">
        <f t="shared" si="4"/>
        <v>5991243.6781109115</v>
      </c>
      <c r="K47" s="39">
        <f t="shared" si="4"/>
        <v>5004576.2413323065</v>
      </c>
      <c r="L47" s="39">
        <f t="shared" si="4"/>
        <v>5136996.3381460095</v>
      </c>
      <c r="M47" s="39">
        <f t="shared" si="4"/>
        <v>4114404.7393881688</v>
      </c>
      <c r="N47" s="39">
        <f t="shared" si="4"/>
        <v>3058485.9541225745</v>
      </c>
      <c r="O47" s="39">
        <f t="shared" si="4"/>
        <v>2189981.9872475769</v>
      </c>
      <c r="P47" s="39">
        <f t="shared" si="4"/>
        <v>1368309.0715263339</v>
      </c>
      <c r="Q47" s="47" t="s">
        <v>0</v>
      </c>
      <c r="R47" s="47" t="s">
        <v>0</v>
      </c>
      <c r="S47" s="47" t="s">
        <v>0</v>
      </c>
    </row>
    <row r="48" spans="1:19" s="18" customFormat="1" ht="13.5" thickBot="1" x14ac:dyDescent="0.25">
      <c r="A48" s="23" t="s">
        <v>68</v>
      </c>
      <c r="B48" s="40"/>
      <c r="C48" s="41">
        <f>C47+C38</f>
        <v>79498000</v>
      </c>
      <c r="D48" s="40"/>
      <c r="E48" s="41">
        <f>E47+E38</f>
        <v>79381262.706066936</v>
      </c>
      <c r="F48" s="40"/>
      <c r="G48" s="41">
        <f t="shared" ref="G48:P48" si="5">G47+G38</f>
        <v>77434145.635769218</v>
      </c>
      <c r="H48" s="41">
        <f t="shared" si="5"/>
        <v>78716062.27126649</v>
      </c>
      <c r="I48" s="41">
        <f t="shared" si="5"/>
        <v>76306555.526285917</v>
      </c>
      <c r="J48" s="41">
        <f t="shared" si="5"/>
        <v>76408504.285474271</v>
      </c>
      <c r="K48" s="41">
        <f t="shared" si="5"/>
        <v>74145931.120125666</v>
      </c>
      <c r="L48" s="41">
        <f t="shared" si="5"/>
        <v>73185307.283892408</v>
      </c>
      <c r="M48" s="41">
        <f t="shared" si="5"/>
        <v>71099895.407734528</v>
      </c>
      <c r="N48" s="41">
        <f t="shared" si="5"/>
        <v>68984638.346585467</v>
      </c>
      <c r="O48" s="41">
        <f t="shared" si="5"/>
        <v>66838541.247487269</v>
      </c>
      <c r="P48" s="41">
        <f t="shared" si="5"/>
        <v>64883211.702393226</v>
      </c>
      <c r="Q48" s="47" t="s">
        <v>0</v>
      </c>
      <c r="R48" s="47" t="s">
        <v>0</v>
      </c>
      <c r="S48" s="47" t="s">
        <v>0</v>
      </c>
    </row>
    <row r="49" spans="1:19" s="18" customFormat="1" ht="15.75" thickBot="1" x14ac:dyDescent="0.3">
      <c r="A49" s="19" t="s">
        <v>69</v>
      </c>
      <c r="B49" s="42"/>
      <c r="C49" s="43">
        <f>C28-C48</f>
        <v>390493000</v>
      </c>
      <c r="D49" s="42"/>
      <c r="E49" s="43">
        <f>E28-E48</f>
        <v>397104601.65897572</v>
      </c>
      <c r="F49" s="42"/>
      <c r="G49" s="43">
        <f t="shared" ref="G49:P49" si="6">G28-G48</f>
        <v>403647011.80570948</v>
      </c>
      <c r="H49" s="43">
        <f t="shared" si="6"/>
        <v>411159517.59135497</v>
      </c>
      <c r="I49" s="43">
        <f t="shared" si="6"/>
        <v>413886949.98372865</v>
      </c>
      <c r="J49" s="43">
        <f t="shared" si="6"/>
        <v>416561478.88167644</v>
      </c>
      <c r="K49" s="43">
        <f t="shared" si="6"/>
        <v>419153396.56353939</v>
      </c>
      <c r="L49" s="43">
        <f t="shared" si="6"/>
        <v>421699292.73890197</v>
      </c>
      <c r="M49" s="43">
        <f t="shared" si="6"/>
        <v>424225476.916076</v>
      </c>
      <c r="N49" s="43">
        <f t="shared" si="6"/>
        <v>426735153.04832894</v>
      </c>
      <c r="O49" s="43">
        <f t="shared" si="6"/>
        <v>429296073.58708972</v>
      </c>
      <c r="P49" s="43">
        <f t="shared" si="6"/>
        <v>431944504.36367947</v>
      </c>
      <c r="Q49" s="47" t="s">
        <v>0</v>
      </c>
      <c r="R49" s="47" t="s">
        <v>0</v>
      </c>
      <c r="S49" s="47" t="s">
        <v>0</v>
      </c>
    </row>
    <row r="50" spans="1:19" s="18" customFormat="1" ht="13.5" thickTop="1" x14ac:dyDescent="0.2">
      <c r="B50" s="20"/>
      <c r="D50" s="20"/>
      <c r="F50" s="20"/>
      <c r="Q50" s="47" t="s">
        <v>0</v>
      </c>
      <c r="R50" s="47" t="s">
        <v>0</v>
      </c>
      <c r="S50" s="47" t="s">
        <v>0</v>
      </c>
    </row>
    <row r="51" spans="1:19" s="18" customFormat="1" ht="15" x14ac:dyDescent="0.25">
      <c r="A51" s="19" t="s">
        <v>70</v>
      </c>
      <c r="B51" s="20"/>
      <c r="D51" s="20"/>
      <c r="F51" s="20"/>
      <c r="Q51" s="47" t="s">
        <v>0</v>
      </c>
      <c r="R51" s="47" t="s">
        <v>0</v>
      </c>
      <c r="S51" s="47" t="s">
        <v>0</v>
      </c>
    </row>
    <row r="52" spans="1:19" s="18" customFormat="1" x14ac:dyDescent="0.2">
      <c r="A52" s="18" t="s">
        <v>71</v>
      </c>
      <c r="B52" s="20"/>
      <c r="C52" s="18">
        <f>'[2]Balance Sheet'!C52</f>
        <v>193631000</v>
      </c>
      <c r="D52" s="20"/>
      <c r="E52" s="18">
        <f>'[2]Balance Sheet'!E52</f>
        <v>200242601.65897575</v>
      </c>
      <c r="F52" s="20"/>
      <c r="G52" s="18">
        <f>'[2]Balance Sheet'!G52</f>
        <v>206785011.80570951</v>
      </c>
      <c r="H52" s="18">
        <f>'[2]Balance Sheet'!H52</f>
        <v>214297517.59135494</v>
      </c>
      <c r="I52" s="18">
        <f>'[2]Balance Sheet'!I52</f>
        <v>217024949.98372865</v>
      </c>
      <c r="J52" s="18">
        <f>'[2]Balance Sheet'!J52</f>
        <v>219699478.88167647</v>
      </c>
      <c r="K52" s="18">
        <f>'[2]Balance Sheet'!K52</f>
        <v>222291396.56353936</v>
      </c>
      <c r="L52" s="18">
        <f>'[2]Balance Sheet'!L52</f>
        <v>224837292.738902</v>
      </c>
      <c r="M52" s="18">
        <f>'[2]Balance Sheet'!M52</f>
        <v>227363476.916076</v>
      </c>
      <c r="N52" s="18">
        <f>'[2]Balance Sheet'!N52</f>
        <v>229873153.04832894</v>
      </c>
      <c r="O52" s="18">
        <f>'[2]Balance Sheet'!O52</f>
        <v>232434073.58708966</v>
      </c>
      <c r="P52" s="18">
        <f>'[2]Balance Sheet'!P52</f>
        <v>235082504.36367944</v>
      </c>
      <c r="Q52" s="47" t="s">
        <v>0</v>
      </c>
      <c r="R52" s="47" t="s">
        <v>0</v>
      </c>
      <c r="S52" s="47" t="s">
        <v>0</v>
      </c>
    </row>
    <row r="53" spans="1:19" s="18" customFormat="1" x14ac:dyDescent="0.2">
      <c r="A53" s="18" t="s">
        <v>72</v>
      </c>
      <c r="B53" s="20"/>
      <c r="C53" s="18">
        <f>'[2]Balance Sheet'!C53</f>
        <v>196862000</v>
      </c>
      <c r="D53" s="20"/>
      <c r="E53" s="18">
        <f>'[2]Balance Sheet'!E53</f>
        <v>196862000</v>
      </c>
      <c r="F53" s="20"/>
      <c r="G53" s="18">
        <f>'[2]Balance Sheet'!G53</f>
        <v>196862000</v>
      </c>
      <c r="H53" s="18">
        <f>'[2]Balance Sheet'!H53</f>
        <v>196862000</v>
      </c>
      <c r="I53" s="18">
        <f>'[2]Balance Sheet'!I53</f>
        <v>196862000</v>
      </c>
      <c r="J53" s="18">
        <f>'[2]Balance Sheet'!J53</f>
        <v>196862000</v>
      </c>
      <c r="K53" s="18">
        <f>'[2]Balance Sheet'!K53</f>
        <v>196862000</v>
      </c>
      <c r="L53" s="18">
        <f>'[2]Balance Sheet'!L53</f>
        <v>196862000</v>
      </c>
      <c r="M53" s="18">
        <f>'[2]Balance Sheet'!M53</f>
        <v>196862000</v>
      </c>
      <c r="N53" s="18">
        <f>'[2]Balance Sheet'!N53</f>
        <v>196862000</v>
      </c>
      <c r="O53" s="18">
        <f>'[2]Balance Sheet'!O53</f>
        <v>196862000</v>
      </c>
      <c r="P53" s="18">
        <f>'[2]Balance Sheet'!P53</f>
        <v>196862000</v>
      </c>
      <c r="Q53" s="47" t="s">
        <v>0</v>
      </c>
      <c r="R53" s="47" t="s">
        <v>0</v>
      </c>
      <c r="S53" s="47" t="s">
        <v>0</v>
      </c>
    </row>
    <row r="54" spans="1:19" s="18" customFormat="1" x14ac:dyDescent="0.2">
      <c r="A54" s="18" t="s">
        <v>73</v>
      </c>
      <c r="B54" s="38"/>
      <c r="C54" s="39">
        <f>SUM(C52:C53)</f>
        <v>390493000</v>
      </c>
      <c r="D54" s="38"/>
      <c r="E54" s="39">
        <f>SUM(E52:E53)</f>
        <v>397104601.65897572</v>
      </c>
      <c r="F54" s="38"/>
      <c r="G54" s="39">
        <f t="shared" ref="G54:P54" si="7">SUM(G52:G53)</f>
        <v>403647011.80570948</v>
      </c>
      <c r="H54" s="39">
        <f t="shared" si="7"/>
        <v>411159517.59135497</v>
      </c>
      <c r="I54" s="39">
        <f t="shared" si="7"/>
        <v>413886949.98372865</v>
      </c>
      <c r="J54" s="39">
        <f t="shared" si="7"/>
        <v>416561478.88167644</v>
      </c>
      <c r="K54" s="39">
        <f t="shared" si="7"/>
        <v>419153396.56353939</v>
      </c>
      <c r="L54" s="39">
        <f t="shared" si="7"/>
        <v>421699292.73890197</v>
      </c>
      <c r="M54" s="39">
        <f t="shared" si="7"/>
        <v>424225476.916076</v>
      </c>
      <c r="N54" s="39">
        <f t="shared" si="7"/>
        <v>426735153.04832894</v>
      </c>
      <c r="O54" s="39">
        <f t="shared" si="7"/>
        <v>429296073.58708966</v>
      </c>
      <c r="P54" s="39">
        <f t="shared" si="7"/>
        <v>431944504.36367941</v>
      </c>
      <c r="Q54" s="47" t="s">
        <v>0</v>
      </c>
      <c r="R54" s="47" t="s">
        <v>0</v>
      </c>
      <c r="S54" s="47" t="s">
        <v>0</v>
      </c>
    </row>
    <row r="55" spans="1:19" s="18" customFormat="1" x14ac:dyDescent="0.2">
      <c r="A55" s="18" t="s">
        <v>74</v>
      </c>
      <c r="B55" s="20"/>
      <c r="C55" s="18">
        <f>'[2]Balance Sheet'!C55</f>
        <v>0</v>
      </c>
      <c r="D55" s="20"/>
      <c r="E55" s="18">
        <f>'[2]Balance Sheet'!E55</f>
        <v>0</v>
      </c>
      <c r="F55" s="20"/>
      <c r="G55" s="18">
        <f>'[2]Balance Sheet'!G55</f>
        <v>0</v>
      </c>
      <c r="H55" s="18">
        <f>'[2]Balance Sheet'!H55</f>
        <v>0</v>
      </c>
      <c r="I55" s="18">
        <f>'[2]Balance Sheet'!I55</f>
        <v>0</v>
      </c>
      <c r="J55" s="18">
        <f>'[2]Balance Sheet'!J55</f>
        <v>0</v>
      </c>
      <c r="K55" s="18">
        <f>'[2]Balance Sheet'!K55</f>
        <v>0</v>
      </c>
      <c r="L55" s="18">
        <f>'[2]Balance Sheet'!L55</f>
        <v>0</v>
      </c>
      <c r="M55" s="18">
        <f>'[2]Balance Sheet'!M55</f>
        <v>0</v>
      </c>
      <c r="N55" s="18">
        <f>'[2]Balance Sheet'!N55</f>
        <v>0</v>
      </c>
      <c r="O55" s="18">
        <f>'[2]Balance Sheet'!O55</f>
        <v>0</v>
      </c>
      <c r="P55" s="18">
        <f>'[2]Balance Sheet'!P55</f>
        <v>0</v>
      </c>
      <c r="Q55" s="47" t="s">
        <v>0</v>
      </c>
      <c r="R55" s="47" t="s">
        <v>0</v>
      </c>
      <c r="S55" s="47" t="s">
        <v>0</v>
      </c>
    </row>
    <row r="56" spans="1:19" s="18" customFormat="1" ht="15.75" thickBot="1" x14ac:dyDescent="0.3">
      <c r="A56" s="19" t="s">
        <v>75</v>
      </c>
      <c r="B56" s="42"/>
      <c r="C56" s="43">
        <f>C52+C53+C55</f>
        <v>390493000</v>
      </c>
      <c r="D56" s="42"/>
      <c r="E56" s="43">
        <f t="shared" ref="E56:P56" si="8">E52+E53+E55</f>
        <v>397104601.65897572</v>
      </c>
      <c r="F56" s="42"/>
      <c r="G56" s="43">
        <f t="shared" si="8"/>
        <v>403647011.80570948</v>
      </c>
      <c r="H56" s="43">
        <f t="shared" si="8"/>
        <v>411159517.59135497</v>
      </c>
      <c r="I56" s="43">
        <f t="shared" si="8"/>
        <v>413886949.98372865</v>
      </c>
      <c r="J56" s="43">
        <f t="shared" si="8"/>
        <v>416561478.88167644</v>
      </c>
      <c r="K56" s="43">
        <f t="shared" si="8"/>
        <v>419153396.56353939</v>
      </c>
      <c r="L56" s="43">
        <f t="shared" si="8"/>
        <v>421699292.73890197</v>
      </c>
      <c r="M56" s="43">
        <f t="shared" si="8"/>
        <v>424225476.916076</v>
      </c>
      <c r="N56" s="43">
        <f t="shared" si="8"/>
        <v>426735153.04832894</v>
      </c>
      <c r="O56" s="43">
        <f t="shared" si="8"/>
        <v>429296073.58708966</v>
      </c>
      <c r="P56" s="43">
        <f t="shared" si="8"/>
        <v>431944504.36367941</v>
      </c>
      <c r="Q56" s="47" t="s">
        <v>0</v>
      </c>
      <c r="R56" s="47" t="s">
        <v>0</v>
      </c>
      <c r="S56" s="47" t="s">
        <v>0</v>
      </c>
    </row>
    <row r="57" spans="1:19" s="18" customFormat="1" ht="13.5" thickTop="1" x14ac:dyDescent="0.2">
      <c r="B57" s="20"/>
      <c r="D57" s="20"/>
      <c r="F57" s="20"/>
      <c r="Q57" s="47" t="s">
        <v>0</v>
      </c>
      <c r="R57" s="47" t="s">
        <v>0</v>
      </c>
      <c r="S57" s="47" t="s">
        <v>0</v>
      </c>
    </row>
    <row r="58" spans="1:19" s="18" customFormat="1" hidden="1" x14ac:dyDescent="0.2">
      <c r="Q58" s="47" t="s">
        <v>0</v>
      </c>
      <c r="R58" s="47" t="s">
        <v>0</v>
      </c>
      <c r="S58" s="47" t="s">
        <v>0</v>
      </c>
    </row>
    <row r="59" spans="1:19" s="18" customFormat="1" ht="13.5" hidden="1" thickBot="1" x14ac:dyDescent="0.25">
      <c r="A59" s="22" t="s">
        <v>76</v>
      </c>
      <c r="B59" s="48"/>
      <c r="C59" s="41">
        <f t="shared" ref="C59:P59" si="9">ROUND(C49,0)-ROUND(C56,0)</f>
        <v>0</v>
      </c>
      <c r="D59" s="48"/>
      <c r="E59" s="41">
        <f t="shared" si="9"/>
        <v>0</v>
      </c>
      <c r="F59" s="48"/>
      <c r="G59" s="41">
        <f t="shared" si="9"/>
        <v>0</v>
      </c>
      <c r="H59" s="41">
        <f t="shared" si="9"/>
        <v>0</v>
      </c>
      <c r="I59" s="41">
        <f t="shared" si="9"/>
        <v>0</v>
      </c>
      <c r="J59" s="41">
        <f t="shared" si="9"/>
        <v>0</v>
      </c>
      <c r="K59" s="41">
        <f t="shared" si="9"/>
        <v>0</v>
      </c>
      <c r="L59" s="41">
        <f t="shared" si="9"/>
        <v>0</v>
      </c>
      <c r="M59" s="41">
        <f t="shared" si="9"/>
        <v>0</v>
      </c>
      <c r="N59" s="41">
        <f t="shared" si="9"/>
        <v>0</v>
      </c>
      <c r="O59" s="41">
        <f t="shared" si="9"/>
        <v>0</v>
      </c>
      <c r="P59" s="41">
        <f t="shared" si="9"/>
        <v>0</v>
      </c>
      <c r="Q59" s="47" t="s">
        <v>0</v>
      </c>
      <c r="R59" s="47" t="s">
        <v>0</v>
      </c>
      <c r="S59" s="47" t="s">
        <v>0</v>
      </c>
    </row>
    <row r="60" spans="1:19" s="18" customFormat="1" hidden="1" x14ac:dyDescent="0.2">
      <c r="A60" s="44" t="s">
        <v>77</v>
      </c>
      <c r="B60" s="49"/>
      <c r="C60" s="50" t="str">
        <f>IF(C59&lt;&gt;0,C4,"")</f>
        <v/>
      </c>
      <c r="D60" s="49"/>
      <c r="E60" s="45" t="str">
        <f>IF(E59&lt;&gt;0,IF(C60="",E$4,C60&amp;", "&amp;E$4),C60)</f>
        <v/>
      </c>
      <c r="F60" s="49"/>
      <c r="G60" s="45" t="str">
        <f>IF(G59&lt;&gt;0,IF(E60="",G$4,E60&amp;", "&amp;G$4),E60)</f>
        <v/>
      </c>
      <c r="H60" s="45" t="str">
        <f t="shared" ref="H60:P60" si="10">IF(H59&lt;&gt;0,IF(G60="",H$4,G60&amp;", "&amp;H$4),G60)</f>
        <v/>
      </c>
      <c r="I60" s="45" t="str">
        <f t="shared" si="10"/>
        <v/>
      </c>
      <c r="J60" s="45" t="str">
        <f t="shared" si="10"/>
        <v/>
      </c>
      <c r="K60" s="45" t="str">
        <f t="shared" si="10"/>
        <v/>
      </c>
      <c r="L60" s="45" t="str">
        <f t="shared" si="10"/>
        <v/>
      </c>
      <c r="M60" s="45" t="str">
        <f t="shared" si="10"/>
        <v/>
      </c>
      <c r="N60" s="45" t="str">
        <f t="shared" si="10"/>
        <v/>
      </c>
      <c r="O60" s="45" t="str">
        <f t="shared" si="10"/>
        <v/>
      </c>
      <c r="P60" s="45" t="str">
        <f t="shared" si="10"/>
        <v/>
      </c>
      <c r="Q60" s="47" t="s">
        <v>0</v>
      </c>
      <c r="R60" s="47" t="s">
        <v>0</v>
      </c>
      <c r="S60" s="47" t="s">
        <v>0</v>
      </c>
    </row>
    <row r="61" spans="1:19" s="18" customFormat="1" hidden="1" x14ac:dyDescent="0.2">
      <c r="Q61" s="47" t="s">
        <v>0</v>
      </c>
      <c r="R61" s="47" t="s">
        <v>0</v>
      </c>
      <c r="S61" s="47" t="s">
        <v>0</v>
      </c>
    </row>
    <row r="62" spans="1:19" s="18" customFormat="1" hidden="1" x14ac:dyDescent="0.2">
      <c r="Q62" s="47" t="s">
        <v>0</v>
      </c>
      <c r="R62" s="47" t="s">
        <v>0</v>
      </c>
      <c r="S62" s="47" t="s">
        <v>0</v>
      </c>
    </row>
    <row r="63" spans="1:19" s="18" customFormat="1" hidden="1" x14ac:dyDescent="0.2">
      <c r="Q63" s="47" t="s">
        <v>0</v>
      </c>
      <c r="R63" s="47" t="s">
        <v>0</v>
      </c>
      <c r="S63" s="47" t="s">
        <v>0</v>
      </c>
    </row>
    <row r="64" spans="1:19" s="18" customFormat="1" hidden="1" x14ac:dyDescent="0.2">
      <c r="Q64" s="47" t="s">
        <v>0</v>
      </c>
      <c r="R64" s="47" t="s">
        <v>0</v>
      </c>
      <c r="S64" s="47" t="s">
        <v>0</v>
      </c>
    </row>
    <row r="65" spans="1:19" s="18" customFormat="1" hidden="1" x14ac:dyDescent="0.2">
      <c r="Q65" s="47" t="s">
        <v>0</v>
      </c>
      <c r="R65" s="47" t="s">
        <v>0</v>
      </c>
      <c r="S65" s="47" t="s">
        <v>0</v>
      </c>
    </row>
    <row r="66" spans="1:19" s="18" customFormat="1" hidden="1" x14ac:dyDescent="0.2">
      <c r="Q66" s="47" t="s">
        <v>0</v>
      </c>
      <c r="R66" s="47" t="s">
        <v>0</v>
      </c>
      <c r="S66" s="47" t="s">
        <v>0</v>
      </c>
    </row>
    <row r="67" spans="1:19" s="18" customFormat="1" hidden="1" x14ac:dyDescent="0.2">
      <c r="Q67" s="47" t="s">
        <v>0</v>
      </c>
      <c r="R67" s="47" t="s">
        <v>0</v>
      </c>
      <c r="S67" s="47" t="s">
        <v>0</v>
      </c>
    </row>
    <row r="68" spans="1:19" s="18" customFormat="1" hidden="1" x14ac:dyDescent="0.2">
      <c r="Q68" s="47" t="s">
        <v>0</v>
      </c>
      <c r="R68" s="47" t="s">
        <v>0</v>
      </c>
      <c r="S68" s="47" t="s">
        <v>0</v>
      </c>
    </row>
    <row r="69" spans="1:19" s="18" customFormat="1" hidden="1" x14ac:dyDescent="0.2">
      <c r="Q69" s="47" t="s">
        <v>0</v>
      </c>
      <c r="R69" s="47" t="s">
        <v>0</v>
      </c>
      <c r="S69" s="47" t="s">
        <v>0</v>
      </c>
    </row>
    <row r="70" spans="1:19" s="18" customFormat="1" hidden="1" x14ac:dyDescent="0.2">
      <c r="Q70" s="47" t="s">
        <v>0</v>
      </c>
      <c r="R70" s="47" t="s">
        <v>0</v>
      </c>
      <c r="S70" s="47" t="s">
        <v>0</v>
      </c>
    </row>
    <row r="71" spans="1:19" s="18" customFormat="1" hidden="1" x14ac:dyDescent="0.2">
      <c r="A71" s="18" t="s">
        <v>80</v>
      </c>
      <c r="C71" s="18">
        <f>'[2]Balance Sheet'!C71</f>
        <v>0</v>
      </c>
      <c r="E71" s="18">
        <f>'[2]Balance Sheet'!E71</f>
        <v>0</v>
      </c>
      <c r="G71" s="18">
        <f>'[2]Balance Sheet'!G71</f>
        <v>0</v>
      </c>
      <c r="H71" s="18">
        <f>'[2]Balance Sheet'!H71</f>
        <v>0</v>
      </c>
      <c r="I71" s="18">
        <f>'[2]Balance Sheet'!I71</f>
        <v>0</v>
      </c>
      <c r="J71" s="18">
        <f>'[2]Balance Sheet'!J71</f>
        <v>0</v>
      </c>
      <c r="K71" s="18">
        <f>'[2]Balance Sheet'!K71</f>
        <v>0</v>
      </c>
      <c r="L71" s="18">
        <f>'[2]Balance Sheet'!L71</f>
        <v>0</v>
      </c>
      <c r="M71" s="18">
        <f>'[2]Balance Sheet'!M71</f>
        <v>0</v>
      </c>
      <c r="N71" s="18">
        <f>'[2]Balance Sheet'!N71</f>
        <v>0</v>
      </c>
      <c r="O71" s="18">
        <f>'[2]Balance Sheet'!O71</f>
        <v>0</v>
      </c>
      <c r="P71" s="18">
        <f>'[2]Balance Sheet'!P71</f>
        <v>0</v>
      </c>
      <c r="Q71" s="47" t="s">
        <v>0</v>
      </c>
      <c r="R71" s="47" t="s">
        <v>0</v>
      </c>
      <c r="S71" s="47" t="s">
        <v>0</v>
      </c>
    </row>
    <row r="72" spans="1:19" s="18" customFormat="1" hidden="1" x14ac:dyDescent="0.2">
      <c r="A72" s="18" t="s">
        <v>81</v>
      </c>
      <c r="C72" s="18">
        <f>'[2]Balance Sheet'!C72</f>
        <v>0</v>
      </c>
      <c r="E72" s="18">
        <f>'[2]Balance Sheet'!E72</f>
        <v>0</v>
      </c>
      <c r="G72" s="18">
        <f>'[2]Balance Sheet'!G72</f>
        <v>10000000</v>
      </c>
      <c r="H72" s="18">
        <f>'[2]Balance Sheet'!H72</f>
        <v>10000000</v>
      </c>
      <c r="I72" s="18">
        <f>'[2]Balance Sheet'!I72</f>
        <v>10000000</v>
      </c>
      <c r="J72" s="18">
        <f>'[2]Balance Sheet'!J72</f>
        <v>10000000</v>
      </c>
      <c r="K72" s="18">
        <f>'[2]Balance Sheet'!K72</f>
        <v>10000000</v>
      </c>
      <c r="L72" s="18">
        <f>'[2]Balance Sheet'!L72</f>
        <v>10000000</v>
      </c>
      <c r="M72" s="18">
        <f>'[2]Balance Sheet'!M72</f>
        <v>10000000</v>
      </c>
      <c r="N72" s="18">
        <f>'[2]Balance Sheet'!N72</f>
        <v>10000000</v>
      </c>
      <c r="O72" s="18">
        <f>'[2]Balance Sheet'!O72</f>
        <v>10000000</v>
      </c>
      <c r="P72" s="18">
        <f>'[2]Balance Sheet'!P72</f>
        <v>10000000</v>
      </c>
      <c r="Q72" s="47" t="s">
        <v>0</v>
      </c>
      <c r="R72" s="47" t="s">
        <v>0</v>
      </c>
      <c r="S72" s="47" t="s">
        <v>0</v>
      </c>
    </row>
    <row r="73" spans="1:19" s="18" customFormat="1" hidden="1" x14ac:dyDescent="0.2">
      <c r="Q73" s="47" t="s">
        <v>0</v>
      </c>
      <c r="R73" s="47" t="s">
        <v>0</v>
      </c>
      <c r="S73" s="47" t="s">
        <v>0</v>
      </c>
    </row>
    <row r="74" spans="1:19" s="18" customFormat="1" hidden="1" x14ac:dyDescent="0.2">
      <c r="A74" s="18" t="s">
        <v>82</v>
      </c>
      <c r="C74" s="18">
        <f>'[2]Balance Sheet'!C74</f>
        <v>0</v>
      </c>
      <c r="E74" s="18">
        <f>'[2]Balance Sheet'!E74</f>
        <v>0</v>
      </c>
      <c r="G74" s="18">
        <f>'[2]Balance Sheet'!G74</f>
        <v>0</v>
      </c>
      <c r="H74" s="18">
        <f>'[2]Balance Sheet'!H74</f>
        <v>0</v>
      </c>
      <c r="I74" s="18">
        <f>'[2]Balance Sheet'!I74</f>
        <v>0</v>
      </c>
      <c r="J74" s="18">
        <f>'[2]Balance Sheet'!J74</f>
        <v>0</v>
      </c>
      <c r="K74" s="18">
        <f>'[2]Balance Sheet'!K74</f>
        <v>0</v>
      </c>
      <c r="L74" s="18">
        <f>'[2]Balance Sheet'!L74</f>
        <v>0</v>
      </c>
      <c r="M74" s="18">
        <f>'[2]Balance Sheet'!M74</f>
        <v>0</v>
      </c>
      <c r="N74" s="18">
        <f>'[2]Balance Sheet'!N74</f>
        <v>0</v>
      </c>
      <c r="O74" s="18">
        <f>'[2]Balance Sheet'!O74</f>
        <v>0</v>
      </c>
      <c r="P74" s="18">
        <f>'[2]Balance Sheet'!P74</f>
        <v>0</v>
      </c>
      <c r="Q74" s="47" t="s">
        <v>0</v>
      </c>
      <c r="R74" s="47" t="s">
        <v>0</v>
      </c>
      <c r="S74" s="47" t="s">
        <v>0</v>
      </c>
    </row>
    <row r="75" spans="1:19" s="18" customFormat="1" hidden="1" x14ac:dyDescent="0.2">
      <c r="A75" s="18" t="s">
        <v>83</v>
      </c>
      <c r="C75" s="18">
        <f>'[2]Balance Sheet'!C75</f>
        <v>0</v>
      </c>
      <c r="E75" s="18">
        <f>'[2]Balance Sheet'!E75</f>
        <v>0</v>
      </c>
      <c r="G75" s="18">
        <f>'[2]Balance Sheet'!G75</f>
        <v>0</v>
      </c>
      <c r="H75" s="18">
        <f>'[2]Balance Sheet'!H75</f>
        <v>0</v>
      </c>
      <c r="I75" s="18">
        <f>'[2]Balance Sheet'!I75</f>
        <v>0</v>
      </c>
      <c r="J75" s="18">
        <f>'[2]Balance Sheet'!J75</f>
        <v>0</v>
      </c>
      <c r="K75" s="18">
        <f>'[2]Balance Sheet'!K75</f>
        <v>0</v>
      </c>
      <c r="L75" s="18">
        <f>'[2]Balance Sheet'!L75</f>
        <v>0</v>
      </c>
      <c r="M75" s="18">
        <f>'[2]Balance Sheet'!M75</f>
        <v>0</v>
      </c>
      <c r="N75" s="18">
        <f>'[2]Balance Sheet'!N75</f>
        <v>0</v>
      </c>
      <c r="O75" s="18">
        <f>'[2]Balance Sheet'!O75</f>
        <v>0</v>
      </c>
      <c r="P75" s="18">
        <f>'[2]Balance Sheet'!P75</f>
        <v>0</v>
      </c>
      <c r="Q75" s="47" t="s">
        <v>0</v>
      </c>
      <c r="R75" s="47" t="s">
        <v>0</v>
      </c>
      <c r="S75" s="47" t="s">
        <v>0</v>
      </c>
    </row>
    <row r="76" spans="1:19" s="18" customFormat="1" hidden="1" x14ac:dyDescent="0.2">
      <c r="Q76" s="47" t="s">
        <v>0</v>
      </c>
      <c r="R76" s="47" t="s">
        <v>0</v>
      </c>
      <c r="S76" s="47" t="s">
        <v>0</v>
      </c>
    </row>
    <row r="77" spans="1:19" s="18" customFormat="1" hidden="1" x14ac:dyDescent="0.2">
      <c r="A77" s="22" t="s">
        <v>88</v>
      </c>
      <c r="C77" s="18">
        <f>'[2]Balance Sheet'!C77</f>
        <v>0</v>
      </c>
      <c r="E77" s="18">
        <f>'[2]Balance Sheet'!E77</f>
        <v>12412110.000000002</v>
      </c>
      <c r="G77" s="18">
        <f>'[2]Balance Sheet'!G77</f>
        <v>13311256.021604002</v>
      </c>
      <c r="H77" s="18">
        <f>'[2]Balance Sheet'!H77</f>
        <v>13523100</v>
      </c>
      <c r="I77" s="18">
        <f>'[2]Balance Sheet'!I77</f>
        <v>13901746.800000001</v>
      </c>
      <c r="J77" s="18">
        <f>'[2]Balance Sheet'!J77</f>
        <v>14290995.7104</v>
      </c>
      <c r="K77" s="18">
        <f>'[2]Balance Sheet'!K77</f>
        <v>14691143.5902912</v>
      </c>
      <c r="L77" s="18">
        <f>'[2]Balance Sheet'!L77</f>
        <v>15102495.610819355</v>
      </c>
      <c r="M77" s="18">
        <f>'[2]Balance Sheet'!M77</f>
        <v>15163651.851486001</v>
      </c>
      <c r="N77" s="18">
        <f>'[2]Balance Sheet'!N77</f>
        <v>15465985.314072574</v>
      </c>
      <c r="O77" s="18">
        <f>'[2]Balance Sheet'!O77</f>
        <v>15960947.034315957</v>
      </c>
      <c r="P77" s="18">
        <f>'[2]Balance Sheet'!P77</f>
        <v>16317126.929795666</v>
      </c>
      <c r="Q77" s="47" t="s">
        <v>0</v>
      </c>
      <c r="R77" s="47" t="s">
        <v>0</v>
      </c>
      <c r="S77" s="47" t="s">
        <v>0</v>
      </c>
    </row>
    <row r="78" spans="1:19" s="18" customFormat="1" hidden="1" x14ac:dyDescent="0.2">
      <c r="A78" s="22" t="s">
        <v>89</v>
      </c>
      <c r="C78" s="18">
        <f>'[2]Balance Sheet'!C78</f>
        <v>0</v>
      </c>
      <c r="E78" s="18">
        <f>'[2]Balance Sheet'!E78</f>
        <v>0</v>
      </c>
      <c r="G78" s="18">
        <f>'[2]Balance Sheet'!G78</f>
        <v>0</v>
      </c>
      <c r="H78" s="18">
        <f>'[2]Balance Sheet'!H78</f>
        <v>0</v>
      </c>
      <c r="I78" s="18">
        <f>'[2]Balance Sheet'!I78</f>
        <v>0</v>
      </c>
      <c r="J78" s="18">
        <f>'[2]Balance Sheet'!J78</f>
        <v>0</v>
      </c>
      <c r="K78" s="18">
        <f>'[2]Balance Sheet'!K78</f>
        <v>0</v>
      </c>
      <c r="L78" s="18">
        <f>'[2]Balance Sheet'!L78</f>
        <v>0</v>
      </c>
      <c r="M78" s="18">
        <f>'[2]Balance Sheet'!M78</f>
        <v>0</v>
      </c>
      <c r="N78" s="18">
        <f>'[2]Balance Sheet'!N78</f>
        <v>0</v>
      </c>
      <c r="O78" s="18">
        <f>'[2]Balance Sheet'!O78</f>
        <v>0</v>
      </c>
      <c r="P78" s="18">
        <f>'[2]Balance Sheet'!P78</f>
        <v>0</v>
      </c>
      <c r="Q78" s="47" t="s">
        <v>0</v>
      </c>
      <c r="R78" s="47" t="s">
        <v>0</v>
      </c>
      <c r="S78" s="47" t="s">
        <v>0</v>
      </c>
    </row>
    <row r="79" spans="1:19" s="18" customFormat="1" hidden="1" x14ac:dyDescent="0.2">
      <c r="Q79" s="47" t="s">
        <v>0</v>
      </c>
      <c r="R79" s="47" t="s">
        <v>0</v>
      </c>
      <c r="S79" s="47" t="s">
        <v>0</v>
      </c>
    </row>
    <row r="80" spans="1:19" s="18" customFormat="1" hidden="1" x14ac:dyDescent="0.2">
      <c r="Q80" s="47" t="s">
        <v>0</v>
      </c>
      <c r="R80" s="47" t="s">
        <v>0</v>
      </c>
      <c r="S80" s="47" t="s">
        <v>0</v>
      </c>
    </row>
    <row r="81" spans="1:19" s="18" customFormat="1" hidden="1" x14ac:dyDescent="0.2">
      <c r="Q81" s="47" t="s">
        <v>0</v>
      </c>
      <c r="R81" s="47" t="s">
        <v>0</v>
      </c>
      <c r="S81" s="47" t="s">
        <v>0</v>
      </c>
    </row>
    <row r="82" spans="1:19" s="18" customFormat="1" hidden="1" x14ac:dyDescent="0.2">
      <c r="Q82" s="47" t="s">
        <v>0</v>
      </c>
      <c r="R82" s="47" t="s">
        <v>0</v>
      </c>
      <c r="S82" s="47" t="s">
        <v>0</v>
      </c>
    </row>
    <row r="83" spans="1:19" s="18" customFormat="1" hidden="1" x14ac:dyDescent="0.2">
      <c r="Q83" s="47" t="s">
        <v>0</v>
      </c>
      <c r="R83" s="47" t="s">
        <v>0</v>
      </c>
      <c r="S83" s="47" t="s">
        <v>0</v>
      </c>
    </row>
    <row r="84" spans="1:19" s="18" customFormat="1" hidden="1" x14ac:dyDescent="0.2">
      <c r="Q84" s="47" t="s">
        <v>0</v>
      </c>
      <c r="R84" s="47" t="s">
        <v>0</v>
      </c>
      <c r="S84" s="47" t="s">
        <v>0</v>
      </c>
    </row>
    <row r="85" spans="1:19" s="18" customFormat="1" ht="30" customHeight="1" x14ac:dyDescent="0.2">
      <c r="A85" s="47" t="s">
        <v>0</v>
      </c>
      <c r="B85" s="47" t="s">
        <v>0</v>
      </c>
      <c r="C85" s="47" t="s">
        <v>0</v>
      </c>
      <c r="D85" s="47" t="s">
        <v>0</v>
      </c>
      <c r="E85" s="47" t="s">
        <v>0</v>
      </c>
      <c r="F85" s="47" t="s">
        <v>0</v>
      </c>
      <c r="G85" s="47" t="s">
        <v>0</v>
      </c>
      <c r="H85" s="47" t="s">
        <v>0</v>
      </c>
      <c r="I85" s="47" t="s">
        <v>0</v>
      </c>
      <c r="J85" s="47" t="s">
        <v>0</v>
      </c>
      <c r="K85" s="47" t="s">
        <v>0</v>
      </c>
      <c r="L85" s="47" t="s">
        <v>0</v>
      </c>
      <c r="M85" s="47" t="s">
        <v>0</v>
      </c>
      <c r="N85" s="47" t="s">
        <v>0</v>
      </c>
      <c r="O85" s="47" t="s">
        <v>0</v>
      </c>
      <c r="P85" s="47" t="s">
        <v>0</v>
      </c>
      <c r="Q85" s="47" t="s">
        <v>0</v>
      </c>
      <c r="R85" s="47" t="s">
        <v>0</v>
      </c>
      <c r="S85" s="47" t="s">
        <v>0</v>
      </c>
    </row>
    <row r="86" spans="1:19" s="18" customFormat="1" ht="30" customHeight="1" x14ac:dyDescent="0.2">
      <c r="A86" s="47" t="s">
        <v>0</v>
      </c>
      <c r="B86" s="47" t="s">
        <v>0</v>
      </c>
      <c r="C86" s="47" t="s">
        <v>0</v>
      </c>
      <c r="D86" s="47" t="s">
        <v>0</v>
      </c>
      <c r="E86" s="47" t="s">
        <v>0</v>
      </c>
      <c r="F86" s="47" t="s">
        <v>0</v>
      </c>
      <c r="G86" s="47" t="s">
        <v>0</v>
      </c>
      <c r="H86" s="47" t="s">
        <v>0</v>
      </c>
      <c r="I86" s="47" t="s">
        <v>0</v>
      </c>
      <c r="J86" s="47" t="s">
        <v>0</v>
      </c>
      <c r="K86" s="47" t="s">
        <v>0</v>
      </c>
      <c r="L86" s="47" t="s">
        <v>0</v>
      </c>
      <c r="M86" s="47" t="s">
        <v>0</v>
      </c>
      <c r="N86" s="47" t="s">
        <v>0</v>
      </c>
      <c r="O86" s="47" t="s">
        <v>0</v>
      </c>
      <c r="P86" s="47" t="s">
        <v>0</v>
      </c>
      <c r="Q86" s="47" t="s">
        <v>0</v>
      </c>
      <c r="R86" s="47" t="s">
        <v>0</v>
      </c>
      <c r="S86" s="47" t="s">
        <v>0</v>
      </c>
    </row>
    <row r="87" spans="1:19" s="18" customFormat="1" ht="30" customHeight="1" x14ac:dyDescent="0.2">
      <c r="A87" s="47" t="s">
        <v>0</v>
      </c>
      <c r="B87" s="47" t="s">
        <v>0</v>
      </c>
      <c r="C87" s="47" t="s">
        <v>0</v>
      </c>
      <c r="D87" s="47" t="s">
        <v>0</v>
      </c>
      <c r="E87" s="47" t="s">
        <v>0</v>
      </c>
      <c r="F87" s="47" t="s">
        <v>0</v>
      </c>
      <c r="G87" s="47" t="s">
        <v>0</v>
      </c>
      <c r="H87" s="47" t="s">
        <v>0</v>
      </c>
      <c r="I87" s="47" t="s">
        <v>0</v>
      </c>
      <c r="J87" s="47" t="s">
        <v>0</v>
      </c>
      <c r="K87" s="47" t="s">
        <v>0</v>
      </c>
      <c r="L87" s="47" t="s">
        <v>0</v>
      </c>
      <c r="M87" s="47" t="s">
        <v>0</v>
      </c>
      <c r="N87" s="47" t="s">
        <v>0</v>
      </c>
      <c r="O87" s="47" t="s">
        <v>0</v>
      </c>
      <c r="P87" s="47" t="s">
        <v>0</v>
      </c>
      <c r="Q87" s="47" t="s">
        <v>0</v>
      </c>
      <c r="R87" s="47" t="s">
        <v>0</v>
      </c>
      <c r="S87" s="47" t="s">
        <v>0</v>
      </c>
    </row>
    <row r="88" spans="1:19" s="18" customFormat="1" ht="30" customHeight="1" x14ac:dyDescent="0.2">
      <c r="A88" s="47" t="s">
        <v>0</v>
      </c>
      <c r="B88" s="47" t="s">
        <v>0</v>
      </c>
      <c r="C88" s="47" t="s">
        <v>0</v>
      </c>
      <c r="D88" s="47" t="s">
        <v>0</v>
      </c>
      <c r="E88" s="47" t="s">
        <v>0</v>
      </c>
      <c r="F88" s="47" t="s">
        <v>0</v>
      </c>
      <c r="G88" s="47" t="s">
        <v>0</v>
      </c>
      <c r="H88" s="47" t="s">
        <v>0</v>
      </c>
      <c r="I88" s="47" t="s">
        <v>0</v>
      </c>
      <c r="J88" s="47" t="s">
        <v>0</v>
      </c>
      <c r="K88" s="47" t="s">
        <v>0</v>
      </c>
      <c r="L88" s="47" t="s">
        <v>0</v>
      </c>
      <c r="M88" s="47" t="s">
        <v>0</v>
      </c>
      <c r="N88" s="47" t="s">
        <v>0</v>
      </c>
      <c r="O88" s="47" t="s">
        <v>0</v>
      </c>
      <c r="P88" s="47" t="s">
        <v>0</v>
      </c>
      <c r="Q88" s="47" t="s">
        <v>0</v>
      </c>
      <c r="R88" s="47" t="s">
        <v>0</v>
      </c>
      <c r="S88" s="47" t="s">
        <v>0</v>
      </c>
    </row>
    <row r="89" spans="1:19" s="18" customFormat="1" ht="30" customHeight="1" x14ac:dyDescent="0.2">
      <c r="A89" s="47" t="s">
        <v>0</v>
      </c>
      <c r="B89" s="47" t="s">
        <v>0</v>
      </c>
      <c r="C89" s="47" t="s">
        <v>0</v>
      </c>
      <c r="D89" s="47" t="s">
        <v>0</v>
      </c>
      <c r="E89" s="47" t="s">
        <v>0</v>
      </c>
      <c r="F89" s="47" t="s">
        <v>0</v>
      </c>
      <c r="G89" s="47" t="s">
        <v>0</v>
      </c>
      <c r="H89" s="47" t="s">
        <v>0</v>
      </c>
      <c r="I89" s="47" t="s">
        <v>0</v>
      </c>
      <c r="J89" s="47" t="s">
        <v>0</v>
      </c>
      <c r="K89" s="47" t="s">
        <v>0</v>
      </c>
      <c r="L89" s="47" t="s">
        <v>0</v>
      </c>
      <c r="M89" s="47" t="s">
        <v>0</v>
      </c>
      <c r="N89" s="47" t="s">
        <v>0</v>
      </c>
      <c r="O89" s="47" t="s">
        <v>0</v>
      </c>
      <c r="P89" s="47" t="s">
        <v>0</v>
      </c>
      <c r="Q89" s="47" t="s">
        <v>0</v>
      </c>
      <c r="R89" s="47" t="s">
        <v>0</v>
      </c>
      <c r="S89" s="47" t="s">
        <v>0</v>
      </c>
    </row>
    <row r="90" spans="1:19" s="18" customFormat="1" ht="30" customHeight="1" x14ac:dyDescent="0.2">
      <c r="A90" s="47" t="s">
        <v>0</v>
      </c>
      <c r="B90" s="47" t="s">
        <v>0</v>
      </c>
      <c r="C90" s="47" t="s">
        <v>0</v>
      </c>
      <c r="D90" s="47" t="s">
        <v>0</v>
      </c>
      <c r="E90" s="47" t="s">
        <v>0</v>
      </c>
      <c r="F90" s="47" t="s">
        <v>0</v>
      </c>
      <c r="G90" s="47" t="s">
        <v>0</v>
      </c>
      <c r="H90" s="47" t="s">
        <v>0</v>
      </c>
      <c r="I90" s="47" t="s">
        <v>0</v>
      </c>
      <c r="J90" s="47" t="s">
        <v>0</v>
      </c>
      <c r="K90" s="47" t="s">
        <v>0</v>
      </c>
      <c r="L90" s="47" t="s">
        <v>0</v>
      </c>
      <c r="M90" s="47" t="s">
        <v>0</v>
      </c>
      <c r="N90" s="47" t="s">
        <v>0</v>
      </c>
      <c r="O90" s="47" t="s">
        <v>0</v>
      </c>
      <c r="P90" s="47" t="s">
        <v>0</v>
      </c>
      <c r="Q90" s="47" t="s">
        <v>0</v>
      </c>
      <c r="R90" s="47" t="s">
        <v>0</v>
      </c>
      <c r="S90" s="47" t="s">
        <v>0</v>
      </c>
    </row>
    <row r="91" spans="1:19" s="18" customFormat="1" ht="30" customHeight="1" x14ac:dyDescent="0.2">
      <c r="A91" s="47" t="s">
        <v>0</v>
      </c>
      <c r="B91" s="47" t="s">
        <v>0</v>
      </c>
      <c r="C91" s="47" t="s">
        <v>0</v>
      </c>
      <c r="D91" s="47" t="s">
        <v>0</v>
      </c>
      <c r="E91" s="47" t="s">
        <v>0</v>
      </c>
      <c r="F91" s="47" t="s">
        <v>0</v>
      </c>
      <c r="G91" s="47" t="s">
        <v>0</v>
      </c>
      <c r="H91" s="47" t="s">
        <v>0</v>
      </c>
      <c r="I91" s="47" t="s">
        <v>0</v>
      </c>
      <c r="J91" s="47" t="s">
        <v>0</v>
      </c>
      <c r="K91" s="47" t="s">
        <v>0</v>
      </c>
      <c r="L91" s="47" t="s">
        <v>0</v>
      </c>
      <c r="M91" s="47" t="s">
        <v>0</v>
      </c>
      <c r="N91" s="47" t="s">
        <v>0</v>
      </c>
      <c r="O91" s="47" t="s">
        <v>0</v>
      </c>
      <c r="P91" s="47" t="s">
        <v>0</v>
      </c>
      <c r="Q91" s="47" t="s">
        <v>0</v>
      </c>
      <c r="R91" s="47" t="s">
        <v>0</v>
      </c>
      <c r="S91" s="47" t="s">
        <v>0</v>
      </c>
    </row>
    <row r="92" spans="1:19" s="18" customFormat="1" x14ac:dyDescent="0.2"/>
    <row r="93" spans="1:19" s="18" customFormat="1" x14ac:dyDescent="0.2"/>
    <row r="94" spans="1:19" s="18" customFormat="1" x14ac:dyDescent="0.2"/>
    <row r="95" spans="1:19" s="18" customFormat="1" x14ac:dyDescent="0.2"/>
    <row r="96" spans="1:19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pans="2:6" s="18" customFormat="1" x14ac:dyDescent="0.2"/>
    <row r="146" spans="2:6" x14ac:dyDescent="0.2">
      <c r="B146" s="33"/>
      <c r="D146" s="33"/>
      <c r="F146" s="33"/>
    </row>
    <row r="147" spans="2:6" x14ac:dyDescent="0.2">
      <c r="B147" s="33"/>
      <c r="D147" s="33"/>
      <c r="F147" s="33"/>
    </row>
    <row r="148" spans="2:6" x14ac:dyDescent="0.2">
      <c r="B148" s="33"/>
      <c r="D148" s="33"/>
      <c r="F148" s="33"/>
    </row>
    <row r="149" spans="2:6" x14ac:dyDescent="0.2">
      <c r="B149" s="33"/>
      <c r="D149" s="33"/>
      <c r="F149" s="33"/>
    </row>
    <row r="150" spans="2:6" x14ac:dyDescent="0.2">
      <c r="B150" s="33"/>
      <c r="D150" s="33"/>
      <c r="F150" s="33"/>
    </row>
    <row r="151" spans="2:6" x14ac:dyDescent="0.2">
      <c r="B151" s="33"/>
      <c r="D151" s="33"/>
      <c r="F151" s="33"/>
    </row>
    <row r="152" spans="2:6" x14ac:dyDescent="0.2">
      <c r="B152" s="33"/>
      <c r="D152" s="33"/>
      <c r="F152" s="33"/>
    </row>
    <row r="153" spans="2:6" x14ac:dyDescent="0.2">
      <c r="B153" s="33"/>
      <c r="D153" s="33"/>
      <c r="F153" s="33"/>
    </row>
    <row r="154" spans="2:6" x14ac:dyDescent="0.2">
      <c r="B154" s="33"/>
      <c r="D154" s="33"/>
      <c r="F154" s="33"/>
    </row>
    <row r="155" spans="2:6" x14ac:dyDescent="0.2">
      <c r="B155" s="33"/>
      <c r="D155" s="33"/>
      <c r="F155" s="33"/>
    </row>
    <row r="156" spans="2:6" x14ac:dyDescent="0.2">
      <c r="B156" s="33"/>
      <c r="D156" s="33"/>
      <c r="F156" s="33"/>
    </row>
    <row r="157" spans="2:6" x14ac:dyDescent="0.2">
      <c r="B157" s="33"/>
      <c r="D157" s="33"/>
      <c r="F157" s="33"/>
    </row>
    <row r="158" spans="2:6" x14ac:dyDescent="0.2">
      <c r="B158" s="33"/>
      <c r="D158" s="33"/>
      <c r="F158" s="33"/>
    </row>
    <row r="159" spans="2:6" x14ac:dyDescent="0.2">
      <c r="B159" s="33"/>
      <c r="D159" s="33"/>
      <c r="F159" s="33"/>
    </row>
    <row r="160" spans="2:6" x14ac:dyDescent="0.2">
      <c r="B160" s="33"/>
      <c r="D160" s="33"/>
      <c r="F160" s="33"/>
    </row>
    <row r="161" spans="2:6" x14ac:dyDescent="0.2">
      <c r="B161" s="33"/>
      <c r="D161" s="33"/>
      <c r="F161" s="33"/>
    </row>
    <row r="162" spans="2:6" x14ac:dyDescent="0.2">
      <c r="B162" s="33"/>
      <c r="D162" s="33"/>
      <c r="F162" s="33"/>
    </row>
    <row r="163" spans="2:6" x14ac:dyDescent="0.2">
      <c r="B163" s="33"/>
      <c r="D163" s="33"/>
      <c r="F163" s="33"/>
    </row>
    <row r="164" spans="2:6" x14ac:dyDescent="0.2">
      <c r="B164" s="33"/>
      <c r="D164" s="33"/>
      <c r="F164" s="33"/>
    </row>
    <row r="165" spans="2:6" x14ac:dyDescent="0.2">
      <c r="B165" s="33"/>
      <c r="D165" s="33"/>
      <c r="F165" s="33"/>
    </row>
    <row r="166" spans="2:6" x14ac:dyDescent="0.2">
      <c r="B166" s="33"/>
      <c r="D166" s="33"/>
      <c r="F166" s="33"/>
    </row>
    <row r="167" spans="2:6" x14ac:dyDescent="0.2">
      <c r="B167" s="33"/>
      <c r="D167" s="33"/>
      <c r="F167" s="33"/>
    </row>
    <row r="168" spans="2:6" x14ac:dyDescent="0.2">
      <c r="B168" s="33"/>
      <c r="D168" s="33"/>
      <c r="F168" s="33"/>
    </row>
    <row r="169" spans="2:6" x14ac:dyDescent="0.2">
      <c r="B169" s="33"/>
      <c r="D169" s="33"/>
      <c r="F169" s="33"/>
    </row>
    <row r="170" spans="2:6" x14ac:dyDescent="0.2">
      <c r="B170" s="33"/>
      <c r="D170" s="33"/>
      <c r="F170" s="33"/>
    </row>
    <row r="171" spans="2:6" x14ac:dyDescent="0.2">
      <c r="B171" s="33"/>
      <c r="D171" s="33"/>
      <c r="F171" s="33"/>
    </row>
    <row r="172" spans="2:6" x14ac:dyDescent="0.2">
      <c r="B172" s="33"/>
      <c r="D172" s="33"/>
      <c r="F172" s="33"/>
    </row>
    <row r="173" spans="2:6" x14ac:dyDescent="0.2">
      <c r="B173" s="33"/>
      <c r="D173" s="33"/>
      <c r="F173" s="33"/>
    </row>
    <row r="174" spans="2:6" x14ac:dyDescent="0.2">
      <c r="B174" s="33"/>
      <c r="D174" s="33"/>
      <c r="F174" s="33"/>
    </row>
    <row r="175" spans="2:6" x14ac:dyDescent="0.2">
      <c r="B175" s="33"/>
      <c r="D175" s="33"/>
      <c r="F175" s="33"/>
    </row>
    <row r="176" spans="2:6" x14ac:dyDescent="0.2">
      <c r="B176" s="33"/>
      <c r="D176" s="33"/>
      <c r="F176" s="33"/>
    </row>
    <row r="177" spans="2:6" x14ac:dyDescent="0.2">
      <c r="B177" s="33"/>
      <c r="D177" s="33"/>
      <c r="F177" s="33"/>
    </row>
    <row r="178" spans="2:6" x14ac:dyDescent="0.2">
      <c r="B178" s="33"/>
      <c r="D178" s="33"/>
      <c r="F178" s="33"/>
    </row>
    <row r="179" spans="2:6" x14ac:dyDescent="0.2">
      <c r="B179" s="33"/>
      <c r="D179" s="33"/>
      <c r="F179" s="33"/>
    </row>
    <row r="180" spans="2:6" x14ac:dyDescent="0.2">
      <c r="B180" s="33"/>
      <c r="D180" s="33"/>
      <c r="F180" s="33"/>
    </row>
    <row r="181" spans="2:6" x14ac:dyDescent="0.2">
      <c r="B181" s="33"/>
      <c r="D181" s="33"/>
      <c r="F181" s="33"/>
    </row>
    <row r="182" spans="2:6" x14ac:dyDescent="0.2">
      <c r="B182" s="33"/>
      <c r="D182" s="33"/>
      <c r="F182" s="33"/>
    </row>
    <row r="183" spans="2:6" x14ac:dyDescent="0.2">
      <c r="B183" s="33"/>
      <c r="D183" s="33"/>
      <c r="F183" s="33"/>
    </row>
    <row r="184" spans="2:6" x14ac:dyDescent="0.2">
      <c r="B184" s="33"/>
      <c r="D184" s="33"/>
      <c r="F184" s="33"/>
    </row>
    <row r="185" spans="2:6" x14ac:dyDescent="0.2">
      <c r="B185" s="33"/>
      <c r="D185" s="33"/>
      <c r="F185" s="33"/>
    </row>
    <row r="186" spans="2:6" x14ac:dyDescent="0.2">
      <c r="B186" s="33"/>
      <c r="D186" s="33"/>
      <c r="F186" s="33"/>
    </row>
    <row r="187" spans="2:6" x14ac:dyDescent="0.2">
      <c r="B187" s="33"/>
      <c r="D187" s="33"/>
      <c r="F187" s="33"/>
    </row>
    <row r="188" spans="2:6" x14ac:dyDescent="0.2">
      <c r="B188" s="33"/>
      <c r="D188" s="33"/>
      <c r="F188" s="33"/>
    </row>
    <row r="189" spans="2:6" x14ac:dyDescent="0.2">
      <c r="B189" s="33"/>
      <c r="D189" s="33"/>
      <c r="F189" s="33"/>
    </row>
    <row r="190" spans="2:6" x14ac:dyDescent="0.2">
      <c r="B190" s="33"/>
      <c r="D190" s="33"/>
      <c r="F190" s="33"/>
    </row>
    <row r="191" spans="2:6" x14ac:dyDescent="0.2">
      <c r="B191" s="33"/>
      <c r="D191" s="33"/>
      <c r="F191" s="33"/>
    </row>
    <row r="192" spans="2:6" x14ac:dyDescent="0.2">
      <c r="B192" s="33"/>
      <c r="D192" s="33"/>
      <c r="F192" s="33"/>
    </row>
    <row r="193" spans="2:6" x14ac:dyDescent="0.2">
      <c r="B193" s="33"/>
      <c r="D193" s="33"/>
      <c r="F193" s="33"/>
    </row>
    <row r="194" spans="2:6" x14ac:dyDescent="0.2">
      <c r="B194" s="33"/>
      <c r="D194" s="33"/>
      <c r="F194" s="33"/>
    </row>
    <row r="195" spans="2:6" x14ac:dyDescent="0.2">
      <c r="B195" s="33"/>
      <c r="D195" s="33"/>
      <c r="F195" s="33"/>
    </row>
    <row r="196" spans="2:6" x14ac:dyDescent="0.2">
      <c r="B196" s="33"/>
      <c r="D196" s="33"/>
      <c r="F196" s="33"/>
    </row>
    <row r="197" spans="2:6" x14ac:dyDescent="0.2">
      <c r="B197" s="33"/>
      <c r="D197" s="33"/>
      <c r="F197" s="33"/>
    </row>
    <row r="198" spans="2:6" x14ac:dyDescent="0.2">
      <c r="B198" s="33"/>
      <c r="D198" s="33"/>
      <c r="F198" s="33"/>
    </row>
    <row r="199" spans="2:6" x14ac:dyDescent="0.2">
      <c r="B199" s="33"/>
      <c r="D199" s="33"/>
      <c r="F199" s="33"/>
    </row>
    <row r="200" spans="2:6" x14ac:dyDescent="0.2">
      <c r="B200" s="33"/>
      <c r="D200" s="33"/>
      <c r="F200" s="33"/>
    </row>
    <row r="201" spans="2:6" x14ac:dyDescent="0.2">
      <c r="B201" s="33"/>
      <c r="D201" s="33"/>
      <c r="F201" s="33"/>
    </row>
    <row r="202" spans="2:6" x14ac:dyDescent="0.2">
      <c r="B202" s="33"/>
      <c r="D202" s="33"/>
      <c r="F202" s="33"/>
    </row>
    <row r="203" spans="2:6" x14ac:dyDescent="0.2">
      <c r="B203" s="33"/>
      <c r="D203" s="33"/>
      <c r="F203" s="33"/>
    </row>
    <row r="204" spans="2:6" x14ac:dyDescent="0.2">
      <c r="B204" s="33"/>
      <c r="D204" s="33"/>
      <c r="F204" s="33"/>
    </row>
    <row r="205" spans="2:6" x14ac:dyDescent="0.2">
      <c r="B205" s="33"/>
      <c r="D205" s="33"/>
      <c r="F205" s="33"/>
    </row>
    <row r="206" spans="2:6" x14ac:dyDescent="0.2">
      <c r="B206" s="33"/>
      <c r="D206" s="33"/>
      <c r="F206" s="33"/>
    </row>
    <row r="207" spans="2:6" x14ac:dyDescent="0.2">
      <c r="B207" s="33"/>
      <c r="D207" s="33"/>
      <c r="F207" s="33"/>
    </row>
    <row r="208" spans="2:6" x14ac:dyDescent="0.2">
      <c r="B208" s="33"/>
      <c r="D208" s="33"/>
      <c r="F208" s="33"/>
    </row>
    <row r="209" spans="2:6" x14ac:dyDescent="0.2">
      <c r="B209" s="33"/>
      <c r="D209" s="33"/>
      <c r="F209" s="33"/>
    </row>
    <row r="210" spans="2:6" x14ac:dyDescent="0.2">
      <c r="B210" s="33"/>
      <c r="D210" s="33"/>
      <c r="F210" s="33"/>
    </row>
    <row r="211" spans="2:6" x14ac:dyDescent="0.2">
      <c r="B211" s="33"/>
      <c r="D211" s="33"/>
      <c r="F211" s="33"/>
    </row>
    <row r="212" spans="2:6" x14ac:dyDescent="0.2">
      <c r="B212" s="33"/>
      <c r="D212" s="33"/>
      <c r="F212" s="33"/>
    </row>
    <row r="213" spans="2:6" x14ac:dyDescent="0.2">
      <c r="B213" s="33"/>
      <c r="D213" s="33"/>
      <c r="F213" s="33"/>
    </row>
    <row r="214" spans="2:6" x14ac:dyDescent="0.2">
      <c r="B214" s="33"/>
      <c r="D214" s="33"/>
      <c r="F214" s="33"/>
    </row>
    <row r="215" spans="2:6" x14ac:dyDescent="0.2">
      <c r="B215" s="33"/>
      <c r="D215" s="33"/>
      <c r="F215" s="33"/>
    </row>
    <row r="216" spans="2:6" x14ac:dyDescent="0.2">
      <c r="B216" s="33"/>
      <c r="D216" s="33"/>
      <c r="F216" s="33"/>
    </row>
    <row r="217" spans="2:6" x14ac:dyDescent="0.2">
      <c r="B217" s="33"/>
      <c r="D217" s="33"/>
      <c r="F217" s="33"/>
    </row>
    <row r="218" spans="2:6" x14ac:dyDescent="0.2">
      <c r="B218" s="33"/>
      <c r="D218" s="33"/>
      <c r="F218" s="33"/>
    </row>
    <row r="219" spans="2:6" x14ac:dyDescent="0.2">
      <c r="B219" s="33"/>
      <c r="D219" s="33"/>
      <c r="F219" s="33"/>
    </row>
    <row r="220" spans="2:6" x14ac:dyDescent="0.2">
      <c r="B220" s="33"/>
      <c r="D220" s="33"/>
      <c r="F220" s="33"/>
    </row>
    <row r="221" spans="2:6" x14ac:dyDescent="0.2">
      <c r="B221" s="33"/>
      <c r="D221" s="33"/>
      <c r="F221" s="33"/>
    </row>
    <row r="222" spans="2:6" x14ac:dyDescent="0.2">
      <c r="B222" s="33"/>
      <c r="D222" s="33"/>
      <c r="F222" s="33"/>
    </row>
    <row r="223" spans="2:6" x14ac:dyDescent="0.2">
      <c r="B223" s="33"/>
      <c r="D223" s="33"/>
      <c r="F223" s="33"/>
    </row>
    <row r="224" spans="2:6" x14ac:dyDescent="0.2">
      <c r="B224" s="33"/>
      <c r="D224" s="33"/>
      <c r="F224" s="33"/>
    </row>
    <row r="225" spans="2:6" x14ac:dyDescent="0.2">
      <c r="B225" s="33"/>
      <c r="D225" s="33"/>
      <c r="F225" s="33"/>
    </row>
    <row r="226" spans="2:6" x14ac:dyDescent="0.2">
      <c r="B226" s="33"/>
      <c r="D226" s="33"/>
      <c r="F226" s="33"/>
    </row>
    <row r="227" spans="2:6" x14ac:dyDescent="0.2">
      <c r="B227" s="33"/>
      <c r="D227" s="33"/>
      <c r="F227" s="33"/>
    </row>
    <row r="228" spans="2:6" x14ac:dyDescent="0.2">
      <c r="B228" s="33"/>
      <c r="D228" s="33"/>
      <c r="F228" s="33"/>
    </row>
    <row r="229" spans="2:6" x14ac:dyDescent="0.2">
      <c r="B229" s="33"/>
      <c r="D229" s="33"/>
      <c r="F229" s="33"/>
    </row>
    <row r="230" spans="2:6" x14ac:dyDescent="0.2">
      <c r="B230" s="33"/>
      <c r="D230" s="33"/>
      <c r="F230" s="33"/>
    </row>
    <row r="231" spans="2:6" x14ac:dyDescent="0.2">
      <c r="B231" s="33"/>
      <c r="D231" s="33"/>
      <c r="F231" s="33"/>
    </row>
    <row r="232" spans="2:6" x14ac:dyDescent="0.2">
      <c r="B232" s="33"/>
      <c r="D232" s="33"/>
      <c r="F232" s="33"/>
    </row>
    <row r="233" spans="2:6" x14ac:dyDescent="0.2">
      <c r="B233" s="33"/>
      <c r="D233" s="33"/>
      <c r="F233" s="33"/>
    </row>
    <row r="234" spans="2:6" x14ac:dyDescent="0.2">
      <c r="B234" s="33"/>
      <c r="D234" s="33"/>
      <c r="F234" s="33"/>
    </row>
    <row r="235" spans="2:6" x14ac:dyDescent="0.2">
      <c r="B235" s="33"/>
      <c r="D235" s="33"/>
      <c r="F235" s="33"/>
    </row>
    <row r="236" spans="2:6" x14ac:dyDescent="0.2">
      <c r="B236" s="33"/>
      <c r="D236" s="33"/>
      <c r="F236" s="33"/>
    </row>
    <row r="237" spans="2:6" x14ac:dyDescent="0.2">
      <c r="B237" s="33"/>
      <c r="D237" s="33"/>
      <c r="F237" s="33"/>
    </row>
    <row r="238" spans="2:6" x14ac:dyDescent="0.2">
      <c r="B238" s="33"/>
      <c r="D238" s="33"/>
      <c r="F238" s="33"/>
    </row>
    <row r="239" spans="2:6" x14ac:dyDescent="0.2">
      <c r="B239" s="33"/>
      <c r="D239" s="33"/>
      <c r="F239" s="33"/>
    </row>
    <row r="240" spans="2:6" x14ac:dyDescent="0.2">
      <c r="B240" s="33"/>
      <c r="D240" s="33"/>
      <c r="F240" s="33"/>
    </row>
    <row r="241" spans="2:6" x14ac:dyDescent="0.2">
      <c r="B241" s="33"/>
      <c r="D241" s="33"/>
      <c r="F241" s="33"/>
    </row>
    <row r="242" spans="2:6" x14ac:dyDescent="0.2">
      <c r="B242" s="33"/>
      <c r="D242" s="33"/>
      <c r="F242" s="33"/>
    </row>
    <row r="243" spans="2:6" x14ac:dyDescent="0.2">
      <c r="B243" s="33"/>
      <c r="D243" s="33"/>
      <c r="F243" s="33"/>
    </row>
    <row r="244" spans="2:6" x14ac:dyDescent="0.2">
      <c r="B244" s="33"/>
      <c r="D244" s="33"/>
      <c r="F244" s="33"/>
    </row>
    <row r="245" spans="2:6" x14ac:dyDescent="0.2">
      <c r="B245" s="33"/>
      <c r="D245" s="33"/>
      <c r="F245" s="33"/>
    </row>
    <row r="246" spans="2:6" x14ac:dyDescent="0.2">
      <c r="B246" s="33"/>
      <c r="D246" s="33"/>
      <c r="F246" s="33"/>
    </row>
    <row r="247" spans="2:6" x14ac:dyDescent="0.2">
      <c r="B247" s="33"/>
      <c r="D247" s="33"/>
      <c r="F247" s="33"/>
    </row>
    <row r="248" spans="2:6" x14ac:dyDescent="0.2">
      <c r="B248" s="33"/>
      <c r="D248" s="33"/>
      <c r="F248" s="33"/>
    </row>
    <row r="249" spans="2:6" x14ac:dyDescent="0.2">
      <c r="B249" s="33"/>
      <c r="D249" s="33"/>
      <c r="F249" s="33"/>
    </row>
    <row r="250" spans="2:6" x14ac:dyDescent="0.2">
      <c r="B250" s="33"/>
      <c r="D250" s="33"/>
      <c r="F250" s="33"/>
    </row>
    <row r="251" spans="2:6" x14ac:dyDescent="0.2">
      <c r="B251" s="33"/>
      <c r="D251" s="33"/>
      <c r="F251" s="33"/>
    </row>
    <row r="252" spans="2:6" x14ac:dyDescent="0.2">
      <c r="B252" s="33"/>
      <c r="D252" s="33"/>
      <c r="F252" s="33"/>
    </row>
    <row r="253" spans="2:6" x14ac:dyDescent="0.2">
      <c r="B253" s="33"/>
      <c r="D253" s="33"/>
      <c r="F253" s="33"/>
    </row>
    <row r="254" spans="2:6" x14ac:dyDescent="0.2">
      <c r="B254" s="33"/>
      <c r="D254" s="33"/>
      <c r="F254" s="33"/>
    </row>
    <row r="255" spans="2:6" x14ac:dyDescent="0.2">
      <c r="B255" s="33"/>
      <c r="D255" s="33"/>
      <c r="F255" s="33"/>
    </row>
    <row r="256" spans="2:6" x14ac:dyDescent="0.2">
      <c r="B256" s="33"/>
      <c r="D256" s="33"/>
      <c r="F256" s="33"/>
    </row>
    <row r="257" spans="2:6" x14ac:dyDescent="0.2">
      <c r="B257" s="33"/>
      <c r="D257" s="33"/>
      <c r="F257" s="33"/>
    </row>
    <row r="258" spans="2:6" x14ac:dyDescent="0.2">
      <c r="B258" s="33"/>
      <c r="D258" s="33"/>
      <c r="F258" s="33"/>
    </row>
    <row r="259" spans="2:6" x14ac:dyDescent="0.2">
      <c r="B259" s="33"/>
      <c r="D259" s="33"/>
      <c r="F259" s="33"/>
    </row>
    <row r="260" spans="2:6" x14ac:dyDescent="0.2">
      <c r="B260" s="33"/>
      <c r="D260" s="33"/>
      <c r="F260" s="33"/>
    </row>
    <row r="261" spans="2:6" x14ac:dyDescent="0.2">
      <c r="B261" s="33"/>
      <c r="D261" s="33"/>
      <c r="F261" s="33"/>
    </row>
    <row r="262" spans="2:6" x14ac:dyDescent="0.2">
      <c r="B262" s="33"/>
      <c r="D262" s="33"/>
      <c r="F262" s="33"/>
    </row>
    <row r="263" spans="2:6" x14ac:dyDescent="0.2">
      <c r="B263" s="33"/>
      <c r="D263" s="33"/>
      <c r="F263" s="33"/>
    </row>
    <row r="264" spans="2:6" x14ac:dyDescent="0.2">
      <c r="B264" s="33"/>
      <c r="D264" s="33"/>
      <c r="F264" s="33"/>
    </row>
    <row r="265" spans="2:6" x14ac:dyDescent="0.2">
      <c r="B265" s="33"/>
      <c r="D265" s="33"/>
      <c r="F265" s="33"/>
    </row>
    <row r="266" spans="2:6" x14ac:dyDescent="0.2">
      <c r="B266" s="33"/>
      <c r="D266" s="33"/>
      <c r="F266" s="33"/>
    </row>
    <row r="267" spans="2:6" x14ac:dyDescent="0.2">
      <c r="B267" s="33"/>
      <c r="D267" s="33"/>
      <c r="F267" s="33"/>
    </row>
    <row r="268" spans="2:6" x14ac:dyDescent="0.2">
      <c r="B268" s="33"/>
      <c r="D268" s="33"/>
      <c r="F268" s="33"/>
    </row>
    <row r="269" spans="2:6" x14ac:dyDescent="0.2">
      <c r="B269" s="33"/>
      <c r="D269" s="33"/>
      <c r="F269" s="33"/>
    </row>
    <row r="270" spans="2:6" x14ac:dyDescent="0.2">
      <c r="B270" s="33"/>
      <c r="D270" s="33"/>
      <c r="F270" s="33"/>
    </row>
    <row r="271" spans="2:6" x14ac:dyDescent="0.2">
      <c r="B271" s="33"/>
      <c r="D271" s="33"/>
      <c r="F271" s="33"/>
    </row>
    <row r="272" spans="2:6" x14ac:dyDescent="0.2">
      <c r="B272" s="33"/>
      <c r="D272" s="33"/>
      <c r="F272" s="33"/>
    </row>
    <row r="273" spans="2:6" x14ac:dyDescent="0.2">
      <c r="B273" s="33"/>
      <c r="D273" s="33"/>
      <c r="F273" s="33"/>
    </row>
    <row r="274" spans="2:6" x14ac:dyDescent="0.2">
      <c r="B274" s="33"/>
      <c r="D274" s="33"/>
      <c r="F274" s="33"/>
    </row>
    <row r="275" spans="2:6" x14ac:dyDescent="0.2">
      <c r="B275" s="33"/>
      <c r="D275" s="33"/>
      <c r="F275" s="33"/>
    </row>
    <row r="276" spans="2:6" x14ac:dyDescent="0.2">
      <c r="B276" s="33"/>
      <c r="D276" s="33"/>
      <c r="F276" s="33"/>
    </row>
    <row r="277" spans="2:6" x14ac:dyDescent="0.2">
      <c r="B277" s="33"/>
      <c r="D277" s="33"/>
      <c r="F277" s="33"/>
    </row>
    <row r="278" spans="2:6" x14ac:dyDescent="0.2">
      <c r="B278" s="33"/>
      <c r="D278" s="33"/>
      <c r="F278" s="33"/>
    </row>
    <row r="279" spans="2:6" x14ac:dyDescent="0.2">
      <c r="B279" s="33"/>
      <c r="D279" s="33"/>
      <c r="F279" s="33"/>
    </row>
    <row r="280" spans="2:6" x14ac:dyDescent="0.2">
      <c r="B280" s="33"/>
      <c r="D280" s="33"/>
      <c r="F280" s="33"/>
    </row>
    <row r="281" spans="2:6" x14ac:dyDescent="0.2">
      <c r="B281" s="33"/>
      <c r="D281" s="33"/>
      <c r="F281" s="33"/>
    </row>
    <row r="282" spans="2:6" x14ac:dyDescent="0.2">
      <c r="B282" s="33"/>
      <c r="D282" s="33"/>
      <c r="F282" s="33"/>
    </row>
    <row r="283" spans="2:6" x14ac:dyDescent="0.2">
      <c r="B283" s="33"/>
      <c r="D283" s="33"/>
      <c r="F283" s="33"/>
    </row>
    <row r="284" spans="2:6" x14ac:dyDescent="0.2">
      <c r="B284" s="33"/>
      <c r="D284" s="33"/>
      <c r="F284" s="33"/>
    </row>
    <row r="285" spans="2:6" x14ac:dyDescent="0.2">
      <c r="B285" s="33"/>
      <c r="D285" s="33"/>
      <c r="F285" s="33"/>
    </row>
    <row r="286" spans="2:6" x14ac:dyDescent="0.2">
      <c r="B286" s="33"/>
      <c r="D286" s="33"/>
      <c r="F286" s="33"/>
    </row>
    <row r="287" spans="2:6" x14ac:dyDescent="0.2">
      <c r="B287" s="33"/>
      <c r="D287" s="33"/>
      <c r="F287" s="33"/>
    </row>
    <row r="288" spans="2:6" x14ac:dyDescent="0.2">
      <c r="B288" s="33"/>
      <c r="D288" s="33"/>
      <c r="F288" s="33"/>
    </row>
    <row r="289" spans="2:6" x14ac:dyDescent="0.2">
      <c r="B289" s="33"/>
      <c r="D289" s="33"/>
      <c r="F289" s="33"/>
    </row>
    <row r="290" spans="2:6" x14ac:dyDescent="0.2">
      <c r="B290" s="33"/>
      <c r="D290" s="33"/>
      <c r="F290" s="33"/>
    </row>
    <row r="291" spans="2:6" x14ac:dyDescent="0.2">
      <c r="B291" s="33"/>
      <c r="D291" s="33"/>
      <c r="F291" s="33"/>
    </row>
    <row r="292" spans="2:6" x14ac:dyDescent="0.2">
      <c r="B292" s="33"/>
      <c r="D292" s="33"/>
      <c r="F292" s="33"/>
    </row>
    <row r="293" spans="2:6" x14ac:dyDescent="0.2">
      <c r="B293" s="33"/>
      <c r="D293" s="33"/>
      <c r="F293" s="33"/>
    </row>
    <row r="294" spans="2:6" x14ac:dyDescent="0.2">
      <c r="B294" s="33"/>
      <c r="D294" s="33"/>
      <c r="F294" s="33"/>
    </row>
    <row r="295" spans="2:6" x14ac:dyDescent="0.2">
      <c r="B295" s="33"/>
      <c r="D295" s="33"/>
      <c r="F295" s="33"/>
    </row>
    <row r="296" spans="2:6" x14ac:dyDescent="0.2">
      <c r="B296" s="33"/>
      <c r="D296" s="33"/>
      <c r="F296" s="33"/>
    </row>
    <row r="297" spans="2:6" x14ac:dyDescent="0.2">
      <c r="B297" s="33"/>
      <c r="D297" s="33"/>
      <c r="F297" s="33"/>
    </row>
    <row r="298" spans="2:6" x14ac:dyDescent="0.2">
      <c r="B298" s="33"/>
      <c r="D298" s="33"/>
      <c r="F298" s="33"/>
    </row>
    <row r="299" spans="2:6" x14ac:dyDescent="0.2">
      <c r="B299" s="33"/>
      <c r="D299" s="33"/>
      <c r="F299" s="33"/>
    </row>
    <row r="300" spans="2:6" x14ac:dyDescent="0.2">
      <c r="B300" s="33"/>
      <c r="D300" s="33"/>
      <c r="F300" s="33"/>
    </row>
    <row r="301" spans="2:6" x14ac:dyDescent="0.2">
      <c r="B301" s="33"/>
      <c r="D301" s="33"/>
      <c r="F301" s="33"/>
    </row>
    <row r="302" spans="2:6" x14ac:dyDescent="0.2">
      <c r="B302" s="33"/>
      <c r="D302" s="33"/>
      <c r="F302" s="33"/>
    </row>
    <row r="303" spans="2:6" x14ac:dyDescent="0.2">
      <c r="B303" s="33"/>
      <c r="D303" s="33"/>
      <c r="F303" s="33"/>
    </row>
    <row r="304" spans="2:6" x14ac:dyDescent="0.2">
      <c r="B304" s="33"/>
      <c r="D304" s="33"/>
      <c r="F304" s="33"/>
    </row>
    <row r="305" spans="2:6" x14ac:dyDescent="0.2">
      <c r="B305" s="33"/>
      <c r="D305" s="33"/>
      <c r="F305" s="33"/>
    </row>
    <row r="306" spans="2:6" x14ac:dyDescent="0.2">
      <c r="B306" s="33"/>
      <c r="D306" s="33"/>
      <c r="F306" s="33"/>
    </row>
    <row r="307" spans="2:6" x14ac:dyDescent="0.2">
      <c r="B307" s="33"/>
      <c r="D307" s="33"/>
      <c r="F307" s="33"/>
    </row>
    <row r="308" spans="2:6" x14ac:dyDescent="0.2">
      <c r="B308" s="33"/>
      <c r="D308" s="33"/>
      <c r="F308" s="33"/>
    </row>
    <row r="309" spans="2:6" x14ac:dyDescent="0.2">
      <c r="B309" s="33"/>
      <c r="D309" s="33"/>
      <c r="F309" s="33"/>
    </row>
    <row r="310" spans="2:6" x14ac:dyDescent="0.2">
      <c r="B310" s="33"/>
      <c r="D310" s="33"/>
      <c r="F310" s="33"/>
    </row>
    <row r="311" spans="2:6" x14ac:dyDescent="0.2">
      <c r="B311" s="33"/>
      <c r="D311" s="33"/>
      <c r="F311" s="33"/>
    </row>
    <row r="312" spans="2:6" x14ac:dyDescent="0.2">
      <c r="B312" s="33"/>
      <c r="D312" s="33"/>
      <c r="F312" s="33"/>
    </row>
    <row r="313" spans="2:6" x14ac:dyDescent="0.2">
      <c r="B313" s="33"/>
      <c r="D313" s="33"/>
      <c r="F313" s="33"/>
    </row>
    <row r="314" spans="2:6" x14ac:dyDescent="0.2">
      <c r="B314" s="33"/>
      <c r="D314" s="33"/>
      <c r="F314" s="33"/>
    </row>
    <row r="315" spans="2:6" x14ac:dyDescent="0.2">
      <c r="B315" s="33"/>
      <c r="D315" s="33"/>
      <c r="F315" s="33"/>
    </row>
    <row r="316" spans="2:6" x14ac:dyDescent="0.2">
      <c r="B316" s="33"/>
      <c r="D316" s="33"/>
      <c r="F316" s="33"/>
    </row>
    <row r="317" spans="2:6" x14ac:dyDescent="0.2">
      <c r="B317" s="33"/>
      <c r="D317" s="33"/>
      <c r="F317" s="33"/>
    </row>
    <row r="318" spans="2:6" x14ac:dyDescent="0.2">
      <c r="B318" s="33"/>
      <c r="D318" s="33"/>
      <c r="F318" s="33"/>
    </row>
    <row r="319" spans="2:6" x14ac:dyDescent="0.2">
      <c r="B319" s="33"/>
      <c r="D319" s="33"/>
      <c r="F319" s="33"/>
    </row>
    <row r="320" spans="2:6" x14ac:dyDescent="0.2">
      <c r="B320" s="33"/>
      <c r="D320" s="33"/>
      <c r="F320" s="33"/>
    </row>
    <row r="321" spans="2:6" x14ac:dyDescent="0.2">
      <c r="B321" s="33"/>
      <c r="D321" s="33"/>
      <c r="F321" s="33"/>
    </row>
    <row r="322" spans="2:6" x14ac:dyDescent="0.2">
      <c r="B322" s="33"/>
      <c r="D322" s="33"/>
      <c r="F322" s="33"/>
    </row>
    <row r="323" spans="2:6" x14ac:dyDescent="0.2">
      <c r="B323" s="33"/>
      <c r="D323" s="33"/>
      <c r="F323" s="33"/>
    </row>
    <row r="324" spans="2:6" x14ac:dyDescent="0.2">
      <c r="B324" s="33"/>
      <c r="D324" s="33"/>
      <c r="F324" s="33"/>
    </row>
    <row r="325" spans="2:6" x14ac:dyDescent="0.2">
      <c r="B325" s="33"/>
      <c r="D325" s="33"/>
      <c r="F325" s="33"/>
    </row>
    <row r="326" spans="2:6" x14ac:dyDescent="0.2">
      <c r="B326" s="33"/>
      <c r="D326" s="33"/>
      <c r="F326" s="33"/>
    </row>
    <row r="327" spans="2:6" x14ac:dyDescent="0.2">
      <c r="B327" s="33"/>
      <c r="D327" s="33"/>
      <c r="F327" s="33"/>
    </row>
    <row r="328" spans="2:6" x14ac:dyDescent="0.2">
      <c r="B328" s="33"/>
      <c r="D328" s="33"/>
      <c r="F328" s="33"/>
    </row>
    <row r="329" spans="2:6" x14ac:dyDescent="0.2">
      <c r="B329" s="33"/>
      <c r="D329" s="33"/>
      <c r="F329" s="33"/>
    </row>
    <row r="330" spans="2:6" x14ac:dyDescent="0.2">
      <c r="B330" s="33"/>
      <c r="D330" s="33"/>
      <c r="F330" s="33"/>
    </row>
    <row r="331" spans="2:6" x14ac:dyDescent="0.2">
      <c r="B331" s="33"/>
      <c r="D331" s="33"/>
      <c r="F331" s="33"/>
    </row>
    <row r="332" spans="2:6" x14ac:dyDescent="0.2">
      <c r="B332" s="33"/>
      <c r="D332" s="33"/>
      <c r="F332" s="33"/>
    </row>
    <row r="333" spans="2:6" x14ac:dyDescent="0.2">
      <c r="B333" s="33"/>
      <c r="D333" s="33"/>
      <c r="F333" s="33"/>
    </row>
    <row r="334" spans="2:6" x14ac:dyDescent="0.2">
      <c r="B334" s="33"/>
      <c r="D334" s="33"/>
      <c r="F334" s="33"/>
    </row>
    <row r="335" spans="2:6" x14ac:dyDescent="0.2">
      <c r="B335" s="33"/>
      <c r="D335" s="33"/>
      <c r="F335" s="33"/>
    </row>
    <row r="336" spans="2:6" x14ac:dyDescent="0.2">
      <c r="B336" s="33"/>
      <c r="D336" s="33"/>
      <c r="F336" s="33"/>
    </row>
    <row r="337" spans="2:6" x14ac:dyDescent="0.2">
      <c r="B337" s="33"/>
      <c r="D337" s="33"/>
      <c r="F337" s="33"/>
    </row>
    <row r="338" spans="2:6" x14ac:dyDescent="0.2">
      <c r="B338" s="33"/>
      <c r="D338" s="33"/>
      <c r="F338" s="33"/>
    </row>
    <row r="339" spans="2:6" x14ac:dyDescent="0.2">
      <c r="B339" s="33"/>
      <c r="D339" s="33"/>
      <c r="F339" s="33"/>
    </row>
    <row r="340" spans="2:6" x14ac:dyDescent="0.2">
      <c r="B340" s="33"/>
      <c r="D340" s="33"/>
      <c r="F340" s="33"/>
    </row>
    <row r="341" spans="2:6" x14ac:dyDescent="0.2">
      <c r="B341" s="33"/>
      <c r="D341" s="33"/>
      <c r="F341" s="33"/>
    </row>
    <row r="342" spans="2:6" x14ac:dyDescent="0.2">
      <c r="B342" s="33"/>
      <c r="D342" s="33"/>
      <c r="F342" s="33"/>
    </row>
    <row r="343" spans="2:6" x14ac:dyDescent="0.2">
      <c r="B343" s="33"/>
      <c r="D343" s="33"/>
      <c r="F343" s="33"/>
    </row>
    <row r="344" spans="2:6" x14ac:dyDescent="0.2">
      <c r="B344" s="33"/>
      <c r="D344" s="33"/>
      <c r="F344" s="33"/>
    </row>
    <row r="345" spans="2:6" x14ac:dyDescent="0.2">
      <c r="B345" s="33"/>
      <c r="D345" s="33"/>
      <c r="F345" s="33"/>
    </row>
    <row r="346" spans="2:6" x14ac:dyDescent="0.2">
      <c r="B346" s="33"/>
      <c r="D346" s="33"/>
      <c r="F346" s="33"/>
    </row>
    <row r="347" spans="2:6" x14ac:dyDescent="0.2">
      <c r="B347" s="33"/>
      <c r="D347" s="33"/>
      <c r="F347" s="33"/>
    </row>
    <row r="348" spans="2:6" x14ac:dyDescent="0.2">
      <c r="B348" s="33"/>
      <c r="D348" s="33"/>
      <c r="F348" s="33"/>
    </row>
    <row r="349" spans="2:6" x14ac:dyDescent="0.2">
      <c r="B349" s="33"/>
      <c r="D349" s="33"/>
      <c r="F349" s="33"/>
    </row>
    <row r="350" spans="2:6" x14ac:dyDescent="0.2">
      <c r="B350" s="33"/>
      <c r="D350" s="33"/>
      <c r="F350" s="33"/>
    </row>
    <row r="351" spans="2:6" x14ac:dyDescent="0.2">
      <c r="B351" s="33"/>
      <c r="D351" s="33"/>
      <c r="F351" s="33"/>
    </row>
    <row r="352" spans="2:6" x14ac:dyDescent="0.2">
      <c r="B352" s="33"/>
      <c r="D352" s="33"/>
      <c r="F352" s="33"/>
    </row>
    <row r="353" spans="2:6" x14ac:dyDescent="0.2">
      <c r="B353" s="33"/>
      <c r="D353" s="33"/>
      <c r="F353" s="33"/>
    </row>
    <row r="354" spans="2:6" x14ac:dyDescent="0.2">
      <c r="B354" s="33"/>
      <c r="D354" s="33"/>
      <c r="F354" s="33"/>
    </row>
    <row r="355" spans="2:6" x14ac:dyDescent="0.2">
      <c r="B355" s="33"/>
      <c r="D355" s="33"/>
      <c r="F355" s="33"/>
    </row>
    <row r="356" spans="2:6" x14ac:dyDescent="0.2">
      <c r="B356" s="33"/>
      <c r="D356" s="33"/>
      <c r="F356" s="33"/>
    </row>
    <row r="357" spans="2:6" x14ac:dyDescent="0.2">
      <c r="B357" s="33"/>
      <c r="D357" s="33"/>
      <c r="F357" s="33"/>
    </row>
    <row r="358" spans="2:6" x14ac:dyDescent="0.2">
      <c r="B358" s="33"/>
      <c r="D358" s="33"/>
      <c r="F358" s="33"/>
    </row>
    <row r="359" spans="2:6" x14ac:dyDescent="0.2">
      <c r="B359" s="33"/>
      <c r="D359" s="33"/>
      <c r="F359" s="33"/>
    </row>
    <row r="360" spans="2:6" x14ac:dyDescent="0.2">
      <c r="B360" s="33"/>
      <c r="D360" s="33"/>
      <c r="F360" s="33"/>
    </row>
    <row r="361" spans="2:6" x14ac:dyDescent="0.2">
      <c r="B361" s="33"/>
      <c r="D361" s="33"/>
      <c r="F361" s="33"/>
    </row>
    <row r="362" spans="2:6" x14ac:dyDescent="0.2">
      <c r="B362" s="33"/>
      <c r="D362" s="33"/>
      <c r="F362" s="33"/>
    </row>
    <row r="363" spans="2:6" x14ac:dyDescent="0.2">
      <c r="B363" s="33"/>
      <c r="D363" s="33"/>
      <c r="F363" s="33"/>
    </row>
    <row r="364" spans="2:6" x14ac:dyDescent="0.2">
      <c r="B364" s="33"/>
      <c r="D364" s="33"/>
      <c r="F364" s="33"/>
    </row>
    <row r="365" spans="2:6" x14ac:dyDescent="0.2">
      <c r="B365" s="33"/>
      <c r="D365" s="33"/>
      <c r="F365" s="33"/>
    </row>
    <row r="366" spans="2:6" x14ac:dyDescent="0.2">
      <c r="B366" s="33"/>
      <c r="D366" s="33"/>
      <c r="F366" s="33"/>
    </row>
    <row r="367" spans="2:6" x14ac:dyDescent="0.2">
      <c r="B367" s="33"/>
      <c r="D367" s="33"/>
      <c r="F367" s="33"/>
    </row>
    <row r="368" spans="2:6" x14ac:dyDescent="0.2">
      <c r="B368" s="33"/>
      <c r="D368" s="33"/>
      <c r="F368" s="33"/>
    </row>
    <row r="369" spans="2:6" x14ac:dyDescent="0.2">
      <c r="B369" s="33"/>
      <c r="D369" s="33"/>
      <c r="F369" s="33"/>
    </row>
    <row r="370" spans="2:6" x14ac:dyDescent="0.2">
      <c r="B370" s="33"/>
      <c r="D370" s="33"/>
      <c r="F370" s="33"/>
    </row>
    <row r="371" spans="2:6" x14ac:dyDescent="0.2">
      <c r="B371" s="33"/>
      <c r="D371" s="33"/>
      <c r="F371" s="33"/>
    </row>
    <row r="372" spans="2:6" x14ac:dyDescent="0.2">
      <c r="B372" s="33"/>
      <c r="D372" s="33"/>
      <c r="F372" s="33"/>
    </row>
    <row r="373" spans="2:6" x14ac:dyDescent="0.2">
      <c r="B373" s="33"/>
      <c r="D373" s="33"/>
      <c r="F373" s="33"/>
    </row>
    <row r="374" spans="2:6" x14ac:dyDescent="0.2">
      <c r="B374" s="33"/>
      <c r="D374" s="33"/>
      <c r="F374" s="33"/>
    </row>
    <row r="375" spans="2:6" x14ac:dyDescent="0.2">
      <c r="B375" s="33"/>
      <c r="D375" s="33"/>
      <c r="F375" s="33"/>
    </row>
    <row r="376" spans="2:6" x14ac:dyDescent="0.2">
      <c r="B376" s="33"/>
      <c r="D376" s="33"/>
      <c r="F376" s="33"/>
    </row>
    <row r="377" spans="2:6" x14ac:dyDescent="0.2">
      <c r="B377" s="33"/>
      <c r="D377" s="33"/>
      <c r="F377" s="33"/>
    </row>
    <row r="378" spans="2:6" x14ac:dyDescent="0.2">
      <c r="B378" s="33"/>
      <c r="D378" s="33"/>
      <c r="F378" s="33"/>
    </row>
    <row r="379" spans="2:6" x14ac:dyDescent="0.2">
      <c r="B379" s="33"/>
      <c r="D379" s="33"/>
      <c r="F379" s="33"/>
    </row>
    <row r="380" spans="2:6" x14ac:dyDescent="0.2">
      <c r="B380" s="33"/>
      <c r="D380" s="33"/>
      <c r="F380" s="33"/>
    </row>
    <row r="381" spans="2:6" x14ac:dyDescent="0.2">
      <c r="B381" s="33"/>
      <c r="D381" s="33"/>
      <c r="F381" s="33"/>
    </row>
    <row r="382" spans="2:6" x14ac:dyDescent="0.2">
      <c r="B382" s="33"/>
      <c r="D382" s="33"/>
      <c r="F382" s="33"/>
    </row>
    <row r="383" spans="2:6" x14ac:dyDescent="0.2">
      <c r="B383" s="33"/>
      <c r="D383" s="33"/>
      <c r="F383" s="33"/>
    </row>
    <row r="384" spans="2:6" x14ac:dyDescent="0.2">
      <c r="B384" s="33"/>
      <c r="D384" s="33"/>
      <c r="F384" s="33"/>
    </row>
    <row r="385" spans="2:6" x14ac:dyDescent="0.2">
      <c r="B385" s="33"/>
      <c r="D385" s="33"/>
      <c r="F385" s="33"/>
    </row>
    <row r="386" spans="2:6" x14ac:dyDescent="0.2">
      <c r="B386" s="33"/>
      <c r="D386" s="33"/>
      <c r="F386" s="33"/>
    </row>
    <row r="387" spans="2:6" x14ac:dyDescent="0.2">
      <c r="B387" s="33"/>
      <c r="D387" s="33"/>
      <c r="F387" s="33"/>
    </row>
    <row r="388" spans="2:6" x14ac:dyDescent="0.2">
      <c r="B388" s="33"/>
      <c r="D388" s="33"/>
      <c r="F388" s="33"/>
    </row>
    <row r="389" spans="2:6" x14ac:dyDescent="0.2">
      <c r="B389" s="33"/>
      <c r="D389" s="33"/>
      <c r="F389" s="33"/>
    </row>
    <row r="390" spans="2:6" x14ac:dyDescent="0.2">
      <c r="B390" s="33"/>
      <c r="D390" s="33"/>
      <c r="F390" s="33"/>
    </row>
    <row r="391" spans="2:6" x14ac:dyDescent="0.2">
      <c r="B391" s="33"/>
      <c r="D391" s="33"/>
      <c r="F391" s="33"/>
    </row>
    <row r="392" spans="2:6" x14ac:dyDescent="0.2">
      <c r="B392" s="33"/>
      <c r="D392" s="33"/>
      <c r="F392" s="33"/>
    </row>
    <row r="393" spans="2:6" x14ac:dyDescent="0.2">
      <c r="B393" s="33"/>
      <c r="D393" s="33"/>
      <c r="F393" s="33"/>
    </row>
    <row r="394" spans="2:6" x14ac:dyDescent="0.2">
      <c r="B394" s="33"/>
      <c r="D394" s="33"/>
      <c r="F394" s="33"/>
    </row>
    <row r="395" spans="2:6" x14ac:dyDescent="0.2">
      <c r="B395" s="33"/>
      <c r="D395" s="33"/>
      <c r="F395" s="33"/>
    </row>
    <row r="396" spans="2:6" x14ac:dyDescent="0.2">
      <c r="B396" s="33"/>
      <c r="D396" s="33"/>
      <c r="F396" s="33"/>
    </row>
  </sheetData>
  <mergeCells count="1">
    <mergeCell ref="G3:P3"/>
  </mergeCells>
  <pageMargins left="0.39370078740157483" right="0.19685039370078741" top="0.78740157480314965" bottom="0.43307086614173229" header="0.51181102362204722" footer="0.27559055118110237"/>
  <pageSetup paperSize="9" scale="61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BS_consol_other1">
    <tabColor theme="1" tint="0.499984740745262"/>
  </sheetPr>
  <dimension ref="A1:S396"/>
  <sheetViews>
    <sheetView zoomScaleNormal="100" zoomScaleSheetLayoutView="100" workbookViewId="0">
      <pane xSplit="1" ySplit="5" topLeftCell="B36" activePane="bottomRight" state="frozen"/>
      <selection activeCell="B53" sqref="B53"/>
      <selection pane="topRight" activeCell="B53" sqref="B53"/>
      <selection pane="bottomLeft" activeCell="B53" sqref="B53"/>
      <selection pane="bottomRight" activeCell="A4" sqref="A4"/>
    </sheetView>
  </sheetViews>
  <sheetFormatPr defaultColWidth="9.140625" defaultRowHeight="12.75" x14ac:dyDescent="0.2"/>
  <cols>
    <col min="1" max="1" width="58.7109375" style="1" customWidth="1"/>
    <col min="2" max="2" width="2.7109375" style="1" customWidth="1"/>
    <col min="3" max="3" width="13.7109375" style="1" customWidth="1"/>
    <col min="4" max="4" width="2.7109375" style="1" customWidth="1"/>
    <col min="5" max="5" width="13.7109375" style="1" customWidth="1"/>
    <col min="6" max="6" width="2.7109375" style="1" customWidth="1"/>
    <col min="7" max="16" width="13.7109375" style="1" customWidth="1"/>
    <col min="17" max="19" width="20.7109375" style="1" customWidth="1"/>
    <col min="20" max="16384" width="9.140625" style="1"/>
  </cols>
  <sheetData>
    <row r="1" spans="1:19" ht="15" customHeight="1" x14ac:dyDescent="0.25">
      <c r="A1" s="2" t="str">
        <f>'[1]Cover Page'!$A$3</f>
        <v>Kiama Municipal Council</v>
      </c>
      <c r="B1" s="3"/>
      <c r="D1" s="3"/>
      <c r="F1" s="3"/>
      <c r="Q1" s="47" t="s">
        <v>0</v>
      </c>
      <c r="R1" s="47" t="s">
        <v>0</v>
      </c>
      <c r="S1" s="47" t="s">
        <v>0</v>
      </c>
    </row>
    <row r="2" spans="1:19" ht="15" customHeight="1" x14ac:dyDescent="0.25">
      <c r="A2" s="2" t="str">
        <f>'[1]Cover Page'!$A$5</f>
        <v>10 Year Financial Plan for the Years ending 30 June 2028</v>
      </c>
      <c r="B2" s="3"/>
      <c r="D2" s="3"/>
      <c r="F2" s="3"/>
      <c r="Q2" s="47" t="s">
        <v>0</v>
      </c>
      <c r="R2" s="47" t="s">
        <v>0</v>
      </c>
      <c r="S2" s="47" t="s">
        <v>0</v>
      </c>
    </row>
    <row r="3" spans="1:19" ht="15" customHeight="1" x14ac:dyDescent="0.25">
      <c r="A3" s="5" t="str">
        <f>"BALANCE SHEET - "&amp;UPPER(consol_Other1_name)</f>
        <v>BALANCE SHEET - NEW AGED CARE FACILITY</v>
      </c>
      <c r="B3" s="3"/>
      <c r="C3" s="6" t="s">
        <v>2</v>
      </c>
      <c r="D3" s="34"/>
      <c r="E3" s="6" t="s">
        <v>3</v>
      </c>
      <c r="F3" s="9"/>
      <c r="G3" s="10" t="s">
        <v>4</v>
      </c>
      <c r="H3" s="10"/>
      <c r="I3" s="10"/>
      <c r="J3" s="10"/>
      <c r="K3" s="10"/>
      <c r="L3" s="10"/>
      <c r="M3" s="10"/>
      <c r="N3" s="10"/>
      <c r="O3" s="10"/>
      <c r="P3" s="10"/>
      <c r="Q3" s="47" t="s">
        <v>0</v>
      </c>
      <c r="R3" s="47" t="s">
        <v>0</v>
      </c>
      <c r="S3" s="47" t="s">
        <v>0</v>
      </c>
    </row>
    <row r="4" spans="1:19" ht="15" customHeight="1" x14ac:dyDescent="0.25">
      <c r="A4" s="81" t="str">
        <f>"Scenario: "&amp;consol_scenario_name</f>
        <v>Scenario: Strategic Scenario</v>
      </c>
      <c r="B4" s="11"/>
      <c r="C4" s="12" t="str">
        <f>Starting_year-2&amp;"/"&amp;RIGHT(Starting_year-1,2)</f>
        <v>2016/17</v>
      </c>
      <c r="D4" s="13"/>
      <c r="E4" s="12" t="str">
        <f>Starting_year-1&amp;"/"&amp;RIGHT(Starting_year,2)</f>
        <v>2017/18</v>
      </c>
      <c r="F4" s="11"/>
      <c r="G4" s="12" t="str">
        <f>Starting_year&amp;"/"&amp;RIGHT(Starting_year+1,2)</f>
        <v>2018/19</v>
      </c>
      <c r="H4" s="14" t="str">
        <f>Starting_year+1&amp;"/"&amp;RIGHT(Starting_year+2,2)</f>
        <v>2019/20</v>
      </c>
      <c r="I4" s="14" t="str">
        <f>Starting_year+2&amp;"/"&amp;RIGHT(Starting_year+3,2)</f>
        <v>2020/21</v>
      </c>
      <c r="J4" s="14" t="str">
        <f>Starting_year+3&amp;"/"&amp;RIGHT(Starting_year+4,2)</f>
        <v>2021/22</v>
      </c>
      <c r="K4" s="14" t="str">
        <f>Starting_year+4&amp;"/"&amp;RIGHT(Starting_year+5,2)</f>
        <v>2022/23</v>
      </c>
      <c r="L4" s="14" t="str">
        <f>Starting_year+5&amp;"/"&amp;RIGHT(Starting_year+6,2)</f>
        <v>2023/24</v>
      </c>
      <c r="M4" s="14" t="str">
        <f>Starting_year+6&amp;"/"&amp;RIGHT(Starting_year+7,2)</f>
        <v>2024/25</v>
      </c>
      <c r="N4" s="14" t="str">
        <f>Starting_year+7&amp;"/"&amp;RIGHT(Starting_year+8,2)</f>
        <v>2025/26</v>
      </c>
      <c r="O4" s="14" t="str">
        <f>Starting_year+8&amp;"/"&amp;RIGHT(Starting_year+9,2)</f>
        <v>2026/27</v>
      </c>
      <c r="P4" s="14" t="str">
        <f>Starting_year+9&amp;"/"&amp;RIGHT(Starting_year+10,2)</f>
        <v>2027/28</v>
      </c>
      <c r="Q4" s="47" t="s">
        <v>0</v>
      </c>
      <c r="R4" s="47" t="s">
        <v>0</v>
      </c>
      <c r="S4" s="47" t="s">
        <v>0</v>
      </c>
    </row>
    <row r="5" spans="1:19" ht="15" customHeight="1" thickBot="1" x14ac:dyDescent="0.25">
      <c r="A5" s="15"/>
      <c r="B5" s="16"/>
      <c r="C5" s="17" t="str">
        <f>IF('[1]Cover Page'!$K$75=TRUE,"$","$'000")</f>
        <v>$</v>
      </c>
      <c r="D5" s="16"/>
      <c r="E5" s="17" t="str">
        <f>IF('[1]Cover Page'!$K$75=TRUE,"$","$'000")</f>
        <v>$</v>
      </c>
      <c r="F5" s="16"/>
      <c r="G5" s="17" t="str">
        <f>IF('[1]Cover Page'!$K$75=TRUE,"$","$'000")</f>
        <v>$</v>
      </c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Q5" s="47" t="s">
        <v>0</v>
      </c>
      <c r="R5" s="47" t="s">
        <v>0</v>
      </c>
      <c r="S5" s="47" t="s">
        <v>0</v>
      </c>
    </row>
    <row r="6" spans="1:19" s="18" customFormat="1" ht="15" x14ac:dyDescent="0.25">
      <c r="A6" s="19" t="s">
        <v>40</v>
      </c>
      <c r="B6" s="20"/>
      <c r="D6" s="20"/>
      <c r="F6" s="20"/>
      <c r="Q6" s="47" t="s">
        <v>0</v>
      </c>
      <c r="R6" s="47" t="s">
        <v>0</v>
      </c>
      <c r="S6" s="47" t="s">
        <v>0</v>
      </c>
    </row>
    <row r="7" spans="1:19" s="18" customFormat="1" x14ac:dyDescent="0.2">
      <c r="A7" s="23" t="s">
        <v>41</v>
      </c>
      <c r="B7" s="20"/>
      <c r="D7" s="20"/>
      <c r="F7" s="20"/>
      <c r="Q7" s="47" t="s">
        <v>0</v>
      </c>
      <c r="R7" s="47" t="s">
        <v>0</v>
      </c>
      <c r="S7" s="47" t="s">
        <v>0</v>
      </c>
    </row>
    <row r="8" spans="1:19" s="18" customFormat="1" x14ac:dyDescent="0.2">
      <c r="A8" s="18" t="s">
        <v>42</v>
      </c>
      <c r="B8" s="20"/>
      <c r="C8" s="18">
        <f>'[3]Balance Sheet'!C8</f>
        <v>0</v>
      </c>
      <c r="D8" s="20"/>
      <c r="E8" s="18">
        <f>'[3]Balance Sheet'!E8</f>
        <v>3044131</v>
      </c>
      <c r="F8" s="20"/>
      <c r="G8" s="18">
        <f>'[3]Balance Sheet'!G8</f>
        <v>9310503</v>
      </c>
      <c r="H8" s="18">
        <f>'[3]Balance Sheet'!H8</f>
        <v>34391966.159999996</v>
      </c>
      <c r="I8" s="18">
        <f>'[3]Balance Sheet'!I8</f>
        <v>39114707.589999996</v>
      </c>
      <c r="J8" s="18">
        <f>'[3]Balance Sheet'!J8</f>
        <v>40099565.579999998</v>
      </c>
      <c r="K8" s="18">
        <f>'[3]Balance Sheet'!K8</f>
        <v>21008731.340000004</v>
      </c>
      <c r="L8" s="18">
        <f>'[3]Balance Sheet'!L8</f>
        <v>6633589.3150794134</v>
      </c>
      <c r="M8" s="18">
        <f>'[3]Balance Sheet'!M8</f>
        <v>6040499.9736572448</v>
      </c>
      <c r="N8" s="18">
        <f>'[3]Balance Sheet'!N8</f>
        <v>2985420.7722350731</v>
      </c>
      <c r="O8" s="18">
        <f>'[3]Balance Sheet'!O8</f>
        <v>0</v>
      </c>
      <c r="P8" s="18">
        <f>'[3]Balance Sheet'!P8</f>
        <v>0</v>
      </c>
      <c r="Q8" s="47" t="s">
        <v>0</v>
      </c>
      <c r="R8" s="47" t="s">
        <v>0</v>
      </c>
      <c r="S8" s="47" t="s">
        <v>0</v>
      </c>
    </row>
    <row r="9" spans="1:19" s="18" customFormat="1" x14ac:dyDescent="0.2">
      <c r="A9" s="18" t="s">
        <v>43</v>
      </c>
      <c r="B9" s="20"/>
      <c r="C9" s="18">
        <f>'[3]Balance Sheet'!C9</f>
        <v>9564000</v>
      </c>
      <c r="D9" s="20"/>
      <c r="E9" s="18">
        <f>'[3]Balance Sheet'!E9</f>
        <v>1912800</v>
      </c>
      <c r="F9" s="20"/>
      <c r="G9" s="18">
        <f>'[3]Balance Sheet'!G9</f>
        <v>1812800</v>
      </c>
      <c r="H9" s="18">
        <f>'[3]Balance Sheet'!H9</f>
        <v>1812800</v>
      </c>
      <c r="I9" s="18">
        <f>'[3]Balance Sheet'!I9</f>
        <v>1812800</v>
      </c>
      <c r="J9" s="18">
        <f>'[3]Balance Sheet'!J9</f>
        <v>1812800</v>
      </c>
      <c r="K9" s="18">
        <f>'[3]Balance Sheet'!K9</f>
        <v>1812800</v>
      </c>
      <c r="L9" s="18">
        <f>'[3]Balance Sheet'!L9</f>
        <v>1012800</v>
      </c>
      <c r="M9" s="18">
        <f>'[3]Balance Sheet'!M9</f>
        <v>1012800</v>
      </c>
      <c r="N9" s="18">
        <f>'[3]Balance Sheet'!N9</f>
        <v>1812800</v>
      </c>
      <c r="O9" s="18">
        <f>'[3]Balance Sheet'!O9</f>
        <v>2804405.2001625802</v>
      </c>
      <c r="P9" s="18">
        <f>'[3]Balance Sheet'!P9</f>
        <v>2408030.1378781451</v>
      </c>
      <c r="Q9" s="47" t="s">
        <v>0</v>
      </c>
      <c r="R9" s="47" t="s">
        <v>0</v>
      </c>
      <c r="S9" s="47" t="s">
        <v>0</v>
      </c>
    </row>
    <row r="10" spans="1:19" s="18" customFormat="1" x14ac:dyDescent="0.2">
      <c r="A10" s="18" t="s">
        <v>44</v>
      </c>
      <c r="B10" s="20"/>
      <c r="C10" s="18">
        <f>'[3]Balance Sheet'!C10</f>
        <v>0</v>
      </c>
      <c r="D10" s="20"/>
      <c r="E10" s="18">
        <f>'[3]Balance Sheet'!E10</f>
        <v>0</v>
      </c>
      <c r="F10" s="20"/>
      <c r="G10" s="18">
        <f>'[3]Balance Sheet'!G10</f>
        <v>0</v>
      </c>
      <c r="H10" s="18">
        <f>'[3]Balance Sheet'!H10</f>
        <v>0</v>
      </c>
      <c r="I10" s="18">
        <f>'[3]Balance Sheet'!I10</f>
        <v>0</v>
      </c>
      <c r="J10" s="18">
        <f>'[3]Balance Sheet'!J10</f>
        <v>0</v>
      </c>
      <c r="K10" s="18">
        <f>'[3]Balance Sheet'!K10</f>
        <v>0</v>
      </c>
      <c r="L10" s="18">
        <f>'[3]Balance Sheet'!L10</f>
        <v>0</v>
      </c>
      <c r="M10" s="18">
        <f>'[3]Balance Sheet'!M10</f>
        <v>0</v>
      </c>
      <c r="N10" s="18">
        <f>'[3]Balance Sheet'!N10</f>
        <v>0</v>
      </c>
      <c r="O10" s="18">
        <f>'[3]Balance Sheet'!O10</f>
        <v>0</v>
      </c>
      <c r="P10" s="18">
        <f>'[3]Balance Sheet'!P10</f>
        <v>0</v>
      </c>
      <c r="Q10" s="47" t="s">
        <v>0</v>
      </c>
      <c r="R10" s="47" t="s">
        <v>0</v>
      </c>
      <c r="S10" s="47" t="s">
        <v>0</v>
      </c>
    </row>
    <row r="11" spans="1:19" s="18" customFormat="1" x14ac:dyDescent="0.2">
      <c r="A11" s="18" t="s">
        <v>45</v>
      </c>
      <c r="B11" s="20"/>
      <c r="C11" s="18">
        <f>'[3]Balance Sheet'!C11</f>
        <v>0</v>
      </c>
      <c r="D11" s="20"/>
      <c r="E11" s="18">
        <f>'[3]Balance Sheet'!E11</f>
        <v>0</v>
      </c>
      <c r="F11" s="20"/>
      <c r="G11" s="18">
        <f>'[3]Balance Sheet'!G11</f>
        <v>0</v>
      </c>
      <c r="H11" s="18">
        <f>'[3]Balance Sheet'!H11</f>
        <v>0</v>
      </c>
      <c r="I11" s="18">
        <f>'[3]Balance Sheet'!I11</f>
        <v>0</v>
      </c>
      <c r="J11" s="18">
        <f>'[3]Balance Sheet'!J11</f>
        <v>0</v>
      </c>
      <c r="K11" s="18">
        <f>'[3]Balance Sheet'!K11</f>
        <v>0</v>
      </c>
      <c r="L11" s="18">
        <f>'[3]Balance Sheet'!L11</f>
        <v>0</v>
      </c>
      <c r="M11" s="18">
        <f>'[3]Balance Sheet'!M11</f>
        <v>0</v>
      </c>
      <c r="N11" s="18">
        <f>'[3]Balance Sheet'!N11</f>
        <v>0</v>
      </c>
      <c r="O11" s="18">
        <f>'[3]Balance Sheet'!O11</f>
        <v>0</v>
      </c>
      <c r="P11" s="18">
        <f>'[3]Balance Sheet'!P11</f>
        <v>0</v>
      </c>
      <c r="Q11" s="47" t="s">
        <v>0</v>
      </c>
      <c r="R11" s="47" t="s">
        <v>0</v>
      </c>
      <c r="S11" s="47" t="s">
        <v>0</v>
      </c>
    </row>
    <row r="12" spans="1:19" s="18" customFormat="1" x14ac:dyDescent="0.2">
      <c r="A12" s="18" t="s">
        <v>46</v>
      </c>
      <c r="B12" s="20"/>
      <c r="C12" s="18">
        <f>'[3]Balance Sheet'!C12</f>
        <v>0</v>
      </c>
      <c r="D12" s="20"/>
      <c r="E12" s="18">
        <f>'[3]Balance Sheet'!E12</f>
        <v>0</v>
      </c>
      <c r="F12" s="20"/>
      <c r="G12" s="18">
        <f>'[3]Balance Sheet'!G12</f>
        <v>0</v>
      </c>
      <c r="H12" s="18">
        <f>'[3]Balance Sheet'!H12</f>
        <v>0</v>
      </c>
      <c r="I12" s="18">
        <f>'[3]Balance Sheet'!I12</f>
        <v>0</v>
      </c>
      <c r="J12" s="18">
        <f>'[3]Balance Sheet'!J12</f>
        <v>0</v>
      </c>
      <c r="K12" s="18">
        <f>'[3]Balance Sheet'!K12</f>
        <v>0</v>
      </c>
      <c r="L12" s="18">
        <f>'[3]Balance Sheet'!L12</f>
        <v>0</v>
      </c>
      <c r="M12" s="18">
        <f>'[3]Balance Sheet'!M12</f>
        <v>0</v>
      </c>
      <c r="N12" s="18">
        <f>'[3]Balance Sheet'!N12</f>
        <v>0</v>
      </c>
      <c r="O12" s="18">
        <f>'[3]Balance Sheet'!O12</f>
        <v>0</v>
      </c>
      <c r="P12" s="18">
        <f>'[3]Balance Sheet'!P12</f>
        <v>0</v>
      </c>
      <c r="Q12" s="47" t="s">
        <v>0</v>
      </c>
      <c r="R12" s="47" t="s">
        <v>0</v>
      </c>
      <c r="S12" s="47" t="s">
        <v>0</v>
      </c>
    </row>
    <row r="13" spans="1:19" s="18" customFormat="1" x14ac:dyDescent="0.2">
      <c r="A13" s="18" t="s">
        <v>47</v>
      </c>
      <c r="B13" s="20"/>
      <c r="C13" s="18">
        <f>'[3]Balance Sheet'!C13</f>
        <v>0</v>
      </c>
      <c r="D13" s="20"/>
      <c r="E13" s="18">
        <f>'[3]Balance Sheet'!E13</f>
        <v>0</v>
      </c>
      <c r="F13" s="20"/>
      <c r="G13" s="18">
        <f>'[3]Balance Sheet'!G13</f>
        <v>0</v>
      </c>
      <c r="H13" s="18">
        <f>'[3]Balance Sheet'!H13</f>
        <v>0</v>
      </c>
      <c r="I13" s="18">
        <f>'[3]Balance Sheet'!I13</f>
        <v>0</v>
      </c>
      <c r="J13" s="18">
        <f>'[3]Balance Sheet'!J13</f>
        <v>0</v>
      </c>
      <c r="K13" s="18">
        <f>'[3]Balance Sheet'!K13</f>
        <v>0</v>
      </c>
      <c r="L13" s="18">
        <f>'[3]Balance Sheet'!L13</f>
        <v>0</v>
      </c>
      <c r="M13" s="18">
        <f>'[3]Balance Sheet'!M13</f>
        <v>0</v>
      </c>
      <c r="N13" s="18">
        <f>'[3]Balance Sheet'!N13</f>
        <v>0</v>
      </c>
      <c r="O13" s="18">
        <f>'[3]Balance Sheet'!O13</f>
        <v>0</v>
      </c>
      <c r="P13" s="18">
        <f>'[3]Balance Sheet'!P13</f>
        <v>0</v>
      </c>
      <c r="Q13" s="47" t="s">
        <v>0</v>
      </c>
      <c r="R13" s="47" t="s">
        <v>0</v>
      </c>
      <c r="S13" s="47" t="s">
        <v>0</v>
      </c>
    </row>
    <row r="14" spans="1:19" s="18" customFormat="1" hidden="1" x14ac:dyDescent="0.2">
      <c r="A14" s="37" t="s">
        <v>48</v>
      </c>
      <c r="B14" s="20"/>
      <c r="C14" s="18">
        <f>'[3]Balance Sheet'!C14</f>
        <v>0</v>
      </c>
      <c r="D14" s="20"/>
      <c r="E14" s="18">
        <f>'[3]Balance Sheet'!E14</f>
        <v>0</v>
      </c>
      <c r="F14" s="20"/>
      <c r="G14" s="18">
        <f>'[3]Balance Sheet'!G14</f>
        <v>0</v>
      </c>
      <c r="H14" s="18">
        <f>'[3]Balance Sheet'!H14</f>
        <v>0</v>
      </c>
      <c r="I14" s="18">
        <f>'[3]Balance Sheet'!I14</f>
        <v>0</v>
      </c>
      <c r="J14" s="18">
        <f>'[3]Balance Sheet'!J14</f>
        <v>0</v>
      </c>
      <c r="K14" s="18">
        <f>'[3]Balance Sheet'!K14</f>
        <v>0</v>
      </c>
      <c r="L14" s="18">
        <f>'[3]Balance Sheet'!L14</f>
        <v>0</v>
      </c>
      <c r="M14" s="18">
        <f>'[3]Balance Sheet'!M14</f>
        <v>0</v>
      </c>
      <c r="N14" s="18">
        <f>'[3]Balance Sheet'!N14</f>
        <v>0</v>
      </c>
      <c r="O14" s="18">
        <f>'[3]Balance Sheet'!O14</f>
        <v>0</v>
      </c>
      <c r="P14" s="18">
        <f>'[3]Balance Sheet'!P14</f>
        <v>0</v>
      </c>
      <c r="Q14" s="47" t="s">
        <v>0</v>
      </c>
      <c r="R14" s="47" t="s">
        <v>0</v>
      </c>
      <c r="S14" s="47" t="s">
        <v>0</v>
      </c>
    </row>
    <row r="15" spans="1:19" s="18" customFormat="1" x14ac:dyDescent="0.2">
      <c r="A15" s="23" t="s">
        <v>49</v>
      </c>
      <c r="B15" s="38"/>
      <c r="C15" s="39">
        <f>SUM(C7:C14)</f>
        <v>9564000</v>
      </c>
      <c r="D15" s="38"/>
      <c r="E15" s="39">
        <f t="shared" ref="E15:P15" si="0">SUM(E7:E14)</f>
        <v>4956931</v>
      </c>
      <c r="F15" s="38"/>
      <c r="G15" s="39">
        <f t="shared" si="0"/>
        <v>11123303</v>
      </c>
      <c r="H15" s="39">
        <f t="shared" si="0"/>
        <v>36204766.159999996</v>
      </c>
      <c r="I15" s="39">
        <f t="shared" si="0"/>
        <v>40927507.589999996</v>
      </c>
      <c r="J15" s="39">
        <f t="shared" si="0"/>
        <v>41912365.579999998</v>
      </c>
      <c r="K15" s="39">
        <f t="shared" si="0"/>
        <v>22821531.340000004</v>
      </c>
      <c r="L15" s="39">
        <f t="shared" si="0"/>
        <v>7646389.3150794134</v>
      </c>
      <c r="M15" s="39">
        <f t="shared" si="0"/>
        <v>7053299.9736572448</v>
      </c>
      <c r="N15" s="39">
        <f t="shared" si="0"/>
        <v>4798220.7722350731</v>
      </c>
      <c r="O15" s="39">
        <f t="shared" si="0"/>
        <v>2804405.2001625802</v>
      </c>
      <c r="P15" s="39">
        <f t="shared" si="0"/>
        <v>2408030.1378781451</v>
      </c>
      <c r="Q15" s="47" t="s">
        <v>0</v>
      </c>
      <c r="R15" s="47" t="s">
        <v>0</v>
      </c>
      <c r="S15" s="47" t="s">
        <v>0</v>
      </c>
    </row>
    <row r="16" spans="1:19" s="18" customFormat="1" x14ac:dyDescent="0.2">
      <c r="B16" s="20"/>
      <c r="D16" s="20"/>
      <c r="F16" s="20"/>
      <c r="Q16" s="47" t="s">
        <v>0</v>
      </c>
      <c r="R16" s="47" t="s">
        <v>0</v>
      </c>
      <c r="S16" s="47" t="s">
        <v>0</v>
      </c>
    </row>
    <row r="17" spans="1:19" s="18" customFormat="1" x14ac:dyDescent="0.2">
      <c r="A17" s="23" t="s">
        <v>50</v>
      </c>
      <c r="B17" s="20"/>
      <c r="D17" s="20"/>
      <c r="F17" s="20"/>
      <c r="Q17" s="47" t="s">
        <v>0</v>
      </c>
      <c r="R17" s="47" t="s">
        <v>0</v>
      </c>
      <c r="S17" s="47" t="s">
        <v>0</v>
      </c>
    </row>
    <row r="18" spans="1:19" s="18" customFormat="1" x14ac:dyDescent="0.2">
      <c r="A18" s="18" t="s">
        <v>43</v>
      </c>
      <c r="B18" s="20"/>
      <c r="C18" s="18">
        <f>'[3]Balance Sheet'!C18</f>
        <v>0</v>
      </c>
      <c r="D18" s="20"/>
      <c r="E18" s="18">
        <f>'[3]Balance Sheet'!E18</f>
        <v>7651200</v>
      </c>
      <c r="F18" s="20"/>
      <c r="G18" s="18">
        <f>'[3]Balance Sheet'!G18</f>
        <v>7251200</v>
      </c>
      <c r="H18" s="18">
        <f>'[3]Balance Sheet'!H18</f>
        <v>7251200</v>
      </c>
      <c r="I18" s="18">
        <f>'[3]Balance Sheet'!I18</f>
        <v>7251200</v>
      </c>
      <c r="J18" s="18">
        <f>'[3]Balance Sheet'!J18</f>
        <v>7251200</v>
      </c>
      <c r="K18" s="18">
        <f>'[3]Balance Sheet'!K18</f>
        <v>7251200</v>
      </c>
      <c r="L18" s="18">
        <f>'[3]Balance Sheet'!L18</f>
        <v>4051200</v>
      </c>
      <c r="M18" s="18">
        <f>'[3]Balance Sheet'!M18</f>
        <v>4051200</v>
      </c>
      <c r="N18" s="18">
        <f>'[3]Balance Sheet'!N18</f>
        <v>7251200</v>
      </c>
      <c r="O18" s="18">
        <f>'[3]Balance Sheet'!O18</f>
        <v>11217620.800650321</v>
      </c>
      <c r="P18" s="18">
        <f>'[3]Balance Sheet'!P18</f>
        <v>9632120.5515125804</v>
      </c>
      <c r="Q18" s="47" t="s">
        <v>0</v>
      </c>
      <c r="R18" s="47" t="s">
        <v>0</v>
      </c>
      <c r="S18" s="47" t="s">
        <v>0</v>
      </c>
    </row>
    <row r="19" spans="1:19" s="18" customFormat="1" x14ac:dyDescent="0.2">
      <c r="A19" s="18" t="s">
        <v>44</v>
      </c>
      <c r="B19" s="20"/>
      <c r="C19" s="18">
        <f>'[3]Balance Sheet'!C19</f>
        <v>0</v>
      </c>
      <c r="D19" s="20"/>
      <c r="E19" s="18">
        <f>'[3]Balance Sheet'!E19</f>
        <v>0</v>
      </c>
      <c r="F19" s="20"/>
      <c r="G19" s="18">
        <f>'[3]Balance Sheet'!G19</f>
        <v>0</v>
      </c>
      <c r="H19" s="18">
        <f>'[3]Balance Sheet'!H19</f>
        <v>0</v>
      </c>
      <c r="I19" s="18">
        <f>'[3]Balance Sheet'!I19</f>
        <v>0</v>
      </c>
      <c r="J19" s="18">
        <f>'[3]Balance Sheet'!J19</f>
        <v>0</v>
      </c>
      <c r="K19" s="18">
        <f>'[3]Balance Sheet'!K19</f>
        <v>0</v>
      </c>
      <c r="L19" s="18">
        <f>'[3]Balance Sheet'!L19</f>
        <v>0</v>
      </c>
      <c r="M19" s="18">
        <f>'[3]Balance Sheet'!M19</f>
        <v>0</v>
      </c>
      <c r="N19" s="18">
        <f>'[3]Balance Sheet'!N19</f>
        <v>0</v>
      </c>
      <c r="O19" s="18">
        <f>'[3]Balance Sheet'!O19</f>
        <v>0</v>
      </c>
      <c r="P19" s="18">
        <f>'[3]Balance Sheet'!P19</f>
        <v>0</v>
      </c>
      <c r="Q19" s="47" t="s">
        <v>0</v>
      </c>
      <c r="R19" s="47" t="s">
        <v>0</v>
      </c>
      <c r="S19" s="47" t="s">
        <v>0</v>
      </c>
    </row>
    <row r="20" spans="1:19" s="18" customFormat="1" x14ac:dyDescent="0.2">
      <c r="A20" s="18" t="s">
        <v>45</v>
      </c>
      <c r="B20" s="20"/>
      <c r="C20" s="18">
        <f>'[3]Balance Sheet'!C20</f>
        <v>0</v>
      </c>
      <c r="D20" s="20"/>
      <c r="E20" s="18">
        <f>'[3]Balance Sheet'!E20</f>
        <v>0</v>
      </c>
      <c r="F20" s="20"/>
      <c r="G20" s="18">
        <f>'[3]Balance Sheet'!G20</f>
        <v>0</v>
      </c>
      <c r="H20" s="18">
        <f>'[3]Balance Sheet'!H20</f>
        <v>0</v>
      </c>
      <c r="I20" s="18">
        <f>'[3]Balance Sheet'!I20</f>
        <v>0</v>
      </c>
      <c r="J20" s="18">
        <f>'[3]Balance Sheet'!J20</f>
        <v>0</v>
      </c>
      <c r="K20" s="18">
        <f>'[3]Balance Sheet'!K20</f>
        <v>0</v>
      </c>
      <c r="L20" s="18">
        <f>'[3]Balance Sheet'!L20</f>
        <v>0</v>
      </c>
      <c r="M20" s="18">
        <f>'[3]Balance Sheet'!M20</f>
        <v>0</v>
      </c>
      <c r="N20" s="18">
        <f>'[3]Balance Sheet'!N20</f>
        <v>0</v>
      </c>
      <c r="O20" s="18">
        <f>'[3]Balance Sheet'!O20</f>
        <v>0</v>
      </c>
      <c r="P20" s="18">
        <f>'[3]Balance Sheet'!P20</f>
        <v>0</v>
      </c>
      <c r="Q20" s="47" t="s">
        <v>0</v>
      </c>
      <c r="R20" s="47" t="s">
        <v>0</v>
      </c>
      <c r="S20" s="47" t="s">
        <v>0</v>
      </c>
    </row>
    <row r="21" spans="1:19" s="18" customFormat="1" x14ac:dyDescent="0.2">
      <c r="A21" s="18" t="s">
        <v>51</v>
      </c>
      <c r="B21" s="20"/>
      <c r="C21" s="18">
        <f>'[3]Balance Sheet'!C21</f>
        <v>6212000</v>
      </c>
      <c r="D21" s="20"/>
      <c r="E21" s="18">
        <f>'[3]Balance Sheet'!E21</f>
        <v>38727655</v>
      </c>
      <c r="F21" s="20"/>
      <c r="G21" s="18">
        <f>'[3]Balance Sheet'!G21</f>
        <v>103315136</v>
      </c>
      <c r="H21" s="18">
        <f>'[3]Balance Sheet'!H21</f>
        <v>102945136</v>
      </c>
      <c r="I21" s="18">
        <f>'[3]Balance Sheet'!I21</f>
        <v>102575136</v>
      </c>
      <c r="J21" s="18">
        <f>'[3]Balance Sheet'!J21</f>
        <v>102205136</v>
      </c>
      <c r="K21" s="18">
        <f>'[3]Balance Sheet'!K21</f>
        <v>101835136</v>
      </c>
      <c r="L21" s="18">
        <f>'[3]Balance Sheet'!L21</f>
        <v>101480136</v>
      </c>
      <c r="M21" s="18">
        <f>'[3]Balance Sheet'!M21</f>
        <v>101125136</v>
      </c>
      <c r="N21" s="18">
        <f>'[3]Balance Sheet'!N21</f>
        <v>100770136</v>
      </c>
      <c r="O21" s="18">
        <f>'[3]Balance Sheet'!O21</f>
        <v>100415136</v>
      </c>
      <c r="P21" s="18">
        <f>'[3]Balance Sheet'!P21</f>
        <v>100060136</v>
      </c>
      <c r="Q21" s="47" t="s">
        <v>0</v>
      </c>
      <c r="R21" s="47" t="s">
        <v>0</v>
      </c>
      <c r="S21" s="47" t="s">
        <v>0</v>
      </c>
    </row>
    <row r="22" spans="1:19" s="18" customFormat="1" x14ac:dyDescent="0.2">
      <c r="A22" s="18" t="s">
        <v>52</v>
      </c>
      <c r="B22" s="20"/>
      <c r="C22" s="18">
        <f>'[3]Balance Sheet'!C22</f>
        <v>0</v>
      </c>
      <c r="D22" s="20"/>
      <c r="E22" s="18">
        <f>'[3]Balance Sheet'!E22</f>
        <v>0</v>
      </c>
      <c r="F22" s="20"/>
      <c r="G22" s="18">
        <f>'[3]Balance Sheet'!G22</f>
        <v>0</v>
      </c>
      <c r="H22" s="18">
        <f>'[3]Balance Sheet'!H22</f>
        <v>0</v>
      </c>
      <c r="I22" s="18">
        <f>'[3]Balance Sheet'!I22</f>
        <v>0</v>
      </c>
      <c r="J22" s="18">
        <f>'[3]Balance Sheet'!J22</f>
        <v>0</v>
      </c>
      <c r="K22" s="18">
        <f>'[3]Balance Sheet'!K22</f>
        <v>0</v>
      </c>
      <c r="L22" s="18">
        <f>'[3]Balance Sheet'!L22</f>
        <v>0</v>
      </c>
      <c r="M22" s="18">
        <f>'[3]Balance Sheet'!M22</f>
        <v>0</v>
      </c>
      <c r="N22" s="18">
        <f>'[3]Balance Sheet'!N22</f>
        <v>0</v>
      </c>
      <c r="O22" s="18">
        <f>'[3]Balance Sheet'!O22</f>
        <v>0</v>
      </c>
      <c r="P22" s="18">
        <f>'[3]Balance Sheet'!P22</f>
        <v>0</v>
      </c>
      <c r="Q22" s="47" t="s">
        <v>0</v>
      </c>
      <c r="R22" s="47" t="s">
        <v>0</v>
      </c>
      <c r="S22" s="47" t="s">
        <v>0</v>
      </c>
    </row>
    <row r="23" spans="1:19" s="18" customFormat="1" x14ac:dyDescent="0.2">
      <c r="A23" s="18" t="s">
        <v>53</v>
      </c>
      <c r="B23" s="20"/>
      <c r="C23" s="18">
        <f>'[3]Balance Sheet'!C23</f>
        <v>0</v>
      </c>
      <c r="D23" s="20"/>
      <c r="E23" s="18">
        <f>'[3]Balance Sheet'!E23</f>
        <v>0</v>
      </c>
      <c r="F23" s="20"/>
      <c r="G23" s="18">
        <f>'[3]Balance Sheet'!G23</f>
        <v>0</v>
      </c>
      <c r="H23" s="18">
        <f>'[3]Balance Sheet'!H23</f>
        <v>0</v>
      </c>
      <c r="I23" s="18">
        <f>'[3]Balance Sheet'!I23</f>
        <v>0</v>
      </c>
      <c r="J23" s="18">
        <f>'[3]Balance Sheet'!J23</f>
        <v>0</v>
      </c>
      <c r="K23" s="18">
        <f>'[3]Balance Sheet'!K23</f>
        <v>0</v>
      </c>
      <c r="L23" s="18">
        <f>'[3]Balance Sheet'!L23</f>
        <v>0</v>
      </c>
      <c r="M23" s="18">
        <f>'[3]Balance Sheet'!M23</f>
        <v>0</v>
      </c>
      <c r="N23" s="18">
        <f>'[3]Balance Sheet'!N23</f>
        <v>0</v>
      </c>
      <c r="O23" s="18">
        <f>'[3]Balance Sheet'!O23</f>
        <v>0</v>
      </c>
      <c r="P23" s="18">
        <f>'[3]Balance Sheet'!P23</f>
        <v>0</v>
      </c>
      <c r="Q23" s="47" t="s">
        <v>0</v>
      </c>
      <c r="R23" s="47" t="s">
        <v>0</v>
      </c>
      <c r="S23" s="47" t="s">
        <v>0</v>
      </c>
    </row>
    <row r="24" spans="1:19" s="18" customFormat="1" x14ac:dyDescent="0.2">
      <c r="A24" s="18" t="s">
        <v>54</v>
      </c>
      <c r="B24" s="20"/>
      <c r="C24" s="18">
        <f>'[3]Balance Sheet'!C24</f>
        <v>0</v>
      </c>
      <c r="D24" s="20"/>
      <c r="E24" s="18">
        <f>'[3]Balance Sheet'!E24</f>
        <v>0</v>
      </c>
      <c r="F24" s="20"/>
      <c r="G24" s="18">
        <f>'[3]Balance Sheet'!G24</f>
        <v>0</v>
      </c>
      <c r="H24" s="18">
        <f>'[3]Balance Sheet'!H24</f>
        <v>0</v>
      </c>
      <c r="I24" s="18">
        <f>'[3]Balance Sheet'!I24</f>
        <v>0</v>
      </c>
      <c r="J24" s="18">
        <f>'[3]Balance Sheet'!J24</f>
        <v>0</v>
      </c>
      <c r="K24" s="18">
        <f>'[3]Balance Sheet'!K24</f>
        <v>0</v>
      </c>
      <c r="L24" s="18">
        <f>'[3]Balance Sheet'!L24</f>
        <v>0</v>
      </c>
      <c r="M24" s="18">
        <f>'[3]Balance Sheet'!M24</f>
        <v>0</v>
      </c>
      <c r="N24" s="18">
        <f>'[3]Balance Sheet'!N24</f>
        <v>0</v>
      </c>
      <c r="O24" s="18">
        <f>'[3]Balance Sheet'!O24</f>
        <v>0</v>
      </c>
      <c r="P24" s="18">
        <f>'[3]Balance Sheet'!P24</f>
        <v>0</v>
      </c>
      <c r="Q24" s="47" t="s">
        <v>0</v>
      </c>
      <c r="R24" s="47" t="s">
        <v>0</v>
      </c>
      <c r="S24" s="47" t="s">
        <v>0</v>
      </c>
    </row>
    <row r="25" spans="1:19" s="18" customFormat="1" x14ac:dyDescent="0.2">
      <c r="A25" s="18" t="s">
        <v>47</v>
      </c>
      <c r="B25" s="20"/>
      <c r="C25" s="18">
        <f>'[3]Balance Sheet'!C25</f>
        <v>0</v>
      </c>
      <c r="D25" s="20"/>
      <c r="E25" s="18">
        <f>'[3]Balance Sheet'!E25</f>
        <v>0</v>
      </c>
      <c r="F25" s="20"/>
      <c r="G25" s="18">
        <f>'[3]Balance Sheet'!G25</f>
        <v>0</v>
      </c>
      <c r="H25" s="18">
        <f>'[3]Balance Sheet'!H25</f>
        <v>0</v>
      </c>
      <c r="I25" s="18">
        <f>'[3]Balance Sheet'!I25</f>
        <v>0</v>
      </c>
      <c r="J25" s="18">
        <f>'[3]Balance Sheet'!J25</f>
        <v>0</v>
      </c>
      <c r="K25" s="18">
        <f>'[3]Balance Sheet'!K25</f>
        <v>0</v>
      </c>
      <c r="L25" s="18">
        <f>'[3]Balance Sheet'!L25</f>
        <v>0</v>
      </c>
      <c r="M25" s="18">
        <f>'[3]Balance Sheet'!M25</f>
        <v>0</v>
      </c>
      <c r="N25" s="18">
        <f>'[3]Balance Sheet'!N25</f>
        <v>0</v>
      </c>
      <c r="O25" s="18">
        <f>'[3]Balance Sheet'!O25</f>
        <v>0</v>
      </c>
      <c r="P25" s="18">
        <f>'[3]Balance Sheet'!P25</f>
        <v>0</v>
      </c>
      <c r="Q25" s="47" t="s">
        <v>0</v>
      </c>
      <c r="R25" s="47" t="s">
        <v>0</v>
      </c>
      <c r="S25" s="47" t="s">
        <v>0</v>
      </c>
    </row>
    <row r="26" spans="1:19" s="18" customFormat="1" x14ac:dyDescent="0.2">
      <c r="A26" s="18" t="s">
        <v>46</v>
      </c>
      <c r="B26" s="20"/>
      <c r="C26" s="18">
        <f>'[3]Balance Sheet'!C26</f>
        <v>0</v>
      </c>
      <c r="D26" s="20"/>
      <c r="E26" s="18">
        <f>'[3]Balance Sheet'!E26</f>
        <v>0</v>
      </c>
      <c r="F26" s="20"/>
      <c r="G26" s="18">
        <f>'[3]Balance Sheet'!G26</f>
        <v>0</v>
      </c>
      <c r="H26" s="18">
        <f>'[3]Balance Sheet'!H26</f>
        <v>0</v>
      </c>
      <c r="I26" s="18">
        <f>'[3]Balance Sheet'!I26</f>
        <v>0</v>
      </c>
      <c r="J26" s="18">
        <f>'[3]Balance Sheet'!J26</f>
        <v>0</v>
      </c>
      <c r="K26" s="18">
        <f>'[3]Balance Sheet'!K26</f>
        <v>0</v>
      </c>
      <c r="L26" s="18">
        <f>'[3]Balance Sheet'!L26</f>
        <v>0</v>
      </c>
      <c r="M26" s="18">
        <f>'[3]Balance Sheet'!M26</f>
        <v>0</v>
      </c>
      <c r="N26" s="18">
        <f>'[3]Balance Sheet'!N26</f>
        <v>0</v>
      </c>
      <c r="O26" s="18">
        <f>'[3]Balance Sheet'!O26</f>
        <v>0</v>
      </c>
      <c r="P26" s="18">
        <f>'[3]Balance Sheet'!P26</f>
        <v>0</v>
      </c>
      <c r="Q26" s="47" t="s">
        <v>0</v>
      </c>
      <c r="R26" s="47" t="s">
        <v>0</v>
      </c>
      <c r="S26" s="47" t="s">
        <v>0</v>
      </c>
    </row>
    <row r="27" spans="1:19" s="18" customFormat="1" x14ac:dyDescent="0.2">
      <c r="A27" s="23" t="s">
        <v>55</v>
      </c>
      <c r="B27" s="38"/>
      <c r="C27" s="39">
        <f>SUM(C17:C26)</f>
        <v>6212000</v>
      </c>
      <c r="D27" s="38"/>
      <c r="E27" s="39">
        <f>SUM(E17:E26)</f>
        <v>46378855</v>
      </c>
      <c r="F27" s="38"/>
      <c r="G27" s="39">
        <f t="shared" ref="G27:P27" si="1">SUM(G17:G26)</f>
        <v>110566336</v>
      </c>
      <c r="H27" s="39">
        <f t="shared" si="1"/>
        <v>110196336</v>
      </c>
      <c r="I27" s="39">
        <f t="shared" si="1"/>
        <v>109826336</v>
      </c>
      <c r="J27" s="39">
        <f t="shared" si="1"/>
        <v>109456336</v>
      </c>
      <c r="K27" s="39">
        <f t="shared" si="1"/>
        <v>109086336</v>
      </c>
      <c r="L27" s="39">
        <f t="shared" si="1"/>
        <v>105531336</v>
      </c>
      <c r="M27" s="39">
        <f t="shared" si="1"/>
        <v>105176336</v>
      </c>
      <c r="N27" s="39">
        <f t="shared" si="1"/>
        <v>108021336</v>
      </c>
      <c r="O27" s="39">
        <f t="shared" si="1"/>
        <v>111632756.80065033</v>
      </c>
      <c r="P27" s="39">
        <f t="shared" si="1"/>
        <v>109692256.55151258</v>
      </c>
      <c r="Q27" s="47" t="s">
        <v>0</v>
      </c>
      <c r="R27" s="47" t="s">
        <v>0</v>
      </c>
      <c r="S27" s="47" t="s">
        <v>0</v>
      </c>
    </row>
    <row r="28" spans="1:19" s="18" customFormat="1" ht="13.5" thickBot="1" x14ac:dyDescent="0.25">
      <c r="A28" s="23" t="s">
        <v>56</v>
      </c>
      <c r="B28" s="40"/>
      <c r="C28" s="41">
        <f>C27+C15</f>
        <v>15776000</v>
      </c>
      <c r="D28" s="40"/>
      <c r="E28" s="41">
        <f>E27+E15</f>
        <v>51335786</v>
      </c>
      <c r="F28" s="40"/>
      <c r="G28" s="41">
        <f t="shared" ref="G28:P28" si="2">G27+G15</f>
        <v>121689639</v>
      </c>
      <c r="H28" s="41">
        <f t="shared" si="2"/>
        <v>146401102.16</v>
      </c>
      <c r="I28" s="41">
        <f t="shared" si="2"/>
        <v>150753843.59</v>
      </c>
      <c r="J28" s="41">
        <f t="shared" si="2"/>
        <v>151368701.57999998</v>
      </c>
      <c r="K28" s="41">
        <f t="shared" si="2"/>
        <v>131907867.34</v>
      </c>
      <c r="L28" s="41">
        <f t="shared" si="2"/>
        <v>113177725.31507942</v>
      </c>
      <c r="M28" s="41">
        <f t="shared" si="2"/>
        <v>112229635.97365725</v>
      </c>
      <c r="N28" s="41">
        <f t="shared" si="2"/>
        <v>112819556.77223507</v>
      </c>
      <c r="O28" s="41">
        <f t="shared" si="2"/>
        <v>114437162.0008129</v>
      </c>
      <c r="P28" s="41">
        <f t="shared" si="2"/>
        <v>112100286.68939073</v>
      </c>
      <c r="Q28" s="47" t="s">
        <v>0</v>
      </c>
      <c r="R28" s="47" t="s">
        <v>0</v>
      </c>
      <c r="S28" s="47" t="s">
        <v>0</v>
      </c>
    </row>
    <row r="29" spans="1:19" s="18" customFormat="1" x14ac:dyDescent="0.2">
      <c r="B29" s="20"/>
      <c r="D29" s="20"/>
      <c r="F29" s="20"/>
      <c r="Q29" s="47" t="s">
        <v>0</v>
      </c>
      <c r="R29" s="47" t="s">
        <v>0</v>
      </c>
      <c r="S29" s="47" t="s">
        <v>0</v>
      </c>
    </row>
    <row r="30" spans="1:19" s="18" customFormat="1" ht="15" x14ac:dyDescent="0.25">
      <c r="A30" s="19" t="s">
        <v>57</v>
      </c>
      <c r="B30" s="20"/>
      <c r="D30" s="20"/>
      <c r="F30" s="20"/>
      <c r="Q30" s="47" t="s">
        <v>0</v>
      </c>
      <c r="R30" s="47" t="s">
        <v>0</v>
      </c>
      <c r="S30" s="47" t="s">
        <v>0</v>
      </c>
    </row>
    <row r="31" spans="1:19" s="18" customFormat="1" x14ac:dyDescent="0.2">
      <c r="A31" s="23" t="s">
        <v>58</v>
      </c>
      <c r="B31" s="20"/>
      <c r="D31" s="20"/>
      <c r="F31" s="20"/>
      <c r="Q31" s="47" t="s">
        <v>0</v>
      </c>
      <c r="R31" s="47" t="s">
        <v>0</v>
      </c>
      <c r="S31" s="47" t="s">
        <v>0</v>
      </c>
    </row>
    <row r="32" spans="1:19" s="18" customFormat="1" x14ac:dyDescent="0.2">
      <c r="A32" s="18" t="s">
        <v>59</v>
      </c>
      <c r="B32" s="20"/>
      <c r="C32" s="18">
        <f>'[3]Balance Sheet'!C32</f>
        <v>0</v>
      </c>
      <c r="D32" s="20"/>
      <c r="E32" s="18">
        <f>'[3]Balance Sheet'!E32</f>
        <v>0</v>
      </c>
      <c r="F32" s="20"/>
      <c r="G32" s="18">
        <f>'[3]Balance Sheet'!G32</f>
        <v>0</v>
      </c>
      <c r="H32" s="18">
        <f>'[3]Balance Sheet'!H32</f>
        <v>0</v>
      </c>
      <c r="I32" s="18">
        <f>'[3]Balance Sheet'!I32</f>
        <v>0</v>
      </c>
      <c r="J32" s="18">
        <f>'[3]Balance Sheet'!J32</f>
        <v>0</v>
      </c>
      <c r="K32" s="18">
        <f>'[3]Balance Sheet'!K32</f>
        <v>0</v>
      </c>
      <c r="L32" s="18">
        <f>'[3]Balance Sheet'!L32</f>
        <v>0</v>
      </c>
      <c r="M32" s="18">
        <f>'[3]Balance Sheet'!M32</f>
        <v>0</v>
      </c>
      <c r="N32" s="18">
        <f>'[3]Balance Sheet'!N32</f>
        <v>0</v>
      </c>
      <c r="O32" s="18">
        <f>'[3]Balance Sheet'!O32</f>
        <v>0</v>
      </c>
      <c r="P32" s="18">
        <f>'[3]Balance Sheet'!P32</f>
        <v>0</v>
      </c>
      <c r="Q32" s="47" t="s">
        <v>0</v>
      </c>
      <c r="R32" s="47" t="s">
        <v>0</v>
      </c>
      <c r="S32" s="47" t="s">
        <v>0</v>
      </c>
    </row>
    <row r="33" spans="1:19" s="18" customFormat="1" x14ac:dyDescent="0.2">
      <c r="A33" s="18" t="s">
        <v>60</v>
      </c>
      <c r="B33" s="20"/>
      <c r="C33" s="18">
        <f>'[3]Balance Sheet'!C33</f>
        <v>0</v>
      </c>
      <c r="D33" s="20"/>
      <c r="E33" s="18">
        <f>'[3]Balance Sheet'!E33</f>
        <v>0</v>
      </c>
      <c r="F33" s="20"/>
      <c r="G33" s="18">
        <f>'[3]Balance Sheet'!G33</f>
        <v>20353853</v>
      </c>
      <c r="H33" s="18">
        <f>'[3]Balance Sheet'!H33</f>
        <v>47186475</v>
      </c>
      <c r="I33" s="18">
        <f>'[3]Balance Sheet'!I33</f>
        <v>49144013</v>
      </c>
      <c r="J33" s="18">
        <f>'[3]Balance Sheet'!J33</f>
        <v>47389051</v>
      </c>
      <c r="K33" s="18">
        <f>'[3]Balance Sheet'!K33</f>
        <v>45909089</v>
      </c>
      <c r="L33" s="18">
        <f>'[3]Balance Sheet'!L33</f>
        <v>44408726</v>
      </c>
      <c r="M33" s="18">
        <f>'[3]Balance Sheet'!M33</f>
        <v>44336545</v>
      </c>
      <c r="N33" s="18">
        <f>'[3]Balance Sheet'!N33</f>
        <v>46969225</v>
      </c>
      <c r="O33" s="18">
        <f>'[3]Balance Sheet'!O33</f>
        <v>50538736</v>
      </c>
      <c r="P33" s="18">
        <f>'[3]Balance Sheet'!P33</f>
        <v>50120122</v>
      </c>
      <c r="Q33" s="47" t="s">
        <v>0</v>
      </c>
      <c r="R33" s="47" t="s">
        <v>0</v>
      </c>
      <c r="S33" s="47" t="s">
        <v>0</v>
      </c>
    </row>
    <row r="34" spans="1:19" s="18" customFormat="1" x14ac:dyDescent="0.2">
      <c r="A34" s="22" t="s">
        <v>61</v>
      </c>
      <c r="B34" s="20"/>
      <c r="C34" s="18">
        <f>'[3]Balance Sheet'!C34</f>
        <v>0</v>
      </c>
      <c r="D34" s="20"/>
      <c r="E34" s="18">
        <f>'[3]Balance Sheet'!E34</f>
        <v>0</v>
      </c>
      <c r="F34" s="20"/>
      <c r="G34" s="18">
        <f>'[3]Balance Sheet'!G34</f>
        <v>0</v>
      </c>
      <c r="H34" s="18">
        <f>'[3]Balance Sheet'!H34</f>
        <v>0</v>
      </c>
      <c r="I34" s="18">
        <f>'[3]Balance Sheet'!I34</f>
        <v>0</v>
      </c>
      <c r="J34" s="18">
        <f>'[3]Balance Sheet'!J34</f>
        <v>0</v>
      </c>
      <c r="K34" s="18">
        <f>'[3]Balance Sheet'!K34</f>
        <v>0</v>
      </c>
      <c r="L34" s="18">
        <f>'[3]Balance Sheet'!L34</f>
        <v>0</v>
      </c>
      <c r="M34" s="18">
        <f>'[3]Balance Sheet'!M34</f>
        <v>0</v>
      </c>
      <c r="N34" s="18">
        <f>'[3]Balance Sheet'!N34</f>
        <v>0</v>
      </c>
      <c r="O34" s="18">
        <f>'[3]Balance Sheet'!O34</f>
        <v>0</v>
      </c>
      <c r="P34" s="18">
        <f>'[3]Balance Sheet'!P34</f>
        <v>0</v>
      </c>
      <c r="Q34" s="47" t="s">
        <v>0</v>
      </c>
      <c r="R34" s="47" t="s">
        <v>0</v>
      </c>
      <c r="S34" s="47" t="s">
        <v>0</v>
      </c>
    </row>
    <row r="35" spans="1:19" s="18" customFormat="1" x14ac:dyDescent="0.2">
      <c r="A35" s="18" t="s">
        <v>62</v>
      </c>
      <c r="B35" s="20"/>
      <c r="C35" s="18">
        <f>'[3]Balance Sheet'!C35</f>
        <v>0</v>
      </c>
      <c r="D35" s="20"/>
      <c r="E35" s="18">
        <f>'[3]Balance Sheet'!E35</f>
        <v>0</v>
      </c>
      <c r="F35" s="20"/>
      <c r="G35" s="18">
        <f>'[3]Balance Sheet'!G35</f>
        <v>0</v>
      </c>
      <c r="H35" s="18">
        <f>'[3]Balance Sheet'!H35</f>
        <v>0</v>
      </c>
      <c r="I35" s="18">
        <f>'[3]Balance Sheet'!I35</f>
        <v>0</v>
      </c>
      <c r="J35" s="18">
        <f>'[3]Balance Sheet'!J35</f>
        <v>20000000</v>
      </c>
      <c r="K35" s="18">
        <f>'[3]Balance Sheet'!K35</f>
        <v>40000000</v>
      </c>
      <c r="L35" s="18">
        <f>'[3]Balance Sheet'!L35</f>
        <v>2511554.5881761657</v>
      </c>
      <c r="M35" s="18">
        <f>'[3]Balance Sheet'!M35</f>
        <v>2606421.2199170832</v>
      </c>
      <c r="N35" s="18">
        <f>'[3]Balance Sheet'!N35</f>
        <v>2704926.810421132</v>
      </c>
      <c r="O35" s="18">
        <f>'[3]Balance Sheet'!O35</f>
        <v>2807213.3052212675</v>
      </c>
      <c r="P35" s="18">
        <f>'[3]Balance Sheet'!P35</f>
        <v>2913428.2852895008</v>
      </c>
      <c r="Q35" s="47" t="s">
        <v>0</v>
      </c>
      <c r="R35" s="47" t="s">
        <v>0</v>
      </c>
      <c r="S35" s="47" t="s">
        <v>0</v>
      </c>
    </row>
    <row r="36" spans="1:19" s="18" customFormat="1" x14ac:dyDescent="0.2">
      <c r="A36" s="18" t="s">
        <v>63</v>
      </c>
      <c r="B36" s="20"/>
      <c r="C36" s="18">
        <f>'[3]Balance Sheet'!C36</f>
        <v>0</v>
      </c>
      <c r="D36" s="20"/>
      <c r="E36" s="18">
        <f>'[3]Balance Sheet'!E36</f>
        <v>0</v>
      </c>
      <c r="F36" s="20"/>
      <c r="G36" s="18">
        <f>'[3]Balance Sheet'!G36</f>
        <v>0</v>
      </c>
      <c r="H36" s="18">
        <f>'[3]Balance Sheet'!H36</f>
        <v>0</v>
      </c>
      <c r="I36" s="18">
        <f>'[3]Balance Sheet'!I36</f>
        <v>0</v>
      </c>
      <c r="J36" s="18">
        <f>'[3]Balance Sheet'!J36</f>
        <v>0</v>
      </c>
      <c r="K36" s="18">
        <f>'[3]Balance Sheet'!K36</f>
        <v>0</v>
      </c>
      <c r="L36" s="18">
        <f>'[3]Balance Sheet'!L36</f>
        <v>0</v>
      </c>
      <c r="M36" s="18">
        <f>'[3]Balance Sheet'!M36</f>
        <v>0</v>
      </c>
      <c r="N36" s="18">
        <f>'[3]Balance Sheet'!N36</f>
        <v>0</v>
      </c>
      <c r="O36" s="18">
        <f>'[3]Balance Sheet'!O36</f>
        <v>0</v>
      </c>
      <c r="P36" s="18">
        <f>'[3]Balance Sheet'!P36</f>
        <v>0</v>
      </c>
      <c r="Q36" s="47" t="s">
        <v>0</v>
      </c>
      <c r="R36" s="47" t="s">
        <v>0</v>
      </c>
      <c r="S36" s="47" t="s">
        <v>0</v>
      </c>
    </row>
    <row r="37" spans="1:19" s="18" customFormat="1" x14ac:dyDescent="0.2">
      <c r="A37" s="18" t="s">
        <v>64</v>
      </c>
      <c r="B37" s="20"/>
      <c r="C37" s="18">
        <f>'[3]Balance Sheet'!C37</f>
        <v>0</v>
      </c>
      <c r="D37" s="20"/>
      <c r="E37" s="18">
        <f>'[3]Balance Sheet'!E37</f>
        <v>0</v>
      </c>
      <c r="F37" s="20"/>
      <c r="G37" s="18">
        <f>'[3]Balance Sheet'!G37</f>
        <v>0</v>
      </c>
      <c r="H37" s="18">
        <f>'[3]Balance Sheet'!H37</f>
        <v>0</v>
      </c>
      <c r="I37" s="18">
        <f>'[3]Balance Sheet'!I37</f>
        <v>0</v>
      </c>
      <c r="J37" s="18">
        <f>'[3]Balance Sheet'!J37</f>
        <v>0</v>
      </c>
      <c r="K37" s="18">
        <f>'[3]Balance Sheet'!K37</f>
        <v>0</v>
      </c>
      <c r="L37" s="18">
        <f>'[3]Balance Sheet'!L37</f>
        <v>0</v>
      </c>
      <c r="M37" s="18">
        <f>'[3]Balance Sheet'!M37</f>
        <v>0</v>
      </c>
      <c r="N37" s="18">
        <f>'[3]Balance Sheet'!N37</f>
        <v>0</v>
      </c>
      <c r="O37" s="18">
        <f>'[3]Balance Sheet'!O37</f>
        <v>0</v>
      </c>
      <c r="P37" s="18">
        <f>'[3]Balance Sheet'!P37</f>
        <v>0</v>
      </c>
      <c r="Q37" s="47" t="s">
        <v>0</v>
      </c>
      <c r="R37" s="47" t="s">
        <v>0</v>
      </c>
      <c r="S37" s="47" t="s">
        <v>0</v>
      </c>
    </row>
    <row r="38" spans="1:19" s="18" customFormat="1" x14ac:dyDescent="0.2">
      <c r="A38" s="23" t="s">
        <v>65</v>
      </c>
      <c r="B38" s="38"/>
      <c r="C38" s="39">
        <f>SUM(C30:C37)</f>
        <v>0</v>
      </c>
      <c r="D38" s="38"/>
      <c r="E38" s="39">
        <f t="shared" ref="E38:P38" si="3">SUM(E30:E37)</f>
        <v>0</v>
      </c>
      <c r="F38" s="38"/>
      <c r="G38" s="39">
        <f t="shared" si="3"/>
        <v>20353853</v>
      </c>
      <c r="H38" s="39">
        <f t="shared" si="3"/>
        <v>47186475</v>
      </c>
      <c r="I38" s="39">
        <f t="shared" si="3"/>
        <v>49144013</v>
      </c>
      <c r="J38" s="39">
        <f t="shared" si="3"/>
        <v>67389051</v>
      </c>
      <c r="K38" s="39">
        <f t="shared" si="3"/>
        <v>85909089</v>
      </c>
      <c r="L38" s="39">
        <f t="shared" si="3"/>
        <v>46920280.588176169</v>
      </c>
      <c r="M38" s="39">
        <f t="shared" si="3"/>
        <v>46942966.219917081</v>
      </c>
      <c r="N38" s="39">
        <f t="shared" si="3"/>
        <v>49674151.810421132</v>
      </c>
      <c r="O38" s="39">
        <f t="shared" si="3"/>
        <v>53345949.305221267</v>
      </c>
      <c r="P38" s="39">
        <f t="shared" si="3"/>
        <v>53033550.285289504</v>
      </c>
      <c r="Q38" s="47" t="s">
        <v>0</v>
      </c>
      <c r="R38" s="47" t="s">
        <v>0</v>
      </c>
      <c r="S38" s="47" t="s">
        <v>0</v>
      </c>
    </row>
    <row r="39" spans="1:19" s="18" customFormat="1" x14ac:dyDescent="0.2">
      <c r="B39" s="20"/>
      <c r="D39" s="20"/>
      <c r="F39" s="20"/>
      <c r="Q39" s="47" t="s">
        <v>0</v>
      </c>
      <c r="R39" s="47" t="s">
        <v>0</v>
      </c>
      <c r="S39" s="47" t="s">
        <v>0</v>
      </c>
    </row>
    <row r="40" spans="1:19" s="18" customFormat="1" x14ac:dyDescent="0.2">
      <c r="A40" s="23" t="s">
        <v>66</v>
      </c>
      <c r="B40" s="20"/>
      <c r="D40" s="20"/>
      <c r="F40" s="20"/>
      <c r="Q40" s="47" t="s">
        <v>0</v>
      </c>
      <c r="R40" s="47" t="s">
        <v>0</v>
      </c>
      <c r="S40" s="47" t="s">
        <v>0</v>
      </c>
    </row>
    <row r="41" spans="1:19" s="18" customFormat="1" x14ac:dyDescent="0.2">
      <c r="A41" s="18" t="s">
        <v>60</v>
      </c>
      <c r="B41" s="20"/>
      <c r="C41" s="18">
        <f>'[3]Balance Sheet'!C41</f>
        <v>0</v>
      </c>
      <c r="D41" s="20"/>
      <c r="E41" s="18">
        <f>'[3]Balance Sheet'!E41</f>
        <v>0</v>
      </c>
      <c r="F41" s="20"/>
      <c r="G41" s="18">
        <f>'[3]Balance Sheet'!G41</f>
        <v>0</v>
      </c>
      <c r="H41" s="18">
        <f>'[3]Balance Sheet'!H41</f>
        <v>0</v>
      </c>
      <c r="I41" s="18">
        <f>'[3]Balance Sheet'!I41</f>
        <v>0</v>
      </c>
      <c r="J41" s="18">
        <f>'[3]Balance Sheet'!J41</f>
        <v>0</v>
      </c>
      <c r="K41" s="18">
        <f>'[3]Balance Sheet'!K41</f>
        <v>0</v>
      </c>
      <c r="L41" s="18">
        <f>'[3]Balance Sheet'!L41</f>
        <v>0</v>
      </c>
      <c r="M41" s="18">
        <f>'[3]Balance Sheet'!M41</f>
        <v>0</v>
      </c>
      <c r="N41" s="18">
        <f>'[3]Balance Sheet'!N41</f>
        <v>0</v>
      </c>
      <c r="O41" s="18">
        <f>'[3]Balance Sheet'!O41</f>
        <v>0</v>
      </c>
      <c r="P41" s="18">
        <f>'[3]Balance Sheet'!P41</f>
        <v>0</v>
      </c>
      <c r="Q41" s="47" t="s">
        <v>0</v>
      </c>
      <c r="R41" s="47" t="s">
        <v>0</v>
      </c>
      <c r="S41" s="47" t="s">
        <v>0</v>
      </c>
    </row>
    <row r="42" spans="1:19" s="18" customFormat="1" x14ac:dyDescent="0.2">
      <c r="A42" s="22" t="s">
        <v>61</v>
      </c>
      <c r="B42" s="20"/>
      <c r="C42" s="18">
        <f>'[3]Balance Sheet'!C42</f>
        <v>0</v>
      </c>
      <c r="D42" s="20"/>
      <c r="E42" s="18">
        <f>'[3]Balance Sheet'!E42</f>
        <v>0</v>
      </c>
      <c r="F42" s="20"/>
      <c r="G42" s="18">
        <f>'[3]Balance Sheet'!G42</f>
        <v>0</v>
      </c>
      <c r="H42" s="18">
        <f>'[3]Balance Sheet'!H42</f>
        <v>0</v>
      </c>
      <c r="I42" s="18">
        <f>'[3]Balance Sheet'!I42</f>
        <v>0</v>
      </c>
      <c r="J42" s="18">
        <f>'[3]Balance Sheet'!J42</f>
        <v>0</v>
      </c>
      <c r="K42" s="18">
        <f>'[3]Balance Sheet'!K42</f>
        <v>0</v>
      </c>
      <c r="L42" s="18">
        <f>'[3]Balance Sheet'!L42</f>
        <v>0</v>
      </c>
      <c r="M42" s="18">
        <f>'[3]Balance Sheet'!M42</f>
        <v>0</v>
      </c>
      <c r="N42" s="18">
        <f>'[3]Balance Sheet'!N42</f>
        <v>0</v>
      </c>
      <c r="O42" s="18">
        <f>'[3]Balance Sheet'!O42</f>
        <v>0</v>
      </c>
      <c r="P42" s="18">
        <f>'[3]Balance Sheet'!P42</f>
        <v>0</v>
      </c>
      <c r="Q42" s="47" t="s">
        <v>0</v>
      </c>
      <c r="R42" s="47" t="s">
        <v>0</v>
      </c>
      <c r="S42" s="47" t="s">
        <v>0</v>
      </c>
    </row>
    <row r="43" spans="1:19" s="18" customFormat="1" x14ac:dyDescent="0.2">
      <c r="A43" s="18" t="s">
        <v>62</v>
      </c>
      <c r="B43" s="20"/>
      <c r="C43" s="18">
        <f>'[3]Balance Sheet'!C43</f>
        <v>0</v>
      </c>
      <c r="D43" s="20"/>
      <c r="E43" s="18">
        <f>'[3]Balance Sheet'!E43</f>
        <v>20000000</v>
      </c>
      <c r="F43" s="20"/>
      <c r="G43" s="18">
        <f>'[3]Balance Sheet'!G43</f>
        <v>70000000</v>
      </c>
      <c r="H43" s="18">
        <f>'[3]Balance Sheet'!H43</f>
        <v>70000000</v>
      </c>
      <c r="I43" s="18">
        <f>'[3]Balance Sheet'!I43</f>
        <v>70000000</v>
      </c>
      <c r="J43" s="18">
        <f>'[3]Balance Sheet'!J43</f>
        <v>50000000</v>
      </c>
      <c r="K43" s="18">
        <f>'[3]Balance Sheet'!K43</f>
        <v>10000000</v>
      </c>
      <c r="L43" s="18">
        <f>'[3]Balance Sheet'!L43</f>
        <v>27175767.270350564</v>
      </c>
      <c r="M43" s="18">
        <f>'[3]Balance Sheet'!M43</f>
        <v>24569346.050433487</v>
      </c>
      <c r="N43" s="18">
        <f>'[3]Balance Sheet'!N43</f>
        <v>21864419.240012355</v>
      </c>
      <c r="O43" s="18">
        <f>'[3]Balance Sheet'!O43</f>
        <v>19057205.934791088</v>
      </c>
      <c r="P43" s="18">
        <f>'[3]Balance Sheet'!P43</f>
        <v>16143777.649501588</v>
      </c>
      <c r="Q43" s="47" t="s">
        <v>0</v>
      </c>
      <c r="R43" s="47" t="s">
        <v>0</v>
      </c>
      <c r="S43" s="47" t="s">
        <v>0</v>
      </c>
    </row>
    <row r="44" spans="1:19" s="18" customFormat="1" x14ac:dyDescent="0.2">
      <c r="A44" s="18" t="s">
        <v>63</v>
      </c>
      <c r="B44" s="20"/>
      <c r="C44" s="18">
        <f>'[3]Balance Sheet'!C44</f>
        <v>0</v>
      </c>
      <c r="D44" s="20"/>
      <c r="E44" s="18">
        <f>'[3]Balance Sheet'!E44</f>
        <v>0</v>
      </c>
      <c r="F44" s="20"/>
      <c r="G44" s="18">
        <f>'[3]Balance Sheet'!G44</f>
        <v>0</v>
      </c>
      <c r="H44" s="18">
        <f>'[3]Balance Sheet'!H44</f>
        <v>0</v>
      </c>
      <c r="I44" s="18">
        <f>'[3]Balance Sheet'!I44</f>
        <v>0</v>
      </c>
      <c r="J44" s="18">
        <f>'[3]Balance Sheet'!J44</f>
        <v>0</v>
      </c>
      <c r="K44" s="18">
        <f>'[3]Balance Sheet'!K44</f>
        <v>0</v>
      </c>
      <c r="L44" s="18">
        <f>'[3]Balance Sheet'!L44</f>
        <v>0</v>
      </c>
      <c r="M44" s="18">
        <f>'[3]Balance Sheet'!M44</f>
        <v>0</v>
      </c>
      <c r="N44" s="18">
        <f>'[3]Balance Sheet'!N44</f>
        <v>0</v>
      </c>
      <c r="O44" s="18">
        <f>'[3]Balance Sheet'!O44</f>
        <v>0</v>
      </c>
      <c r="P44" s="18">
        <f>'[3]Balance Sheet'!P44</f>
        <v>0</v>
      </c>
      <c r="Q44" s="47" t="s">
        <v>0</v>
      </c>
      <c r="R44" s="47" t="s">
        <v>0</v>
      </c>
      <c r="S44" s="47" t="s">
        <v>0</v>
      </c>
    </row>
    <row r="45" spans="1:19" s="18" customFormat="1" x14ac:dyDescent="0.2">
      <c r="A45" s="18" t="s">
        <v>52</v>
      </c>
      <c r="B45" s="20"/>
      <c r="C45" s="18">
        <f>'[3]Balance Sheet'!C45</f>
        <v>0</v>
      </c>
      <c r="D45" s="20"/>
      <c r="E45" s="18">
        <f>'[3]Balance Sheet'!E45</f>
        <v>0</v>
      </c>
      <c r="F45" s="20"/>
      <c r="G45" s="18">
        <f>'[3]Balance Sheet'!G45</f>
        <v>0</v>
      </c>
      <c r="H45" s="18">
        <f>'[3]Balance Sheet'!H45</f>
        <v>0</v>
      </c>
      <c r="I45" s="18">
        <f>'[3]Balance Sheet'!I45</f>
        <v>0</v>
      </c>
      <c r="J45" s="18">
        <f>'[3]Balance Sheet'!J45</f>
        <v>0</v>
      </c>
      <c r="K45" s="18">
        <f>'[3]Balance Sheet'!K45</f>
        <v>0</v>
      </c>
      <c r="L45" s="18">
        <f>'[3]Balance Sheet'!L45</f>
        <v>0</v>
      </c>
      <c r="M45" s="18">
        <f>'[3]Balance Sheet'!M45</f>
        <v>0</v>
      </c>
      <c r="N45" s="18">
        <f>'[3]Balance Sheet'!N45</f>
        <v>0</v>
      </c>
      <c r="O45" s="18">
        <f>'[3]Balance Sheet'!O45</f>
        <v>0</v>
      </c>
      <c r="P45" s="18">
        <f>'[3]Balance Sheet'!P45</f>
        <v>0</v>
      </c>
      <c r="Q45" s="47" t="s">
        <v>0</v>
      </c>
      <c r="R45" s="47" t="s">
        <v>0</v>
      </c>
      <c r="S45" s="47" t="s">
        <v>0</v>
      </c>
    </row>
    <row r="46" spans="1:19" s="18" customFormat="1" x14ac:dyDescent="0.2">
      <c r="A46" s="18" t="s">
        <v>64</v>
      </c>
      <c r="B46" s="20"/>
      <c r="C46" s="18">
        <f>'[3]Balance Sheet'!C46</f>
        <v>0</v>
      </c>
      <c r="D46" s="20"/>
      <c r="E46" s="18">
        <f>'[3]Balance Sheet'!E46</f>
        <v>0</v>
      </c>
      <c r="F46" s="20"/>
      <c r="G46" s="18">
        <f>'[3]Balance Sheet'!G46</f>
        <v>0</v>
      </c>
      <c r="H46" s="18">
        <f>'[3]Balance Sheet'!H46</f>
        <v>0</v>
      </c>
      <c r="I46" s="18">
        <f>'[3]Balance Sheet'!I46</f>
        <v>0</v>
      </c>
      <c r="J46" s="18">
        <f>'[3]Balance Sheet'!J46</f>
        <v>0</v>
      </c>
      <c r="K46" s="18">
        <f>'[3]Balance Sheet'!K46</f>
        <v>0</v>
      </c>
      <c r="L46" s="18">
        <f>'[3]Balance Sheet'!L46</f>
        <v>0</v>
      </c>
      <c r="M46" s="18">
        <f>'[3]Balance Sheet'!M46</f>
        <v>0</v>
      </c>
      <c r="N46" s="18">
        <f>'[3]Balance Sheet'!N46</f>
        <v>0</v>
      </c>
      <c r="O46" s="18">
        <f>'[3]Balance Sheet'!O46</f>
        <v>0</v>
      </c>
      <c r="P46" s="18">
        <f>'[3]Balance Sheet'!P46</f>
        <v>0</v>
      </c>
      <c r="Q46" s="47" t="s">
        <v>0</v>
      </c>
      <c r="R46" s="47" t="s">
        <v>0</v>
      </c>
      <c r="S46" s="47" t="s">
        <v>0</v>
      </c>
    </row>
    <row r="47" spans="1:19" s="18" customFormat="1" x14ac:dyDescent="0.2">
      <c r="A47" s="23" t="s">
        <v>67</v>
      </c>
      <c r="B47" s="38"/>
      <c r="C47" s="39">
        <f>SUM(C40:C46)</f>
        <v>0</v>
      </c>
      <c r="D47" s="38"/>
      <c r="E47" s="39">
        <f>SUM(E40:E46)</f>
        <v>20000000</v>
      </c>
      <c r="F47" s="38"/>
      <c r="G47" s="39">
        <f t="shared" ref="G47:P47" si="4">SUM(G40:G46)</f>
        <v>70000000</v>
      </c>
      <c r="H47" s="39">
        <f t="shared" si="4"/>
        <v>70000000</v>
      </c>
      <c r="I47" s="39">
        <f t="shared" si="4"/>
        <v>70000000</v>
      </c>
      <c r="J47" s="39">
        <f t="shared" si="4"/>
        <v>50000000</v>
      </c>
      <c r="K47" s="39">
        <f t="shared" si="4"/>
        <v>10000000</v>
      </c>
      <c r="L47" s="39">
        <f t="shared" si="4"/>
        <v>27175767.270350564</v>
      </c>
      <c r="M47" s="39">
        <f t="shared" si="4"/>
        <v>24569346.050433487</v>
      </c>
      <c r="N47" s="39">
        <f t="shared" si="4"/>
        <v>21864419.240012355</v>
      </c>
      <c r="O47" s="39">
        <f t="shared" si="4"/>
        <v>19057205.934791088</v>
      </c>
      <c r="P47" s="39">
        <f t="shared" si="4"/>
        <v>16143777.649501588</v>
      </c>
      <c r="Q47" s="47" t="s">
        <v>0</v>
      </c>
      <c r="R47" s="47" t="s">
        <v>0</v>
      </c>
      <c r="S47" s="47" t="s">
        <v>0</v>
      </c>
    </row>
    <row r="48" spans="1:19" s="18" customFormat="1" ht="13.5" thickBot="1" x14ac:dyDescent="0.25">
      <c r="A48" s="23" t="s">
        <v>68</v>
      </c>
      <c r="B48" s="40"/>
      <c r="C48" s="41">
        <f>C47+C38</f>
        <v>0</v>
      </c>
      <c r="D48" s="40"/>
      <c r="E48" s="41">
        <f>E47+E38</f>
        <v>20000000</v>
      </c>
      <c r="F48" s="40"/>
      <c r="G48" s="41">
        <f t="shared" ref="G48:P48" si="5">G47+G38</f>
        <v>90353853</v>
      </c>
      <c r="H48" s="41">
        <f t="shared" si="5"/>
        <v>117186475</v>
      </c>
      <c r="I48" s="41">
        <f t="shared" si="5"/>
        <v>119144013</v>
      </c>
      <c r="J48" s="41">
        <f t="shared" si="5"/>
        <v>117389051</v>
      </c>
      <c r="K48" s="41">
        <f t="shared" si="5"/>
        <v>95909089</v>
      </c>
      <c r="L48" s="41">
        <f t="shared" si="5"/>
        <v>74096047.858526736</v>
      </c>
      <c r="M48" s="41">
        <f t="shared" si="5"/>
        <v>71512312.270350575</v>
      </c>
      <c r="N48" s="41">
        <f t="shared" si="5"/>
        <v>71538571.050433487</v>
      </c>
      <c r="O48" s="41">
        <f t="shared" si="5"/>
        <v>72403155.240012348</v>
      </c>
      <c r="P48" s="41">
        <f t="shared" si="5"/>
        <v>69177327.934791088</v>
      </c>
      <c r="Q48" s="47" t="s">
        <v>0</v>
      </c>
      <c r="R48" s="47" t="s">
        <v>0</v>
      </c>
      <c r="S48" s="47" t="s">
        <v>0</v>
      </c>
    </row>
    <row r="49" spans="1:19" s="18" customFormat="1" ht="15.75" thickBot="1" x14ac:dyDescent="0.3">
      <c r="A49" s="19" t="s">
        <v>69</v>
      </c>
      <c r="B49" s="42"/>
      <c r="C49" s="43">
        <f>C28-C48</f>
        <v>15776000</v>
      </c>
      <c r="D49" s="42"/>
      <c r="E49" s="43">
        <f>E28-E48</f>
        <v>31335786</v>
      </c>
      <c r="F49" s="42"/>
      <c r="G49" s="43">
        <f t="shared" ref="G49:P49" si="6">G28-G48</f>
        <v>31335786</v>
      </c>
      <c r="H49" s="43">
        <f t="shared" si="6"/>
        <v>29214627.159999996</v>
      </c>
      <c r="I49" s="43">
        <f t="shared" si="6"/>
        <v>31609830.590000004</v>
      </c>
      <c r="J49" s="43">
        <f t="shared" si="6"/>
        <v>33979650.579999983</v>
      </c>
      <c r="K49" s="43">
        <f t="shared" si="6"/>
        <v>35998778.340000004</v>
      </c>
      <c r="L49" s="43">
        <f t="shared" si="6"/>
        <v>39081677.456552684</v>
      </c>
      <c r="M49" s="43">
        <f t="shared" si="6"/>
        <v>40717323.703306675</v>
      </c>
      <c r="N49" s="43">
        <f t="shared" si="6"/>
        <v>41280985.721801579</v>
      </c>
      <c r="O49" s="43">
        <f t="shared" si="6"/>
        <v>42034006.760800555</v>
      </c>
      <c r="P49" s="43">
        <f t="shared" si="6"/>
        <v>42922958.754599646</v>
      </c>
      <c r="Q49" s="47" t="s">
        <v>0</v>
      </c>
      <c r="R49" s="47" t="s">
        <v>0</v>
      </c>
      <c r="S49" s="47" t="s">
        <v>0</v>
      </c>
    </row>
    <row r="50" spans="1:19" s="18" customFormat="1" ht="13.5" thickTop="1" x14ac:dyDescent="0.2">
      <c r="B50" s="20"/>
      <c r="D50" s="20"/>
      <c r="F50" s="20"/>
      <c r="Q50" s="47" t="s">
        <v>0</v>
      </c>
      <c r="R50" s="47" t="s">
        <v>0</v>
      </c>
      <c r="S50" s="47" t="s">
        <v>0</v>
      </c>
    </row>
    <row r="51" spans="1:19" s="18" customFormat="1" ht="15" x14ac:dyDescent="0.25">
      <c r="A51" s="19" t="s">
        <v>70</v>
      </c>
      <c r="B51" s="20"/>
      <c r="D51" s="20"/>
      <c r="F51" s="20"/>
      <c r="Q51" s="47" t="s">
        <v>0</v>
      </c>
      <c r="R51" s="47" t="s">
        <v>0</v>
      </c>
      <c r="S51" s="47" t="s">
        <v>0</v>
      </c>
    </row>
    <row r="52" spans="1:19" s="18" customFormat="1" x14ac:dyDescent="0.2">
      <c r="A52" s="18" t="s">
        <v>71</v>
      </c>
      <c r="B52" s="20"/>
      <c r="C52" s="18">
        <f>'[3]Balance Sheet'!C52</f>
        <v>15776000</v>
      </c>
      <c r="D52" s="20"/>
      <c r="E52" s="18">
        <f>'[3]Balance Sheet'!E52</f>
        <v>31335786</v>
      </c>
      <c r="F52" s="20"/>
      <c r="G52" s="18">
        <f>'[3]Balance Sheet'!G52</f>
        <v>31335786</v>
      </c>
      <c r="H52" s="18">
        <f>'[3]Balance Sheet'!H52</f>
        <v>29214627.16</v>
      </c>
      <c r="I52" s="18">
        <f>'[3]Balance Sheet'!I52</f>
        <v>31609830.589999996</v>
      </c>
      <c r="J52" s="18">
        <f>'[3]Balance Sheet'!J52</f>
        <v>33979650.579999998</v>
      </c>
      <c r="K52" s="18">
        <f>'[3]Balance Sheet'!K52</f>
        <v>35998778.340000004</v>
      </c>
      <c r="L52" s="18">
        <f>'[3]Balance Sheet'!L52</f>
        <v>39081677.456552684</v>
      </c>
      <c r="M52" s="18">
        <f>'[3]Balance Sheet'!M52</f>
        <v>40717323.703306675</v>
      </c>
      <c r="N52" s="18">
        <f>'[3]Balance Sheet'!N52</f>
        <v>41280985.721801586</v>
      </c>
      <c r="O52" s="18">
        <f>'[3]Balance Sheet'!O52</f>
        <v>42034006.76080054</v>
      </c>
      <c r="P52" s="18">
        <f>'[3]Balance Sheet'!P52</f>
        <v>42922958.754599631</v>
      </c>
      <c r="Q52" s="47" t="s">
        <v>0</v>
      </c>
      <c r="R52" s="47" t="s">
        <v>0</v>
      </c>
      <c r="S52" s="47" t="s">
        <v>0</v>
      </c>
    </row>
    <row r="53" spans="1:19" s="18" customFormat="1" x14ac:dyDescent="0.2">
      <c r="A53" s="18" t="s">
        <v>72</v>
      </c>
      <c r="B53" s="20"/>
      <c r="C53" s="18">
        <f>'[3]Balance Sheet'!C53</f>
        <v>0</v>
      </c>
      <c r="D53" s="20"/>
      <c r="E53" s="18">
        <f>'[3]Balance Sheet'!E53</f>
        <v>0</v>
      </c>
      <c r="F53" s="20"/>
      <c r="G53" s="18">
        <f>'[3]Balance Sheet'!G53</f>
        <v>0</v>
      </c>
      <c r="H53" s="18">
        <f>'[3]Balance Sheet'!H53</f>
        <v>0</v>
      </c>
      <c r="I53" s="18">
        <f>'[3]Balance Sheet'!I53</f>
        <v>0</v>
      </c>
      <c r="J53" s="18">
        <f>'[3]Balance Sheet'!J53</f>
        <v>0</v>
      </c>
      <c r="K53" s="18">
        <f>'[3]Balance Sheet'!K53</f>
        <v>0</v>
      </c>
      <c r="L53" s="18">
        <f>'[3]Balance Sheet'!L53</f>
        <v>0</v>
      </c>
      <c r="M53" s="18">
        <f>'[3]Balance Sheet'!M53</f>
        <v>0</v>
      </c>
      <c r="N53" s="18">
        <f>'[3]Balance Sheet'!N53</f>
        <v>0</v>
      </c>
      <c r="O53" s="18">
        <f>'[3]Balance Sheet'!O53</f>
        <v>0</v>
      </c>
      <c r="P53" s="18">
        <f>'[3]Balance Sheet'!P53</f>
        <v>0</v>
      </c>
      <c r="Q53" s="47" t="s">
        <v>0</v>
      </c>
      <c r="R53" s="47" t="s">
        <v>0</v>
      </c>
      <c r="S53" s="47" t="s">
        <v>0</v>
      </c>
    </row>
    <row r="54" spans="1:19" s="18" customFormat="1" x14ac:dyDescent="0.2">
      <c r="A54" s="18" t="s">
        <v>73</v>
      </c>
      <c r="B54" s="38"/>
      <c r="C54" s="39">
        <f>SUM(C52:C53)</f>
        <v>15776000</v>
      </c>
      <c r="D54" s="38"/>
      <c r="E54" s="39">
        <f>SUM(E52:E53)</f>
        <v>31335786</v>
      </c>
      <c r="F54" s="38"/>
      <c r="G54" s="39">
        <f>SUM(G52:G53)</f>
        <v>31335786</v>
      </c>
      <c r="H54" s="39">
        <f t="shared" ref="H54:P54" si="7">SUM(H52:H53)</f>
        <v>29214627.16</v>
      </c>
      <c r="I54" s="39">
        <f t="shared" si="7"/>
        <v>31609830.589999996</v>
      </c>
      <c r="J54" s="39">
        <f t="shared" si="7"/>
        <v>33979650.579999998</v>
      </c>
      <c r="K54" s="39">
        <f t="shared" si="7"/>
        <v>35998778.340000004</v>
      </c>
      <c r="L54" s="39">
        <f t="shared" si="7"/>
        <v>39081677.456552684</v>
      </c>
      <c r="M54" s="39">
        <f t="shared" si="7"/>
        <v>40717323.703306675</v>
      </c>
      <c r="N54" s="39">
        <f t="shared" si="7"/>
        <v>41280985.721801586</v>
      </c>
      <c r="O54" s="39">
        <f t="shared" si="7"/>
        <v>42034006.76080054</v>
      </c>
      <c r="P54" s="39">
        <f t="shared" si="7"/>
        <v>42922958.754599631</v>
      </c>
      <c r="Q54" s="47" t="s">
        <v>0</v>
      </c>
      <c r="R54" s="47" t="s">
        <v>0</v>
      </c>
      <c r="S54" s="47" t="s">
        <v>0</v>
      </c>
    </row>
    <row r="55" spans="1:19" s="18" customFormat="1" x14ac:dyDescent="0.2">
      <c r="A55" s="18" t="s">
        <v>74</v>
      </c>
      <c r="B55" s="20"/>
      <c r="C55" s="18">
        <f>'[3]Balance Sheet'!C55</f>
        <v>0</v>
      </c>
      <c r="D55" s="20"/>
      <c r="E55" s="18">
        <f>'[3]Balance Sheet'!E55</f>
        <v>0</v>
      </c>
      <c r="F55" s="20"/>
      <c r="G55" s="18">
        <f>'[3]Balance Sheet'!G55</f>
        <v>0</v>
      </c>
      <c r="H55" s="18">
        <f>'[3]Balance Sheet'!H55</f>
        <v>0</v>
      </c>
      <c r="I55" s="18">
        <f>'[3]Balance Sheet'!I55</f>
        <v>0</v>
      </c>
      <c r="J55" s="18">
        <f>'[3]Balance Sheet'!J55</f>
        <v>0</v>
      </c>
      <c r="K55" s="18">
        <f>'[3]Balance Sheet'!K55</f>
        <v>0</v>
      </c>
      <c r="L55" s="18">
        <f>'[3]Balance Sheet'!L55</f>
        <v>0</v>
      </c>
      <c r="M55" s="18">
        <f>'[3]Balance Sheet'!M55</f>
        <v>0</v>
      </c>
      <c r="N55" s="18">
        <f>'[3]Balance Sheet'!N55</f>
        <v>0</v>
      </c>
      <c r="O55" s="18">
        <f>'[3]Balance Sheet'!O55</f>
        <v>0</v>
      </c>
      <c r="P55" s="18">
        <f>'[3]Balance Sheet'!P55</f>
        <v>0</v>
      </c>
      <c r="Q55" s="47" t="s">
        <v>0</v>
      </c>
      <c r="R55" s="47" t="s">
        <v>0</v>
      </c>
      <c r="S55" s="47" t="s">
        <v>0</v>
      </c>
    </row>
    <row r="56" spans="1:19" s="18" customFormat="1" ht="15.75" thickBot="1" x14ac:dyDescent="0.3">
      <c r="A56" s="19" t="s">
        <v>75</v>
      </c>
      <c r="B56" s="42"/>
      <c r="C56" s="43">
        <f>C52+C53+C55</f>
        <v>15776000</v>
      </c>
      <c r="D56" s="42"/>
      <c r="E56" s="43">
        <f t="shared" ref="E56:P56" si="8">E52+E53+E55</f>
        <v>31335786</v>
      </c>
      <c r="F56" s="42"/>
      <c r="G56" s="43">
        <f t="shared" si="8"/>
        <v>31335786</v>
      </c>
      <c r="H56" s="43">
        <f t="shared" si="8"/>
        <v>29214627.16</v>
      </c>
      <c r="I56" s="43">
        <f t="shared" si="8"/>
        <v>31609830.589999996</v>
      </c>
      <c r="J56" s="43">
        <f t="shared" si="8"/>
        <v>33979650.579999998</v>
      </c>
      <c r="K56" s="43">
        <f t="shared" si="8"/>
        <v>35998778.340000004</v>
      </c>
      <c r="L56" s="43">
        <f t="shared" si="8"/>
        <v>39081677.456552684</v>
      </c>
      <c r="M56" s="43">
        <f t="shared" si="8"/>
        <v>40717323.703306675</v>
      </c>
      <c r="N56" s="43">
        <f t="shared" si="8"/>
        <v>41280985.721801586</v>
      </c>
      <c r="O56" s="43">
        <f t="shared" si="8"/>
        <v>42034006.76080054</v>
      </c>
      <c r="P56" s="43">
        <f t="shared" si="8"/>
        <v>42922958.754599631</v>
      </c>
      <c r="Q56" s="47" t="s">
        <v>0</v>
      </c>
      <c r="R56" s="47" t="s">
        <v>0</v>
      </c>
      <c r="S56" s="47" t="s">
        <v>0</v>
      </c>
    </row>
    <row r="57" spans="1:19" s="18" customFormat="1" ht="13.5" thickTop="1" x14ac:dyDescent="0.2">
      <c r="B57" s="20"/>
      <c r="D57" s="20"/>
      <c r="F57" s="20"/>
      <c r="Q57" s="47" t="s">
        <v>0</v>
      </c>
      <c r="R57" s="47" t="s">
        <v>0</v>
      </c>
      <c r="S57" s="47" t="s">
        <v>0</v>
      </c>
    </row>
    <row r="58" spans="1:19" s="18" customFormat="1" hidden="1" x14ac:dyDescent="0.2">
      <c r="Q58" s="47" t="s">
        <v>0</v>
      </c>
      <c r="R58" s="47" t="s">
        <v>0</v>
      </c>
      <c r="S58" s="47" t="s">
        <v>0</v>
      </c>
    </row>
    <row r="59" spans="1:19" s="18" customFormat="1" ht="13.5" hidden="1" thickBot="1" x14ac:dyDescent="0.25">
      <c r="A59" s="22" t="s">
        <v>76</v>
      </c>
      <c r="B59" s="48"/>
      <c r="C59" s="41">
        <f t="shared" ref="C59:P59" si="9">ROUND(C49,0)-ROUND(C56,0)</f>
        <v>0</v>
      </c>
      <c r="D59" s="48"/>
      <c r="E59" s="41">
        <f t="shared" si="9"/>
        <v>0</v>
      </c>
      <c r="F59" s="48"/>
      <c r="G59" s="41">
        <f t="shared" si="9"/>
        <v>0</v>
      </c>
      <c r="H59" s="41">
        <f t="shared" si="9"/>
        <v>0</v>
      </c>
      <c r="I59" s="41">
        <f t="shared" si="9"/>
        <v>0</v>
      </c>
      <c r="J59" s="41">
        <f t="shared" si="9"/>
        <v>0</v>
      </c>
      <c r="K59" s="41">
        <f t="shared" si="9"/>
        <v>0</v>
      </c>
      <c r="L59" s="41">
        <f t="shared" si="9"/>
        <v>0</v>
      </c>
      <c r="M59" s="41">
        <f t="shared" si="9"/>
        <v>0</v>
      </c>
      <c r="N59" s="41">
        <f t="shared" si="9"/>
        <v>0</v>
      </c>
      <c r="O59" s="41">
        <f t="shared" si="9"/>
        <v>0</v>
      </c>
      <c r="P59" s="41">
        <f t="shared" si="9"/>
        <v>0</v>
      </c>
      <c r="Q59" s="47" t="s">
        <v>0</v>
      </c>
      <c r="R59" s="47" t="s">
        <v>0</v>
      </c>
      <c r="S59" s="47" t="s">
        <v>0</v>
      </c>
    </row>
    <row r="60" spans="1:19" s="18" customFormat="1" hidden="1" x14ac:dyDescent="0.2">
      <c r="A60" s="44" t="s">
        <v>77</v>
      </c>
      <c r="B60" s="49"/>
      <c r="C60" s="50" t="str">
        <f>IF(C59&lt;&gt;0,C4,"")</f>
        <v/>
      </c>
      <c r="D60" s="49"/>
      <c r="E60" s="45" t="str">
        <f>IF(E59&lt;&gt;0,IF(C60="",E$4,C60&amp;", "&amp;E$4),C60)</f>
        <v/>
      </c>
      <c r="F60" s="49"/>
      <c r="G60" s="45" t="str">
        <f>IF(G59&lt;&gt;0,IF(E60="",G$4,E60&amp;", "&amp;G$4),E60)</f>
        <v/>
      </c>
      <c r="H60" s="45" t="str">
        <f t="shared" ref="H60:P60" si="10">IF(H59&lt;&gt;0,IF(G60="",H$4,G60&amp;", "&amp;H$4),G60)</f>
        <v/>
      </c>
      <c r="I60" s="45" t="str">
        <f t="shared" si="10"/>
        <v/>
      </c>
      <c r="J60" s="45" t="str">
        <f t="shared" si="10"/>
        <v/>
      </c>
      <c r="K60" s="45" t="str">
        <f t="shared" si="10"/>
        <v/>
      </c>
      <c r="L60" s="45" t="str">
        <f t="shared" si="10"/>
        <v/>
      </c>
      <c r="M60" s="45" t="str">
        <f t="shared" si="10"/>
        <v/>
      </c>
      <c r="N60" s="45" t="str">
        <f t="shared" si="10"/>
        <v/>
      </c>
      <c r="O60" s="45" t="str">
        <f t="shared" si="10"/>
        <v/>
      </c>
      <c r="P60" s="45" t="str">
        <f t="shared" si="10"/>
        <v/>
      </c>
      <c r="Q60" s="47" t="s">
        <v>0</v>
      </c>
      <c r="R60" s="47" t="s">
        <v>0</v>
      </c>
      <c r="S60" s="47" t="s">
        <v>0</v>
      </c>
    </row>
    <row r="61" spans="1:19" s="18" customFormat="1" hidden="1" x14ac:dyDescent="0.2">
      <c r="Q61" s="47" t="s">
        <v>0</v>
      </c>
      <c r="R61" s="47" t="s">
        <v>0</v>
      </c>
      <c r="S61" s="47" t="s">
        <v>0</v>
      </c>
    </row>
    <row r="62" spans="1:19" s="18" customFormat="1" hidden="1" x14ac:dyDescent="0.2">
      <c r="Q62" s="47" t="s">
        <v>0</v>
      </c>
      <c r="R62" s="47" t="s">
        <v>0</v>
      </c>
      <c r="S62" s="47" t="s">
        <v>0</v>
      </c>
    </row>
    <row r="63" spans="1:19" s="18" customFormat="1" hidden="1" x14ac:dyDescent="0.2">
      <c r="Q63" s="47" t="s">
        <v>0</v>
      </c>
      <c r="R63" s="47" t="s">
        <v>0</v>
      </c>
      <c r="S63" s="47" t="s">
        <v>0</v>
      </c>
    </row>
    <row r="64" spans="1:19" s="18" customFormat="1" hidden="1" x14ac:dyDescent="0.2">
      <c r="Q64" s="47" t="s">
        <v>0</v>
      </c>
      <c r="R64" s="47" t="s">
        <v>0</v>
      </c>
      <c r="S64" s="47" t="s">
        <v>0</v>
      </c>
    </row>
    <row r="65" spans="1:19" s="18" customFormat="1" hidden="1" x14ac:dyDescent="0.2">
      <c r="Q65" s="47" t="s">
        <v>0</v>
      </c>
      <c r="R65" s="47" t="s">
        <v>0</v>
      </c>
      <c r="S65" s="47" t="s">
        <v>0</v>
      </c>
    </row>
    <row r="66" spans="1:19" s="18" customFormat="1" hidden="1" x14ac:dyDescent="0.2">
      <c r="Q66" s="47" t="s">
        <v>0</v>
      </c>
      <c r="R66" s="47" t="s">
        <v>0</v>
      </c>
      <c r="S66" s="47" t="s">
        <v>0</v>
      </c>
    </row>
    <row r="67" spans="1:19" s="18" customFormat="1" hidden="1" x14ac:dyDescent="0.2">
      <c r="Q67" s="47" t="s">
        <v>0</v>
      </c>
      <c r="R67" s="47" t="s">
        <v>0</v>
      </c>
      <c r="S67" s="47" t="s">
        <v>0</v>
      </c>
    </row>
    <row r="68" spans="1:19" s="18" customFormat="1" hidden="1" x14ac:dyDescent="0.2">
      <c r="Q68" s="47" t="s">
        <v>0</v>
      </c>
      <c r="R68" s="47" t="s">
        <v>0</v>
      </c>
      <c r="S68" s="47" t="s">
        <v>0</v>
      </c>
    </row>
    <row r="69" spans="1:19" s="18" customFormat="1" hidden="1" x14ac:dyDescent="0.2">
      <c r="Q69" s="47" t="s">
        <v>0</v>
      </c>
      <c r="R69" s="47" t="s">
        <v>0</v>
      </c>
      <c r="S69" s="47" t="s">
        <v>0</v>
      </c>
    </row>
    <row r="70" spans="1:19" s="18" customFormat="1" hidden="1" x14ac:dyDescent="0.2">
      <c r="Q70" s="47" t="s">
        <v>0</v>
      </c>
      <c r="R70" s="47" t="s">
        <v>0</v>
      </c>
      <c r="S70" s="47" t="s">
        <v>0</v>
      </c>
    </row>
    <row r="71" spans="1:19" s="18" customFormat="1" hidden="1" x14ac:dyDescent="0.2">
      <c r="A71" s="18" t="s">
        <v>80</v>
      </c>
      <c r="C71" s="18">
        <f>'[3]Balance Sheet'!C71</f>
        <v>0</v>
      </c>
      <c r="E71" s="18">
        <f>'[3]Balance Sheet'!E71</f>
        <v>0</v>
      </c>
      <c r="G71" s="18">
        <f>'[3]Balance Sheet'!G71</f>
        <v>0</v>
      </c>
      <c r="H71" s="18">
        <f>'[3]Balance Sheet'!H71</f>
        <v>0</v>
      </c>
      <c r="I71" s="18">
        <f>'[3]Balance Sheet'!I71</f>
        <v>0</v>
      </c>
      <c r="J71" s="18">
        <f>'[3]Balance Sheet'!J71</f>
        <v>0</v>
      </c>
      <c r="K71" s="18">
        <f>'[3]Balance Sheet'!K71</f>
        <v>0</v>
      </c>
      <c r="L71" s="18">
        <f>'[3]Balance Sheet'!L71</f>
        <v>0</v>
      </c>
      <c r="M71" s="18">
        <f>'[3]Balance Sheet'!M71</f>
        <v>0</v>
      </c>
      <c r="N71" s="18">
        <f>'[3]Balance Sheet'!N71</f>
        <v>0</v>
      </c>
      <c r="O71" s="18">
        <f>'[3]Balance Sheet'!O71</f>
        <v>0</v>
      </c>
      <c r="P71" s="18">
        <f>'[3]Balance Sheet'!P71</f>
        <v>0</v>
      </c>
      <c r="Q71" s="47" t="s">
        <v>0</v>
      </c>
      <c r="R71" s="47" t="s">
        <v>0</v>
      </c>
      <c r="S71" s="47" t="s">
        <v>0</v>
      </c>
    </row>
    <row r="72" spans="1:19" s="18" customFormat="1" hidden="1" x14ac:dyDescent="0.2">
      <c r="A72" s="18" t="s">
        <v>81</v>
      </c>
      <c r="C72" s="18">
        <f>'[3]Balance Sheet'!C72</f>
        <v>0</v>
      </c>
      <c r="E72" s="18">
        <f>'[3]Balance Sheet'!E72</f>
        <v>0</v>
      </c>
      <c r="G72" s="18">
        <f>'[3]Balance Sheet'!G72</f>
        <v>0</v>
      </c>
      <c r="H72" s="18">
        <f>'[3]Balance Sheet'!H72</f>
        <v>0</v>
      </c>
      <c r="I72" s="18">
        <f>'[3]Balance Sheet'!I72</f>
        <v>0</v>
      </c>
      <c r="J72" s="18">
        <f>'[3]Balance Sheet'!J72</f>
        <v>0</v>
      </c>
      <c r="K72" s="18">
        <f>'[3]Balance Sheet'!K72</f>
        <v>0</v>
      </c>
      <c r="L72" s="18">
        <f>'[3]Balance Sheet'!L72</f>
        <v>0</v>
      </c>
      <c r="M72" s="18">
        <f>'[3]Balance Sheet'!M72</f>
        <v>0</v>
      </c>
      <c r="N72" s="18">
        <f>'[3]Balance Sheet'!N72</f>
        <v>0</v>
      </c>
      <c r="O72" s="18">
        <f>'[3]Balance Sheet'!O72</f>
        <v>0</v>
      </c>
      <c r="P72" s="18">
        <f>'[3]Balance Sheet'!P72</f>
        <v>0</v>
      </c>
      <c r="Q72" s="47" t="s">
        <v>0</v>
      </c>
      <c r="R72" s="47" t="s">
        <v>0</v>
      </c>
      <c r="S72" s="47" t="s">
        <v>0</v>
      </c>
    </row>
    <row r="73" spans="1:19" s="18" customFormat="1" hidden="1" x14ac:dyDescent="0.2">
      <c r="Q73" s="47" t="s">
        <v>0</v>
      </c>
      <c r="R73" s="47" t="s">
        <v>0</v>
      </c>
      <c r="S73" s="47" t="s">
        <v>0</v>
      </c>
    </row>
    <row r="74" spans="1:19" s="18" customFormat="1" hidden="1" x14ac:dyDescent="0.2">
      <c r="A74" s="18" t="s">
        <v>82</v>
      </c>
      <c r="C74" s="18">
        <f>'[3]Balance Sheet'!C74</f>
        <v>0</v>
      </c>
      <c r="E74" s="18">
        <f>'[3]Balance Sheet'!E74</f>
        <v>0</v>
      </c>
      <c r="G74" s="18">
        <f>'[3]Balance Sheet'!G74</f>
        <v>0</v>
      </c>
      <c r="H74" s="18">
        <f>'[3]Balance Sheet'!H74</f>
        <v>0</v>
      </c>
      <c r="I74" s="18">
        <f>'[3]Balance Sheet'!I74</f>
        <v>0</v>
      </c>
      <c r="J74" s="18">
        <f>'[3]Balance Sheet'!J74</f>
        <v>0</v>
      </c>
      <c r="K74" s="18">
        <f>'[3]Balance Sheet'!K74</f>
        <v>0</v>
      </c>
      <c r="L74" s="18">
        <f>'[3]Balance Sheet'!L74</f>
        <v>1864813.7315809941</v>
      </c>
      <c r="M74" s="18">
        <f>'[3]Balance Sheet'!M74</f>
        <v>1930082.2121863288</v>
      </c>
      <c r="N74" s="18">
        <f>'[3]Balance Sheet'!N74</f>
        <v>1997635.0896128505</v>
      </c>
      <c r="O74" s="18">
        <f>'[3]Balance Sheet'!O74</f>
        <v>2067552.3177493</v>
      </c>
      <c r="P74" s="18">
        <f>'[3]Balance Sheet'!P74</f>
        <v>2139916.6488705268</v>
      </c>
      <c r="Q74" s="47" t="s">
        <v>0</v>
      </c>
      <c r="R74" s="47" t="s">
        <v>0</v>
      </c>
      <c r="S74" s="47" t="s">
        <v>0</v>
      </c>
    </row>
    <row r="75" spans="1:19" s="18" customFormat="1" hidden="1" x14ac:dyDescent="0.2">
      <c r="A75" s="18" t="s">
        <v>83</v>
      </c>
      <c r="C75" s="18">
        <f>'[3]Balance Sheet'!C75</f>
        <v>0</v>
      </c>
      <c r="E75" s="18">
        <f>'[3]Balance Sheet'!E75</f>
        <v>0</v>
      </c>
      <c r="G75" s="18">
        <f>'[3]Balance Sheet'!G75</f>
        <v>10000000</v>
      </c>
      <c r="H75" s="18">
        <f>'[3]Balance Sheet'!H75</f>
        <v>10000000</v>
      </c>
      <c r="I75" s="18">
        <f>'[3]Balance Sheet'!I75</f>
        <v>10000000</v>
      </c>
      <c r="J75" s="18">
        <f>'[3]Balance Sheet'!J75</f>
        <v>10000000</v>
      </c>
      <c r="K75" s="18">
        <f>'[3]Balance Sheet'!K75</f>
        <v>10000000</v>
      </c>
      <c r="L75" s="18">
        <f>'[3]Balance Sheet'!L75</f>
        <v>8135186</v>
      </c>
      <c r="M75" s="18">
        <f>'[3]Balance Sheet'!M75</f>
        <v>6205104</v>
      </c>
      <c r="N75" s="18">
        <f>'[3]Balance Sheet'!N75</f>
        <v>4207469</v>
      </c>
      <c r="O75" s="18">
        <f>'[3]Balance Sheet'!O75</f>
        <v>2139917</v>
      </c>
      <c r="P75" s="18">
        <f>'[3]Balance Sheet'!P75</f>
        <v>0</v>
      </c>
      <c r="Q75" s="47" t="s">
        <v>0</v>
      </c>
      <c r="R75" s="47" t="s">
        <v>0</v>
      </c>
      <c r="S75" s="47" t="s">
        <v>0</v>
      </c>
    </row>
    <row r="76" spans="1:19" s="18" customFormat="1" hidden="1" x14ac:dyDescent="0.2">
      <c r="Q76" s="47" t="s">
        <v>0</v>
      </c>
      <c r="R76" s="47" t="s">
        <v>0</v>
      </c>
      <c r="S76" s="47" t="s">
        <v>0</v>
      </c>
    </row>
    <row r="77" spans="1:19" s="18" customFormat="1" hidden="1" x14ac:dyDescent="0.2">
      <c r="A77" s="22" t="s">
        <v>88</v>
      </c>
      <c r="C77" s="18">
        <f>'[3]Balance Sheet'!C77</f>
        <v>0</v>
      </c>
      <c r="E77" s="18">
        <f>'[3]Balance Sheet'!E77</f>
        <v>3044131</v>
      </c>
      <c r="G77" s="18">
        <f>'[3]Balance Sheet'!G77</f>
        <v>9310503</v>
      </c>
      <c r="H77" s="18">
        <f>'[3]Balance Sheet'!H77</f>
        <v>34391966.159999996</v>
      </c>
      <c r="I77" s="18">
        <f>'[3]Balance Sheet'!I77</f>
        <v>39114707.589999996</v>
      </c>
      <c r="J77" s="18">
        <f>'[3]Balance Sheet'!J77</f>
        <v>40099565.579999998</v>
      </c>
      <c r="K77" s="18">
        <f>'[3]Balance Sheet'!K77</f>
        <v>21008731.340000004</v>
      </c>
      <c r="L77" s="18">
        <f>'[3]Balance Sheet'!L77</f>
        <v>6633589.3150794134</v>
      </c>
      <c r="M77" s="18">
        <f>'[3]Balance Sheet'!M77</f>
        <v>6040499.9736572448</v>
      </c>
      <c r="N77" s="18">
        <f>'[3]Balance Sheet'!N77</f>
        <v>2985420.7722350731</v>
      </c>
      <c r="O77" s="18">
        <f>'[3]Balance Sheet'!O77</f>
        <v>0</v>
      </c>
      <c r="P77" s="18">
        <f>'[3]Balance Sheet'!P77</f>
        <v>0</v>
      </c>
      <c r="Q77" s="47" t="s">
        <v>0</v>
      </c>
      <c r="R77" s="47" t="s">
        <v>0</v>
      </c>
      <c r="S77" s="47" t="s">
        <v>0</v>
      </c>
    </row>
    <row r="78" spans="1:19" s="18" customFormat="1" hidden="1" x14ac:dyDescent="0.2">
      <c r="A78" s="22" t="s">
        <v>89</v>
      </c>
      <c r="C78" s="18">
        <f>'[3]Balance Sheet'!C78</f>
        <v>0</v>
      </c>
      <c r="E78" s="18">
        <f>'[3]Balance Sheet'!E78</f>
        <v>0</v>
      </c>
      <c r="G78" s="18">
        <f>'[3]Balance Sheet'!G78</f>
        <v>0</v>
      </c>
      <c r="H78" s="18">
        <f>'[3]Balance Sheet'!H78</f>
        <v>0</v>
      </c>
      <c r="I78" s="18">
        <f>'[3]Balance Sheet'!I78</f>
        <v>0</v>
      </c>
      <c r="J78" s="18">
        <f>'[3]Balance Sheet'!J78</f>
        <v>0</v>
      </c>
      <c r="K78" s="18">
        <f>'[3]Balance Sheet'!K78</f>
        <v>0</v>
      </c>
      <c r="L78" s="18">
        <f>'[3]Balance Sheet'!L78</f>
        <v>0</v>
      </c>
      <c r="M78" s="18">
        <f>'[3]Balance Sheet'!M78</f>
        <v>0</v>
      </c>
      <c r="N78" s="18">
        <f>'[3]Balance Sheet'!N78</f>
        <v>0</v>
      </c>
      <c r="O78" s="18">
        <f>'[3]Balance Sheet'!O78</f>
        <v>0</v>
      </c>
      <c r="P78" s="18">
        <f>'[3]Balance Sheet'!P78</f>
        <v>0</v>
      </c>
      <c r="Q78" s="47" t="s">
        <v>0</v>
      </c>
      <c r="R78" s="47" t="s">
        <v>0</v>
      </c>
      <c r="S78" s="47" t="s">
        <v>0</v>
      </c>
    </row>
    <row r="79" spans="1:19" s="18" customFormat="1" hidden="1" x14ac:dyDescent="0.2">
      <c r="Q79" s="47" t="s">
        <v>0</v>
      </c>
      <c r="R79" s="47" t="s">
        <v>0</v>
      </c>
      <c r="S79" s="47" t="s">
        <v>0</v>
      </c>
    </row>
    <row r="80" spans="1:19" s="18" customFormat="1" hidden="1" x14ac:dyDescent="0.2">
      <c r="Q80" s="47" t="s">
        <v>0</v>
      </c>
      <c r="R80" s="47" t="s">
        <v>0</v>
      </c>
      <c r="S80" s="47" t="s">
        <v>0</v>
      </c>
    </row>
    <row r="81" spans="1:19" s="18" customFormat="1" hidden="1" x14ac:dyDescent="0.2">
      <c r="Q81" s="47" t="s">
        <v>0</v>
      </c>
      <c r="R81" s="47" t="s">
        <v>0</v>
      </c>
      <c r="S81" s="47" t="s">
        <v>0</v>
      </c>
    </row>
    <row r="82" spans="1:19" s="18" customFormat="1" hidden="1" x14ac:dyDescent="0.2">
      <c r="Q82" s="47" t="s">
        <v>0</v>
      </c>
      <c r="R82" s="47" t="s">
        <v>0</v>
      </c>
      <c r="S82" s="47" t="s">
        <v>0</v>
      </c>
    </row>
    <row r="83" spans="1:19" s="18" customFormat="1" hidden="1" x14ac:dyDescent="0.2">
      <c r="Q83" s="47" t="s">
        <v>0</v>
      </c>
      <c r="R83" s="47" t="s">
        <v>0</v>
      </c>
      <c r="S83" s="47" t="s">
        <v>0</v>
      </c>
    </row>
    <row r="84" spans="1:19" s="18" customFormat="1" hidden="1" x14ac:dyDescent="0.2">
      <c r="Q84" s="47" t="s">
        <v>0</v>
      </c>
      <c r="R84" s="47" t="s">
        <v>0</v>
      </c>
      <c r="S84" s="47" t="s">
        <v>0</v>
      </c>
    </row>
    <row r="85" spans="1:19" s="18" customFormat="1" ht="30" customHeight="1" x14ac:dyDescent="0.2">
      <c r="A85" s="47" t="s">
        <v>0</v>
      </c>
      <c r="B85" s="47" t="s">
        <v>0</v>
      </c>
      <c r="C85" s="47" t="s">
        <v>0</v>
      </c>
      <c r="D85" s="47" t="s">
        <v>0</v>
      </c>
      <c r="E85" s="47" t="s">
        <v>0</v>
      </c>
      <c r="F85" s="47" t="s">
        <v>0</v>
      </c>
      <c r="G85" s="47" t="s">
        <v>0</v>
      </c>
      <c r="H85" s="47" t="s">
        <v>0</v>
      </c>
      <c r="I85" s="47" t="s">
        <v>0</v>
      </c>
      <c r="J85" s="47" t="s">
        <v>0</v>
      </c>
      <c r="K85" s="47" t="s">
        <v>0</v>
      </c>
      <c r="L85" s="47" t="s">
        <v>0</v>
      </c>
      <c r="M85" s="47" t="s">
        <v>0</v>
      </c>
      <c r="N85" s="47" t="s">
        <v>0</v>
      </c>
      <c r="O85" s="47" t="s">
        <v>0</v>
      </c>
      <c r="P85" s="47" t="s">
        <v>0</v>
      </c>
      <c r="Q85" s="47" t="s">
        <v>0</v>
      </c>
      <c r="R85" s="47" t="s">
        <v>0</v>
      </c>
      <c r="S85" s="47" t="s">
        <v>0</v>
      </c>
    </row>
    <row r="86" spans="1:19" s="18" customFormat="1" ht="30" customHeight="1" x14ac:dyDescent="0.2">
      <c r="A86" s="47" t="s">
        <v>0</v>
      </c>
      <c r="B86" s="47" t="s">
        <v>0</v>
      </c>
      <c r="C86" s="47" t="s">
        <v>0</v>
      </c>
      <c r="D86" s="47" t="s">
        <v>0</v>
      </c>
      <c r="E86" s="47" t="s">
        <v>0</v>
      </c>
      <c r="F86" s="47" t="s">
        <v>0</v>
      </c>
      <c r="G86" s="47" t="s">
        <v>0</v>
      </c>
      <c r="H86" s="47" t="s">
        <v>0</v>
      </c>
      <c r="I86" s="47" t="s">
        <v>0</v>
      </c>
      <c r="J86" s="47" t="s">
        <v>0</v>
      </c>
      <c r="K86" s="47" t="s">
        <v>0</v>
      </c>
      <c r="L86" s="47" t="s">
        <v>0</v>
      </c>
      <c r="M86" s="47" t="s">
        <v>0</v>
      </c>
      <c r="N86" s="47" t="s">
        <v>0</v>
      </c>
      <c r="O86" s="47" t="s">
        <v>0</v>
      </c>
      <c r="P86" s="47" t="s">
        <v>0</v>
      </c>
      <c r="Q86" s="47" t="s">
        <v>0</v>
      </c>
      <c r="R86" s="47" t="s">
        <v>0</v>
      </c>
      <c r="S86" s="47" t="s">
        <v>0</v>
      </c>
    </row>
    <row r="87" spans="1:19" s="18" customFormat="1" ht="30" customHeight="1" x14ac:dyDescent="0.2">
      <c r="A87" s="47" t="s">
        <v>0</v>
      </c>
      <c r="B87" s="47" t="s">
        <v>0</v>
      </c>
      <c r="C87" s="47" t="s">
        <v>0</v>
      </c>
      <c r="D87" s="47" t="s">
        <v>0</v>
      </c>
      <c r="E87" s="47" t="s">
        <v>0</v>
      </c>
      <c r="F87" s="47" t="s">
        <v>0</v>
      </c>
      <c r="G87" s="47" t="s">
        <v>0</v>
      </c>
      <c r="H87" s="47" t="s">
        <v>0</v>
      </c>
      <c r="I87" s="47" t="s">
        <v>0</v>
      </c>
      <c r="J87" s="47" t="s">
        <v>0</v>
      </c>
      <c r="K87" s="47" t="s">
        <v>0</v>
      </c>
      <c r="L87" s="47" t="s">
        <v>0</v>
      </c>
      <c r="M87" s="47" t="s">
        <v>0</v>
      </c>
      <c r="N87" s="47" t="s">
        <v>0</v>
      </c>
      <c r="O87" s="47" t="s">
        <v>0</v>
      </c>
      <c r="P87" s="47" t="s">
        <v>0</v>
      </c>
      <c r="Q87" s="47" t="s">
        <v>0</v>
      </c>
      <c r="R87" s="47" t="s">
        <v>0</v>
      </c>
      <c r="S87" s="47" t="s">
        <v>0</v>
      </c>
    </row>
    <row r="88" spans="1:19" s="18" customFormat="1" ht="30" customHeight="1" x14ac:dyDescent="0.2">
      <c r="A88" s="47" t="s">
        <v>0</v>
      </c>
      <c r="B88" s="47" t="s">
        <v>0</v>
      </c>
      <c r="C88" s="47" t="s">
        <v>0</v>
      </c>
      <c r="D88" s="47" t="s">
        <v>0</v>
      </c>
      <c r="E88" s="47" t="s">
        <v>0</v>
      </c>
      <c r="F88" s="47" t="s">
        <v>0</v>
      </c>
      <c r="G88" s="47" t="s">
        <v>0</v>
      </c>
      <c r="H88" s="47" t="s">
        <v>0</v>
      </c>
      <c r="I88" s="47" t="s">
        <v>0</v>
      </c>
      <c r="J88" s="47" t="s">
        <v>0</v>
      </c>
      <c r="K88" s="47" t="s">
        <v>0</v>
      </c>
      <c r="L88" s="47" t="s">
        <v>0</v>
      </c>
      <c r="M88" s="47" t="s">
        <v>0</v>
      </c>
      <c r="N88" s="47" t="s">
        <v>0</v>
      </c>
      <c r="O88" s="47" t="s">
        <v>0</v>
      </c>
      <c r="P88" s="47" t="s">
        <v>0</v>
      </c>
      <c r="Q88" s="47" t="s">
        <v>0</v>
      </c>
      <c r="R88" s="47" t="s">
        <v>0</v>
      </c>
      <c r="S88" s="47" t="s">
        <v>0</v>
      </c>
    </row>
    <row r="89" spans="1:19" s="18" customFormat="1" ht="30" customHeight="1" x14ac:dyDescent="0.2">
      <c r="A89" s="47" t="s">
        <v>0</v>
      </c>
      <c r="B89" s="47" t="s">
        <v>0</v>
      </c>
      <c r="C89" s="47" t="s">
        <v>0</v>
      </c>
      <c r="D89" s="47" t="s">
        <v>0</v>
      </c>
      <c r="E89" s="47" t="s">
        <v>0</v>
      </c>
      <c r="F89" s="47" t="s">
        <v>0</v>
      </c>
      <c r="G89" s="47" t="s">
        <v>0</v>
      </c>
      <c r="H89" s="47" t="s">
        <v>0</v>
      </c>
      <c r="I89" s="47" t="s">
        <v>0</v>
      </c>
      <c r="J89" s="47" t="s">
        <v>0</v>
      </c>
      <c r="K89" s="47" t="s">
        <v>0</v>
      </c>
      <c r="L89" s="47" t="s">
        <v>0</v>
      </c>
      <c r="M89" s="47" t="s">
        <v>0</v>
      </c>
      <c r="N89" s="47" t="s">
        <v>0</v>
      </c>
      <c r="O89" s="47" t="s">
        <v>0</v>
      </c>
      <c r="P89" s="47" t="s">
        <v>0</v>
      </c>
      <c r="Q89" s="47" t="s">
        <v>0</v>
      </c>
      <c r="R89" s="47" t="s">
        <v>0</v>
      </c>
      <c r="S89" s="47" t="s">
        <v>0</v>
      </c>
    </row>
    <row r="90" spans="1:19" s="18" customFormat="1" ht="30" customHeight="1" x14ac:dyDescent="0.2">
      <c r="A90" s="47" t="s">
        <v>0</v>
      </c>
      <c r="B90" s="47" t="s">
        <v>0</v>
      </c>
      <c r="C90" s="47" t="s">
        <v>0</v>
      </c>
      <c r="D90" s="47" t="s">
        <v>0</v>
      </c>
      <c r="E90" s="47" t="s">
        <v>0</v>
      </c>
      <c r="F90" s="47" t="s">
        <v>0</v>
      </c>
      <c r="G90" s="47" t="s">
        <v>0</v>
      </c>
      <c r="H90" s="47" t="s">
        <v>0</v>
      </c>
      <c r="I90" s="47" t="s">
        <v>0</v>
      </c>
      <c r="J90" s="47" t="s">
        <v>0</v>
      </c>
      <c r="K90" s="47" t="s">
        <v>0</v>
      </c>
      <c r="L90" s="47" t="s">
        <v>0</v>
      </c>
      <c r="M90" s="47" t="s">
        <v>0</v>
      </c>
      <c r="N90" s="47" t="s">
        <v>0</v>
      </c>
      <c r="O90" s="47" t="s">
        <v>0</v>
      </c>
      <c r="P90" s="47" t="s">
        <v>0</v>
      </c>
      <c r="Q90" s="47" t="s">
        <v>0</v>
      </c>
      <c r="R90" s="47" t="s">
        <v>0</v>
      </c>
      <c r="S90" s="47" t="s">
        <v>0</v>
      </c>
    </row>
    <row r="91" spans="1:19" s="18" customFormat="1" ht="30" customHeight="1" x14ac:dyDescent="0.2">
      <c r="A91" s="47" t="s">
        <v>0</v>
      </c>
      <c r="B91" s="47" t="s">
        <v>0</v>
      </c>
      <c r="C91" s="47" t="s">
        <v>0</v>
      </c>
      <c r="D91" s="47" t="s">
        <v>0</v>
      </c>
      <c r="E91" s="47" t="s">
        <v>0</v>
      </c>
      <c r="F91" s="47" t="s">
        <v>0</v>
      </c>
      <c r="G91" s="47" t="s">
        <v>0</v>
      </c>
      <c r="H91" s="47" t="s">
        <v>0</v>
      </c>
      <c r="I91" s="47" t="s">
        <v>0</v>
      </c>
      <c r="J91" s="47" t="s">
        <v>0</v>
      </c>
      <c r="K91" s="47" t="s">
        <v>0</v>
      </c>
      <c r="L91" s="47" t="s">
        <v>0</v>
      </c>
      <c r="M91" s="47" t="s">
        <v>0</v>
      </c>
      <c r="N91" s="47" t="s">
        <v>0</v>
      </c>
      <c r="O91" s="47" t="s">
        <v>0</v>
      </c>
      <c r="P91" s="47" t="s">
        <v>0</v>
      </c>
      <c r="Q91" s="47" t="s">
        <v>0</v>
      </c>
      <c r="R91" s="47" t="s">
        <v>0</v>
      </c>
      <c r="S91" s="47" t="s">
        <v>0</v>
      </c>
    </row>
    <row r="92" spans="1:19" s="18" customFormat="1" x14ac:dyDescent="0.2"/>
    <row r="93" spans="1:19" s="18" customFormat="1" x14ac:dyDescent="0.2"/>
    <row r="94" spans="1:19" s="18" customFormat="1" x14ac:dyDescent="0.2"/>
    <row r="95" spans="1:19" s="18" customFormat="1" x14ac:dyDescent="0.2"/>
    <row r="96" spans="1:19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pans="2:6" s="18" customFormat="1" x14ac:dyDescent="0.2"/>
    <row r="146" spans="2:6" x14ac:dyDescent="0.2">
      <c r="B146" s="33"/>
      <c r="D146" s="33"/>
      <c r="F146" s="33"/>
    </row>
    <row r="147" spans="2:6" x14ac:dyDescent="0.2">
      <c r="B147" s="33"/>
      <c r="D147" s="33"/>
      <c r="F147" s="33"/>
    </row>
    <row r="148" spans="2:6" x14ac:dyDescent="0.2">
      <c r="B148" s="33"/>
      <c r="D148" s="33"/>
      <c r="F148" s="33"/>
    </row>
    <row r="149" spans="2:6" x14ac:dyDescent="0.2">
      <c r="B149" s="33"/>
      <c r="D149" s="33"/>
      <c r="F149" s="33"/>
    </row>
    <row r="150" spans="2:6" x14ac:dyDescent="0.2">
      <c r="B150" s="33"/>
      <c r="D150" s="33"/>
      <c r="F150" s="33"/>
    </row>
    <row r="151" spans="2:6" x14ac:dyDescent="0.2">
      <c r="B151" s="33"/>
      <c r="D151" s="33"/>
      <c r="F151" s="33"/>
    </row>
    <row r="152" spans="2:6" x14ac:dyDescent="0.2">
      <c r="B152" s="33"/>
      <c r="D152" s="33"/>
      <c r="F152" s="33"/>
    </row>
    <row r="153" spans="2:6" x14ac:dyDescent="0.2">
      <c r="B153" s="33"/>
      <c r="D153" s="33"/>
      <c r="F153" s="33"/>
    </row>
    <row r="154" spans="2:6" x14ac:dyDescent="0.2">
      <c r="B154" s="33"/>
      <c r="D154" s="33"/>
      <c r="F154" s="33"/>
    </row>
    <row r="155" spans="2:6" x14ac:dyDescent="0.2">
      <c r="B155" s="33"/>
      <c r="D155" s="33"/>
      <c r="F155" s="33"/>
    </row>
    <row r="156" spans="2:6" x14ac:dyDescent="0.2">
      <c r="B156" s="33"/>
      <c r="D156" s="33"/>
      <c r="F156" s="33"/>
    </row>
    <row r="157" spans="2:6" x14ac:dyDescent="0.2">
      <c r="B157" s="33"/>
      <c r="D157" s="33"/>
      <c r="F157" s="33"/>
    </row>
    <row r="158" spans="2:6" x14ac:dyDescent="0.2">
      <c r="B158" s="33"/>
      <c r="D158" s="33"/>
      <c r="F158" s="33"/>
    </row>
    <row r="159" spans="2:6" x14ac:dyDescent="0.2">
      <c r="B159" s="33"/>
      <c r="D159" s="33"/>
      <c r="F159" s="33"/>
    </row>
    <row r="160" spans="2:6" x14ac:dyDescent="0.2">
      <c r="B160" s="33"/>
      <c r="D160" s="33"/>
      <c r="F160" s="33"/>
    </row>
    <row r="161" spans="2:6" x14ac:dyDescent="0.2">
      <c r="B161" s="33"/>
      <c r="D161" s="33"/>
      <c r="F161" s="33"/>
    </row>
    <row r="162" spans="2:6" x14ac:dyDescent="0.2">
      <c r="B162" s="33"/>
      <c r="D162" s="33"/>
      <c r="F162" s="33"/>
    </row>
    <row r="163" spans="2:6" x14ac:dyDescent="0.2">
      <c r="B163" s="33"/>
      <c r="D163" s="33"/>
      <c r="F163" s="33"/>
    </row>
    <row r="164" spans="2:6" x14ac:dyDescent="0.2">
      <c r="B164" s="33"/>
      <c r="D164" s="33"/>
      <c r="F164" s="33"/>
    </row>
    <row r="165" spans="2:6" x14ac:dyDescent="0.2">
      <c r="B165" s="33"/>
      <c r="D165" s="33"/>
      <c r="F165" s="33"/>
    </row>
    <row r="166" spans="2:6" x14ac:dyDescent="0.2">
      <c r="B166" s="33"/>
      <c r="D166" s="33"/>
      <c r="F166" s="33"/>
    </row>
    <row r="167" spans="2:6" x14ac:dyDescent="0.2">
      <c r="B167" s="33"/>
      <c r="D167" s="33"/>
      <c r="F167" s="33"/>
    </row>
    <row r="168" spans="2:6" x14ac:dyDescent="0.2">
      <c r="B168" s="33"/>
      <c r="D168" s="33"/>
      <c r="F168" s="33"/>
    </row>
    <row r="169" spans="2:6" x14ac:dyDescent="0.2">
      <c r="B169" s="33"/>
      <c r="D169" s="33"/>
      <c r="F169" s="33"/>
    </row>
    <row r="170" spans="2:6" x14ac:dyDescent="0.2">
      <c r="B170" s="33"/>
      <c r="D170" s="33"/>
      <c r="F170" s="33"/>
    </row>
    <row r="171" spans="2:6" x14ac:dyDescent="0.2">
      <c r="B171" s="33"/>
      <c r="D171" s="33"/>
      <c r="F171" s="33"/>
    </row>
    <row r="172" spans="2:6" x14ac:dyDescent="0.2">
      <c r="B172" s="33"/>
      <c r="D172" s="33"/>
      <c r="F172" s="33"/>
    </row>
    <row r="173" spans="2:6" x14ac:dyDescent="0.2">
      <c r="B173" s="33"/>
      <c r="D173" s="33"/>
      <c r="F173" s="33"/>
    </row>
    <row r="174" spans="2:6" x14ac:dyDescent="0.2">
      <c r="B174" s="33"/>
      <c r="D174" s="33"/>
      <c r="F174" s="33"/>
    </row>
    <row r="175" spans="2:6" x14ac:dyDescent="0.2">
      <c r="B175" s="33"/>
      <c r="D175" s="33"/>
      <c r="F175" s="33"/>
    </row>
    <row r="176" spans="2:6" x14ac:dyDescent="0.2">
      <c r="B176" s="33"/>
      <c r="D176" s="33"/>
      <c r="F176" s="33"/>
    </row>
    <row r="177" spans="2:6" x14ac:dyDescent="0.2">
      <c r="B177" s="33"/>
      <c r="D177" s="33"/>
      <c r="F177" s="33"/>
    </row>
    <row r="178" spans="2:6" x14ac:dyDescent="0.2">
      <c r="B178" s="33"/>
      <c r="D178" s="33"/>
      <c r="F178" s="33"/>
    </row>
    <row r="179" spans="2:6" x14ac:dyDescent="0.2">
      <c r="B179" s="33"/>
      <c r="D179" s="33"/>
      <c r="F179" s="33"/>
    </row>
    <row r="180" spans="2:6" x14ac:dyDescent="0.2">
      <c r="B180" s="33"/>
      <c r="D180" s="33"/>
      <c r="F180" s="33"/>
    </row>
    <row r="181" spans="2:6" x14ac:dyDescent="0.2">
      <c r="B181" s="33"/>
      <c r="D181" s="33"/>
      <c r="F181" s="33"/>
    </row>
    <row r="182" spans="2:6" x14ac:dyDescent="0.2">
      <c r="B182" s="33"/>
      <c r="D182" s="33"/>
      <c r="F182" s="33"/>
    </row>
    <row r="183" spans="2:6" x14ac:dyDescent="0.2">
      <c r="B183" s="33"/>
      <c r="D183" s="33"/>
      <c r="F183" s="33"/>
    </row>
    <row r="184" spans="2:6" x14ac:dyDescent="0.2">
      <c r="B184" s="33"/>
      <c r="D184" s="33"/>
      <c r="F184" s="33"/>
    </row>
    <row r="185" spans="2:6" x14ac:dyDescent="0.2">
      <c r="B185" s="33"/>
      <c r="D185" s="33"/>
      <c r="F185" s="33"/>
    </row>
    <row r="186" spans="2:6" x14ac:dyDescent="0.2">
      <c r="B186" s="33"/>
      <c r="D186" s="33"/>
      <c r="F186" s="33"/>
    </row>
    <row r="187" spans="2:6" x14ac:dyDescent="0.2">
      <c r="B187" s="33"/>
      <c r="D187" s="33"/>
      <c r="F187" s="33"/>
    </row>
    <row r="188" spans="2:6" x14ac:dyDescent="0.2">
      <c r="B188" s="33"/>
      <c r="D188" s="33"/>
      <c r="F188" s="33"/>
    </row>
    <row r="189" spans="2:6" x14ac:dyDescent="0.2">
      <c r="B189" s="33"/>
      <c r="D189" s="33"/>
      <c r="F189" s="33"/>
    </row>
    <row r="190" spans="2:6" x14ac:dyDescent="0.2">
      <c r="B190" s="33"/>
      <c r="D190" s="33"/>
      <c r="F190" s="33"/>
    </row>
    <row r="191" spans="2:6" x14ac:dyDescent="0.2">
      <c r="B191" s="33"/>
      <c r="D191" s="33"/>
      <c r="F191" s="33"/>
    </row>
    <row r="192" spans="2:6" x14ac:dyDescent="0.2">
      <c r="B192" s="33"/>
      <c r="D192" s="33"/>
      <c r="F192" s="33"/>
    </row>
    <row r="193" spans="2:6" x14ac:dyDescent="0.2">
      <c r="B193" s="33"/>
      <c r="D193" s="33"/>
      <c r="F193" s="33"/>
    </row>
    <row r="194" spans="2:6" x14ac:dyDescent="0.2">
      <c r="B194" s="33"/>
      <c r="D194" s="33"/>
      <c r="F194" s="33"/>
    </row>
    <row r="195" spans="2:6" x14ac:dyDescent="0.2">
      <c r="B195" s="33"/>
      <c r="D195" s="33"/>
      <c r="F195" s="33"/>
    </row>
    <row r="196" spans="2:6" x14ac:dyDescent="0.2">
      <c r="B196" s="33"/>
      <c r="D196" s="33"/>
      <c r="F196" s="33"/>
    </row>
    <row r="197" spans="2:6" x14ac:dyDescent="0.2">
      <c r="B197" s="33"/>
      <c r="D197" s="33"/>
      <c r="F197" s="33"/>
    </row>
    <row r="198" spans="2:6" x14ac:dyDescent="0.2">
      <c r="B198" s="33"/>
      <c r="D198" s="33"/>
      <c r="F198" s="33"/>
    </row>
    <row r="199" spans="2:6" x14ac:dyDescent="0.2">
      <c r="B199" s="33"/>
      <c r="D199" s="33"/>
      <c r="F199" s="33"/>
    </row>
    <row r="200" spans="2:6" x14ac:dyDescent="0.2">
      <c r="B200" s="33"/>
      <c r="D200" s="33"/>
      <c r="F200" s="33"/>
    </row>
    <row r="201" spans="2:6" x14ac:dyDescent="0.2">
      <c r="B201" s="33"/>
      <c r="D201" s="33"/>
      <c r="F201" s="33"/>
    </row>
    <row r="202" spans="2:6" x14ac:dyDescent="0.2">
      <c r="B202" s="33"/>
      <c r="D202" s="33"/>
      <c r="F202" s="33"/>
    </row>
    <row r="203" spans="2:6" x14ac:dyDescent="0.2">
      <c r="B203" s="33"/>
      <c r="D203" s="33"/>
      <c r="F203" s="33"/>
    </row>
    <row r="204" spans="2:6" x14ac:dyDescent="0.2">
      <c r="B204" s="33"/>
      <c r="D204" s="33"/>
      <c r="F204" s="33"/>
    </row>
    <row r="205" spans="2:6" x14ac:dyDescent="0.2">
      <c r="B205" s="33"/>
      <c r="D205" s="33"/>
      <c r="F205" s="33"/>
    </row>
    <row r="206" spans="2:6" x14ac:dyDescent="0.2">
      <c r="B206" s="33"/>
      <c r="D206" s="33"/>
      <c r="F206" s="33"/>
    </row>
    <row r="207" spans="2:6" x14ac:dyDescent="0.2">
      <c r="B207" s="33"/>
      <c r="D207" s="33"/>
      <c r="F207" s="33"/>
    </row>
    <row r="208" spans="2:6" x14ac:dyDescent="0.2">
      <c r="B208" s="33"/>
      <c r="D208" s="33"/>
      <c r="F208" s="33"/>
    </row>
    <row r="209" spans="2:6" x14ac:dyDescent="0.2">
      <c r="B209" s="33"/>
      <c r="D209" s="33"/>
      <c r="F209" s="33"/>
    </row>
    <row r="210" spans="2:6" x14ac:dyDescent="0.2">
      <c r="B210" s="33"/>
      <c r="D210" s="33"/>
      <c r="F210" s="33"/>
    </row>
    <row r="211" spans="2:6" x14ac:dyDescent="0.2">
      <c r="B211" s="33"/>
      <c r="D211" s="33"/>
      <c r="F211" s="33"/>
    </row>
    <row r="212" spans="2:6" x14ac:dyDescent="0.2">
      <c r="B212" s="33"/>
      <c r="D212" s="33"/>
      <c r="F212" s="33"/>
    </row>
    <row r="213" spans="2:6" x14ac:dyDescent="0.2">
      <c r="B213" s="33"/>
      <c r="D213" s="33"/>
      <c r="F213" s="33"/>
    </row>
    <row r="214" spans="2:6" x14ac:dyDescent="0.2">
      <c r="B214" s="33"/>
      <c r="D214" s="33"/>
      <c r="F214" s="33"/>
    </row>
    <row r="215" spans="2:6" x14ac:dyDescent="0.2">
      <c r="B215" s="33"/>
      <c r="D215" s="33"/>
      <c r="F215" s="33"/>
    </row>
    <row r="216" spans="2:6" x14ac:dyDescent="0.2">
      <c r="B216" s="33"/>
      <c r="D216" s="33"/>
      <c r="F216" s="33"/>
    </row>
    <row r="217" spans="2:6" x14ac:dyDescent="0.2">
      <c r="B217" s="33"/>
      <c r="D217" s="33"/>
      <c r="F217" s="33"/>
    </row>
    <row r="218" spans="2:6" x14ac:dyDescent="0.2">
      <c r="B218" s="33"/>
      <c r="D218" s="33"/>
      <c r="F218" s="33"/>
    </row>
    <row r="219" spans="2:6" x14ac:dyDescent="0.2">
      <c r="B219" s="33"/>
      <c r="D219" s="33"/>
      <c r="F219" s="33"/>
    </row>
    <row r="220" spans="2:6" x14ac:dyDescent="0.2">
      <c r="B220" s="33"/>
      <c r="D220" s="33"/>
      <c r="F220" s="33"/>
    </row>
    <row r="221" spans="2:6" x14ac:dyDescent="0.2">
      <c r="B221" s="33"/>
      <c r="D221" s="33"/>
      <c r="F221" s="33"/>
    </row>
    <row r="222" spans="2:6" x14ac:dyDescent="0.2">
      <c r="B222" s="33"/>
      <c r="D222" s="33"/>
      <c r="F222" s="33"/>
    </row>
    <row r="223" spans="2:6" x14ac:dyDescent="0.2">
      <c r="B223" s="33"/>
      <c r="D223" s="33"/>
      <c r="F223" s="33"/>
    </row>
    <row r="224" spans="2:6" x14ac:dyDescent="0.2">
      <c r="B224" s="33"/>
      <c r="D224" s="33"/>
      <c r="F224" s="33"/>
    </row>
    <row r="225" spans="2:6" x14ac:dyDescent="0.2">
      <c r="B225" s="33"/>
      <c r="D225" s="33"/>
      <c r="F225" s="33"/>
    </row>
    <row r="226" spans="2:6" x14ac:dyDescent="0.2">
      <c r="B226" s="33"/>
      <c r="D226" s="33"/>
      <c r="F226" s="33"/>
    </row>
    <row r="227" spans="2:6" x14ac:dyDescent="0.2">
      <c r="B227" s="33"/>
      <c r="D227" s="33"/>
      <c r="F227" s="33"/>
    </row>
    <row r="228" spans="2:6" x14ac:dyDescent="0.2">
      <c r="B228" s="33"/>
      <c r="D228" s="33"/>
      <c r="F228" s="33"/>
    </row>
    <row r="229" spans="2:6" x14ac:dyDescent="0.2">
      <c r="B229" s="33"/>
      <c r="D229" s="33"/>
      <c r="F229" s="33"/>
    </row>
    <row r="230" spans="2:6" x14ac:dyDescent="0.2">
      <c r="B230" s="33"/>
      <c r="D230" s="33"/>
      <c r="F230" s="33"/>
    </row>
    <row r="231" spans="2:6" x14ac:dyDescent="0.2">
      <c r="B231" s="33"/>
      <c r="D231" s="33"/>
      <c r="F231" s="33"/>
    </row>
    <row r="232" spans="2:6" x14ac:dyDescent="0.2">
      <c r="B232" s="33"/>
      <c r="D232" s="33"/>
      <c r="F232" s="33"/>
    </row>
    <row r="233" spans="2:6" x14ac:dyDescent="0.2">
      <c r="B233" s="33"/>
      <c r="D233" s="33"/>
      <c r="F233" s="33"/>
    </row>
    <row r="234" spans="2:6" x14ac:dyDescent="0.2">
      <c r="B234" s="33"/>
      <c r="D234" s="33"/>
      <c r="F234" s="33"/>
    </row>
    <row r="235" spans="2:6" x14ac:dyDescent="0.2">
      <c r="B235" s="33"/>
      <c r="D235" s="33"/>
      <c r="F235" s="33"/>
    </row>
    <row r="236" spans="2:6" x14ac:dyDescent="0.2">
      <c r="B236" s="33"/>
      <c r="D236" s="33"/>
      <c r="F236" s="33"/>
    </row>
    <row r="237" spans="2:6" x14ac:dyDescent="0.2">
      <c r="B237" s="33"/>
      <c r="D237" s="33"/>
      <c r="F237" s="33"/>
    </row>
    <row r="238" spans="2:6" x14ac:dyDescent="0.2">
      <c r="B238" s="33"/>
      <c r="D238" s="33"/>
      <c r="F238" s="33"/>
    </row>
    <row r="239" spans="2:6" x14ac:dyDescent="0.2">
      <c r="B239" s="33"/>
      <c r="D239" s="33"/>
      <c r="F239" s="33"/>
    </row>
    <row r="240" spans="2:6" x14ac:dyDescent="0.2">
      <c r="B240" s="33"/>
      <c r="D240" s="33"/>
      <c r="F240" s="33"/>
    </row>
    <row r="241" spans="2:6" x14ac:dyDescent="0.2">
      <c r="B241" s="33"/>
      <c r="D241" s="33"/>
      <c r="F241" s="33"/>
    </row>
    <row r="242" spans="2:6" x14ac:dyDescent="0.2">
      <c r="B242" s="33"/>
      <c r="D242" s="33"/>
      <c r="F242" s="33"/>
    </row>
    <row r="243" spans="2:6" x14ac:dyDescent="0.2">
      <c r="B243" s="33"/>
      <c r="D243" s="33"/>
      <c r="F243" s="33"/>
    </row>
    <row r="244" spans="2:6" x14ac:dyDescent="0.2">
      <c r="B244" s="33"/>
      <c r="D244" s="33"/>
      <c r="F244" s="33"/>
    </row>
    <row r="245" spans="2:6" x14ac:dyDescent="0.2">
      <c r="B245" s="33"/>
      <c r="D245" s="33"/>
      <c r="F245" s="33"/>
    </row>
    <row r="246" spans="2:6" x14ac:dyDescent="0.2">
      <c r="B246" s="33"/>
      <c r="D246" s="33"/>
      <c r="F246" s="33"/>
    </row>
    <row r="247" spans="2:6" x14ac:dyDescent="0.2">
      <c r="B247" s="33"/>
      <c r="D247" s="33"/>
      <c r="F247" s="33"/>
    </row>
    <row r="248" spans="2:6" x14ac:dyDescent="0.2">
      <c r="B248" s="33"/>
      <c r="D248" s="33"/>
      <c r="F248" s="33"/>
    </row>
    <row r="249" spans="2:6" x14ac:dyDescent="0.2">
      <c r="B249" s="33"/>
      <c r="D249" s="33"/>
      <c r="F249" s="33"/>
    </row>
    <row r="250" spans="2:6" x14ac:dyDescent="0.2">
      <c r="B250" s="33"/>
      <c r="D250" s="33"/>
      <c r="F250" s="33"/>
    </row>
    <row r="251" spans="2:6" x14ac:dyDescent="0.2">
      <c r="B251" s="33"/>
      <c r="D251" s="33"/>
      <c r="F251" s="33"/>
    </row>
    <row r="252" spans="2:6" x14ac:dyDescent="0.2">
      <c r="B252" s="33"/>
      <c r="D252" s="33"/>
      <c r="F252" s="33"/>
    </row>
    <row r="253" spans="2:6" x14ac:dyDescent="0.2">
      <c r="B253" s="33"/>
      <c r="D253" s="33"/>
      <c r="F253" s="33"/>
    </row>
    <row r="254" spans="2:6" x14ac:dyDescent="0.2">
      <c r="B254" s="33"/>
      <c r="D254" s="33"/>
      <c r="F254" s="33"/>
    </row>
    <row r="255" spans="2:6" x14ac:dyDescent="0.2">
      <c r="B255" s="33"/>
      <c r="D255" s="33"/>
      <c r="F255" s="33"/>
    </row>
    <row r="256" spans="2:6" x14ac:dyDescent="0.2">
      <c r="B256" s="33"/>
      <c r="D256" s="33"/>
      <c r="F256" s="33"/>
    </row>
    <row r="257" spans="2:6" x14ac:dyDescent="0.2">
      <c r="B257" s="33"/>
      <c r="D257" s="33"/>
      <c r="F257" s="33"/>
    </row>
    <row r="258" spans="2:6" x14ac:dyDescent="0.2">
      <c r="B258" s="33"/>
      <c r="D258" s="33"/>
      <c r="F258" s="33"/>
    </row>
    <row r="259" spans="2:6" x14ac:dyDescent="0.2">
      <c r="B259" s="33"/>
      <c r="D259" s="33"/>
      <c r="F259" s="33"/>
    </row>
    <row r="260" spans="2:6" x14ac:dyDescent="0.2">
      <c r="B260" s="33"/>
      <c r="D260" s="33"/>
      <c r="F260" s="33"/>
    </row>
    <row r="261" spans="2:6" x14ac:dyDescent="0.2">
      <c r="B261" s="33"/>
      <c r="D261" s="33"/>
      <c r="F261" s="33"/>
    </row>
    <row r="262" spans="2:6" x14ac:dyDescent="0.2">
      <c r="B262" s="33"/>
      <c r="D262" s="33"/>
      <c r="F262" s="33"/>
    </row>
    <row r="263" spans="2:6" x14ac:dyDescent="0.2">
      <c r="B263" s="33"/>
      <c r="D263" s="33"/>
      <c r="F263" s="33"/>
    </row>
    <row r="264" spans="2:6" x14ac:dyDescent="0.2">
      <c r="B264" s="33"/>
      <c r="D264" s="33"/>
      <c r="F264" s="33"/>
    </row>
    <row r="265" spans="2:6" x14ac:dyDescent="0.2">
      <c r="B265" s="33"/>
      <c r="D265" s="33"/>
      <c r="F265" s="33"/>
    </row>
    <row r="266" spans="2:6" x14ac:dyDescent="0.2">
      <c r="B266" s="33"/>
      <c r="D266" s="33"/>
      <c r="F266" s="33"/>
    </row>
    <row r="267" spans="2:6" x14ac:dyDescent="0.2">
      <c r="B267" s="33"/>
      <c r="D267" s="33"/>
      <c r="F267" s="33"/>
    </row>
    <row r="268" spans="2:6" x14ac:dyDescent="0.2">
      <c r="B268" s="33"/>
      <c r="D268" s="33"/>
      <c r="F268" s="33"/>
    </row>
    <row r="269" spans="2:6" x14ac:dyDescent="0.2">
      <c r="B269" s="33"/>
      <c r="D269" s="33"/>
      <c r="F269" s="33"/>
    </row>
    <row r="270" spans="2:6" x14ac:dyDescent="0.2">
      <c r="B270" s="33"/>
      <c r="D270" s="33"/>
      <c r="F270" s="33"/>
    </row>
    <row r="271" spans="2:6" x14ac:dyDescent="0.2">
      <c r="B271" s="33"/>
      <c r="D271" s="33"/>
      <c r="F271" s="33"/>
    </row>
    <row r="272" spans="2:6" x14ac:dyDescent="0.2">
      <c r="B272" s="33"/>
      <c r="D272" s="33"/>
      <c r="F272" s="33"/>
    </row>
    <row r="273" spans="2:6" x14ac:dyDescent="0.2">
      <c r="B273" s="33"/>
      <c r="D273" s="33"/>
      <c r="F273" s="33"/>
    </row>
    <row r="274" spans="2:6" x14ac:dyDescent="0.2">
      <c r="B274" s="33"/>
      <c r="D274" s="33"/>
      <c r="F274" s="33"/>
    </row>
    <row r="275" spans="2:6" x14ac:dyDescent="0.2">
      <c r="B275" s="33"/>
      <c r="D275" s="33"/>
      <c r="F275" s="33"/>
    </row>
    <row r="276" spans="2:6" x14ac:dyDescent="0.2">
      <c r="B276" s="33"/>
      <c r="D276" s="33"/>
      <c r="F276" s="33"/>
    </row>
    <row r="277" spans="2:6" x14ac:dyDescent="0.2">
      <c r="B277" s="33"/>
      <c r="D277" s="33"/>
      <c r="F277" s="33"/>
    </row>
    <row r="278" spans="2:6" x14ac:dyDescent="0.2">
      <c r="B278" s="33"/>
      <c r="D278" s="33"/>
      <c r="F278" s="33"/>
    </row>
    <row r="279" spans="2:6" x14ac:dyDescent="0.2">
      <c r="B279" s="33"/>
      <c r="D279" s="33"/>
      <c r="F279" s="33"/>
    </row>
    <row r="280" spans="2:6" x14ac:dyDescent="0.2">
      <c r="B280" s="33"/>
      <c r="D280" s="33"/>
      <c r="F280" s="33"/>
    </row>
    <row r="281" spans="2:6" x14ac:dyDescent="0.2">
      <c r="B281" s="33"/>
      <c r="D281" s="33"/>
      <c r="F281" s="33"/>
    </row>
    <row r="282" spans="2:6" x14ac:dyDescent="0.2">
      <c r="B282" s="33"/>
      <c r="D282" s="33"/>
      <c r="F282" s="33"/>
    </row>
    <row r="283" spans="2:6" x14ac:dyDescent="0.2">
      <c r="B283" s="33"/>
      <c r="D283" s="33"/>
      <c r="F283" s="33"/>
    </row>
    <row r="284" spans="2:6" x14ac:dyDescent="0.2">
      <c r="B284" s="33"/>
      <c r="D284" s="33"/>
      <c r="F284" s="33"/>
    </row>
    <row r="285" spans="2:6" x14ac:dyDescent="0.2">
      <c r="B285" s="33"/>
      <c r="D285" s="33"/>
      <c r="F285" s="33"/>
    </row>
    <row r="286" spans="2:6" x14ac:dyDescent="0.2">
      <c r="B286" s="33"/>
      <c r="D286" s="33"/>
      <c r="F286" s="33"/>
    </row>
    <row r="287" spans="2:6" x14ac:dyDescent="0.2">
      <c r="B287" s="33"/>
      <c r="D287" s="33"/>
      <c r="F287" s="33"/>
    </row>
    <row r="288" spans="2:6" x14ac:dyDescent="0.2">
      <c r="B288" s="33"/>
      <c r="D288" s="33"/>
      <c r="F288" s="33"/>
    </row>
    <row r="289" spans="2:6" x14ac:dyDescent="0.2">
      <c r="B289" s="33"/>
      <c r="D289" s="33"/>
      <c r="F289" s="33"/>
    </row>
    <row r="290" spans="2:6" x14ac:dyDescent="0.2">
      <c r="B290" s="33"/>
      <c r="D290" s="33"/>
      <c r="F290" s="33"/>
    </row>
    <row r="291" spans="2:6" x14ac:dyDescent="0.2">
      <c r="B291" s="33"/>
      <c r="D291" s="33"/>
      <c r="F291" s="33"/>
    </row>
    <row r="292" spans="2:6" x14ac:dyDescent="0.2">
      <c r="B292" s="33"/>
      <c r="D292" s="33"/>
      <c r="F292" s="33"/>
    </row>
    <row r="293" spans="2:6" x14ac:dyDescent="0.2">
      <c r="B293" s="33"/>
      <c r="D293" s="33"/>
      <c r="F293" s="33"/>
    </row>
    <row r="294" spans="2:6" x14ac:dyDescent="0.2">
      <c r="B294" s="33"/>
      <c r="D294" s="33"/>
      <c r="F294" s="33"/>
    </row>
    <row r="295" spans="2:6" x14ac:dyDescent="0.2">
      <c r="B295" s="33"/>
      <c r="D295" s="33"/>
      <c r="F295" s="33"/>
    </row>
    <row r="296" spans="2:6" x14ac:dyDescent="0.2">
      <c r="B296" s="33"/>
      <c r="D296" s="33"/>
      <c r="F296" s="33"/>
    </row>
    <row r="297" spans="2:6" x14ac:dyDescent="0.2">
      <c r="B297" s="33"/>
      <c r="D297" s="33"/>
      <c r="F297" s="33"/>
    </row>
    <row r="298" spans="2:6" x14ac:dyDescent="0.2">
      <c r="B298" s="33"/>
      <c r="D298" s="33"/>
      <c r="F298" s="33"/>
    </row>
    <row r="299" spans="2:6" x14ac:dyDescent="0.2">
      <c r="B299" s="33"/>
      <c r="D299" s="33"/>
      <c r="F299" s="33"/>
    </row>
    <row r="300" spans="2:6" x14ac:dyDescent="0.2">
      <c r="B300" s="33"/>
      <c r="D300" s="33"/>
      <c r="F300" s="33"/>
    </row>
    <row r="301" spans="2:6" x14ac:dyDescent="0.2">
      <c r="B301" s="33"/>
      <c r="D301" s="33"/>
      <c r="F301" s="33"/>
    </row>
    <row r="302" spans="2:6" x14ac:dyDescent="0.2">
      <c r="B302" s="33"/>
      <c r="D302" s="33"/>
      <c r="F302" s="33"/>
    </row>
    <row r="303" spans="2:6" x14ac:dyDescent="0.2">
      <c r="B303" s="33"/>
      <c r="D303" s="33"/>
      <c r="F303" s="33"/>
    </row>
    <row r="304" spans="2:6" x14ac:dyDescent="0.2">
      <c r="B304" s="33"/>
      <c r="D304" s="33"/>
      <c r="F304" s="33"/>
    </row>
    <row r="305" spans="2:6" x14ac:dyDescent="0.2">
      <c r="B305" s="33"/>
      <c r="D305" s="33"/>
      <c r="F305" s="33"/>
    </row>
    <row r="306" spans="2:6" x14ac:dyDescent="0.2">
      <c r="B306" s="33"/>
      <c r="D306" s="33"/>
      <c r="F306" s="33"/>
    </row>
    <row r="307" spans="2:6" x14ac:dyDescent="0.2">
      <c r="B307" s="33"/>
      <c r="D307" s="33"/>
      <c r="F307" s="33"/>
    </row>
    <row r="308" spans="2:6" x14ac:dyDescent="0.2">
      <c r="B308" s="33"/>
      <c r="D308" s="33"/>
      <c r="F308" s="33"/>
    </row>
    <row r="309" spans="2:6" x14ac:dyDescent="0.2">
      <c r="B309" s="33"/>
      <c r="D309" s="33"/>
      <c r="F309" s="33"/>
    </row>
    <row r="310" spans="2:6" x14ac:dyDescent="0.2">
      <c r="B310" s="33"/>
      <c r="D310" s="33"/>
      <c r="F310" s="33"/>
    </row>
    <row r="311" spans="2:6" x14ac:dyDescent="0.2">
      <c r="B311" s="33"/>
      <c r="D311" s="33"/>
      <c r="F311" s="33"/>
    </row>
    <row r="312" spans="2:6" x14ac:dyDescent="0.2">
      <c r="B312" s="33"/>
      <c r="D312" s="33"/>
      <c r="F312" s="33"/>
    </row>
    <row r="313" spans="2:6" x14ac:dyDescent="0.2">
      <c r="B313" s="33"/>
      <c r="D313" s="33"/>
      <c r="F313" s="33"/>
    </row>
    <row r="314" spans="2:6" x14ac:dyDescent="0.2">
      <c r="B314" s="33"/>
      <c r="D314" s="33"/>
      <c r="F314" s="33"/>
    </row>
    <row r="315" spans="2:6" x14ac:dyDescent="0.2">
      <c r="B315" s="33"/>
      <c r="D315" s="33"/>
      <c r="F315" s="33"/>
    </row>
    <row r="316" spans="2:6" x14ac:dyDescent="0.2">
      <c r="B316" s="33"/>
      <c r="D316" s="33"/>
      <c r="F316" s="33"/>
    </row>
    <row r="317" spans="2:6" x14ac:dyDescent="0.2">
      <c r="B317" s="33"/>
      <c r="D317" s="33"/>
      <c r="F317" s="33"/>
    </row>
    <row r="318" spans="2:6" x14ac:dyDescent="0.2">
      <c r="B318" s="33"/>
      <c r="D318" s="33"/>
      <c r="F318" s="33"/>
    </row>
    <row r="319" spans="2:6" x14ac:dyDescent="0.2">
      <c r="B319" s="33"/>
      <c r="D319" s="33"/>
      <c r="F319" s="33"/>
    </row>
    <row r="320" spans="2:6" x14ac:dyDescent="0.2">
      <c r="B320" s="33"/>
      <c r="D320" s="33"/>
      <c r="F320" s="33"/>
    </row>
    <row r="321" spans="2:6" x14ac:dyDescent="0.2">
      <c r="B321" s="33"/>
      <c r="D321" s="33"/>
      <c r="F321" s="33"/>
    </row>
    <row r="322" spans="2:6" x14ac:dyDescent="0.2">
      <c r="B322" s="33"/>
      <c r="D322" s="33"/>
      <c r="F322" s="33"/>
    </row>
    <row r="323" spans="2:6" x14ac:dyDescent="0.2">
      <c r="B323" s="33"/>
      <c r="D323" s="33"/>
      <c r="F323" s="33"/>
    </row>
    <row r="324" spans="2:6" x14ac:dyDescent="0.2">
      <c r="B324" s="33"/>
      <c r="D324" s="33"/>
      <c r="F324" s="33"/>
    </row>
    <row r="325" spans="2:6" x14ac:dyDescent="0.2">
      <c r="B325" s="33"/>
      <c r="D325" s="33"/>
      <c r="F325" s="33"/>
    </row>
    <row r="326" spans="2:6" x14ac:dyDescent="0.2">
      <c r="B326" s="33"/>
      <c r="D326" s="33"/>
      <c r="F326" s="33"/>
    </row>
    <row r="327" spans="2:6" x14ac:dyDescent="0.2">
      <c r="B327" s="33"/>
      <c r="D327" s="33"/>
      <c r="F327" s="33"/>
    </row>
    <row r="328" spans="2:6" x14ac:dyDescent="0.2">
      <c r="B328" s="33"/>
      <c r="D328" s="33"/>
      <c r="F328" s="33"/>
    </row>
    <row r="329" spans="2:6" x14ac:dyDescent="0.2">
      <c r="B329" s="33"/>
      <c r="D329" s="33"/>
      <c r="F329" s="33"/>
    </row>
    <row r="330" spans="2:6" x14ac:dyDescent="0.2">
      <c r="B330" s="33"/>
      <c r="D330" s="33"/>
      <c r="F330" s="33"/>
    </row>
    <row r="331" spans="2:6" x14ac:dyDescent="0.2">
      <c r="B331" s="33"/>
      <c r="D331" s="33"/>
      <c r="F331" s="33"/>
    </row>
    <row r="332" spans="2:6" x14ac:dyDescent="0.2">
      <c r="B332" s="33"/>
      <c r="D332" s="33"/>
      <c r="F332" s="33"/>
    </row>
    <row r="333" spans="2:6" x14ac:dyDescent="0.2">
      <c r="B333" s="33"/>
      <c r="D333" s="33"/>
      <c r="F333" s="33"/>
    </row>
    <row r="334" spans="2:6" x14ac:dyDescent="0.2">
      <c r="B334" s="33"/>
      <c r="D334" s="33"/>
      <c r="F334" s="33"/>
    </row>
    <row r="335" spans="2:6" x14ac:dyDescent="0.2">
      <c r="B335" s="33"/>
      <c r="D335" s="33"/>
      <c r="F335" s="33"/>
    </row>
    <row r="336" spans="2:6" x14ac:dyDescent="0.2">
      <c r="B336" s="33"/>
      <c r="D336" s="33"/>
      <c r="F336" s="33"/>
    </row>
    <row r="337" spans="2:6" x14ac:dyDescent="0.2">
      <c r="B337" s="33"/>
      <c r="D337" s="33"/>
      <c r="F337" s="33"/>
    </row>
    <row r="338" spans="2:6" x14ac:dyDescent="0.2">
      <c r="B338" s="33"/>
      <c r="D338" s="33"/>
      <c r="F338" s="33"/>
    </row>
    <row r="339" spans="2:6" x14ac:dyDescent="0.2">
      <c r="B339" s="33"/>
      <c r="D339" s="33"/>
      <c r="F339" s="33"/>
    </row>
    <row r="340" spans="2:6" x14ac:dyDescent="0.2">
      <c r="B340" s="33"/>
      <c r="D340" s="33"/>
      <c r="F340" s="33"/>
    </row>
    <row r="341" spans="2:6" x14ac:dyDescent="0.2">
      <c r="B341" s="33"/>
      <c r="D341" s="33"/>
      <c r="F341" s="33"/>
    </row>
    <row r="342" spans="2:6" x14ac:dyDescent="0.2">
      <c r="B342" s="33"/>
      <c r="D342" s="33"/>
      <c r="F342" s="33"/>
    </row>
    <row r="343" spans="2:6" x14ac:dyDescent="0.2">
      <c r="B343" s="33"/>
      <c r="D343" s="33"/>
      <c r="F343" s="33"/>
    </row>
    <row r="344" spans="2:6" x14ac:dyDescent="0.2">
      <c r="B344" s="33"/>
      <c r="D344" s="33"/>
      <c r="F344" s="33"/>
    </row>
    <row r="345" spans="2:6" x14ac:dyDescent="0.2">
      <c r="B345" s="33"/>
      <c r="D345" s="33"/>
      <c r="F345" s="33"/>
    </row>
    <row r="346" spans="2:6" x14ac:dyDescent="0.2">
      <c r="B346" s="33"/>
      <c r="D346" s="33"/>
      <c r="F346" s="33"/>
    </row>
    <row r="347" spans="2:6" x14ac:dyDescent="0.2">
      <c r="B347" s="33"/>
      <c r="D347" s="33"/>
      <c r="F347" s="33"/>
    </row>
    <row r="348" spans="2:6" x14ac:dyDescent="0.2">
      <c r="B348" s="33"/>
      <c r="D348" s="33"/>
      <c r="F348" s="33"/>
    </row>
    <row r="349" spans="2:6" x14ac:dyDescent="0.2">
      <c r="B349" s="33"/>
      <c r="D349" s="33"/>
      <c r="F349" s="33"/>
    </row>
    <row r="350" spans="2:6" x14ac:dyDescent="0.2">
      <c r="B350" s="33"/>
      <c r="D350" s="33"/>
      <c r="F350" s="33"/>
    </row>
    <row r="351" spans="2:6" x14ac:dyDescent="0.2">
      <c r="B351" s="33"/>
      <c r="D351" s="33"/>
      <c r="F351" s="33"/>
    </row>
    <row r="352" spans="2:6" x14ac:dyDescent="0.2">
      <c r="B352" s="33"/>
      <c r="D352" s="33"/>
      <c r="F352" s="33"/>
    </row>
    <row r="353" spans="2:6" x14ac:dyDescent="0.2">
      <c r="B353" s="33"/>
      <c r="D353" s="33"/>
      <c r="F353" s="33"/>
    </row>
    <row r="354" spans="2:6" x14ac:dyDescent="0.2">
      <c r="B354" s="33"/>
      <c r="D354" s="33"/>
      <c r="F354" s="33"/>
    </row>
    <row r="355" spans="2:6" x14ac:dyDescent="0.2">
      <c r="B355" s="33"/>
      <c r="D355" s="33"/>
      <c r="F355" s="33"/>
    </row>
    <row r="356" spans="2:6" x14ac:dyDescent="0.2">
      <c r="B356" s="33"/>
      <c r="D356" s="33"/>
      <c r="F356" s="33"/>
    </row>
    <row r="357" spans="2:6" x14ac:dyDescent="0.2">
      <c r="B357" s="33"/>
      <c r="D357" s="33"/>
      <c r="F357" s="33"/>
    </row>
    <row r="358" spans="2:6" x14ac:dyDescent="0.2">
      <c r="B358" s="33"/>
      <c r="D358" s="33"/>
      <c r="F358" s="33"/>
    </row>
    <row r="359" spans="2:6" x14ac:dyDescent="0.2">
      <c r="B359" s="33"/>
      <c r="D359" s="33"/>
      <c r="F359" s="33"/>
    </row>
    <row r="360" spans="2:6" x14ac:dyDescent="0.2">
      <c r="B360" s="33"/>
      <c r="D360" s="33"/>
      <c r="F360" s="33"/>
    </row>
    <row r="361" spans="2:6" x14ac:dyDescent="0.2">
      <c r="B361" s="33"/>
      <c r="D361" s="33"/>
      <c r="F361" s="33"/>
    </row>
    <row r="362" spans="2:6" x14ac:dyDescent="0.2">
      <c r="B362" s="33"/>
      <c r="D362" s="33"/>
      <c r="F362" s="33"/>
    </row>
    <row r="363" spans="2:6" x14ac:dyDescent="0.2">
      <c r="B363" s="33"/>
      <c r="D363" s="33"/>
      <c r="F363" s="33"/>
    </row>
    <row r="364" spans="2:6" x14ac:dyDescent="0.2">
      <c r="B364" s="33"/>
      <c r="D364" s="33"/>
      <c r="F364" s="33"/>
    </row>
    <row r="365" spans="2:6" x14ac:dyDescent="0.2">
      <c r="B365" s="33"/>
      <c r="D365" s="33"/>
      <c r="F365" s="33"/>
    </row>
    <row r="366" spans="2:6" x14ac:dyDescent="0.2">
      <c r="B366" s="33"/>
      <c r="D366" s="33"/>
      <c r="F366" s="33"/>
    </row>
    <row r="367" spans="2:6" x14ac:dyDescent="0.2">
      <c r="B367" s="33"/>
      <c r="D367" s="33"/>
      <c r="F367" s="33"/>
    </row>
    <row r="368" spans="2:6" x14ac:dyDescent="0.2">
      <c r="B368" s="33"/>
      <c r="D368" s="33"/>
      <c r="F368" s="33"/>
    </row>
    <row r="369" spans="2:6" x14ac:dyDescent="0.2">
      <c r="B369" s="33"/>
      <c r="D369" s="33"/>
      <c r="F369" s="33"/>
    </row>
    <row r="370" spans="2:6" x14ac:dyDescent="0.2">
      <c r="B370" s="33"/>
      <c r="D370" s="33"/>
      <c r="F370" s="33"/>
    </row>
    <row r="371" spans="2:6" x14ac:dyDescent="0.2">
      <c r="B371" s="33"/>
      <c r="D371" s="33"/>
      <c r="F371" s="33"/>
    </row>
    <row r="372" spans="2:6" x14ac:dyDescent="0.2">
      <c r="B372" s="33"/>
      <c r="D372" s="33"/>
      <c r="F372" s="33"/>
    </row>
    <row r="373" spans="2:6" x14ac:dyDescent="0.2">
      <c r="B373" s="33"/>
      <c r="D373" s="33"/>
      <c r="F373" s="33"/>
    </row>
    <row r="374" spans="2:6" x14ac:dyDescent="0.2">
      <c r="B374" s="33"/>
      <c r="D374" s="33"/>
      <c r="F374" s="33"/>
    </row>
    <row r="375" spans="2:6" x14ac:dyDescent="0.2">
      <c r="B375" s="33"/>
      <c r="D375" s="33"/>
      <c r="F375" s="33"/>
    </row>
    <row r="376" spans="2:6" x14ac:dyDescent="0.2">
      <c r="B376" s="33"/>
      <c r="D376" s="33"/>
      <c r="F376" s="33"/>
    </row>
    <row r="377" spans="2:6" x14ac:dyDescent="0.2">
      <c r="B377" s="33"/>
      <c r="D377" s="33"/>
      <c r="F377" s="33"/>
    </row>
    <row r="378" spans="2:6" x14ac:dyDescent="0.2">
      <c r="B378" s="33"/>
      <c r="D378" s="33"/>
      <c r="F378" s="33"/>
    </row>
    <row r="379" spans="2:6" x14ac:dyDescent="0.2">
      <c r="B379" s="33"/>
      <c r="D379" s="33"/>
      <c r="F379" s="33"/>
    </row>
    <row r="380" spans="2:6" x14ac:dyDescent="0.2">
      <c r="B380" s="33"/>
      <c r="D380" s="33"/>
      <c r="F380" s="33"/>
    </row>
    <row r="381" spans="2:6" x14ac:dyDescent="0.2">
      <c r="B381" s="33"/>
      <c r="D381" s="33"/>
      <c r="F381" s="33"/>
    </row>
    <row r="382" spans="2:6" x14ac:dyDescent="0.2">
      <c r="B382" s="33"/>
      <c r="D382" s="33"/>
      <c r="F382" s="33"/>
    </row>
    <row r="383" spans="2:6" x14ac:dyDescent="0.2">
      <c r="B383" s="33"/>
      <c r="D383" s="33"/>
      <c r="F383" s="33"/>
    </row>
    <row r="384" spans="2:6" x14ac:dyDescent="0.2">
      <c r="B384" s="33"/>
      <c r="D384" s="33"/>
      <c r="F384" s="33"/>
    </row>
    <row r="385" spans="2:6" x14ac:dyDescent="0.2">
      <c r="B385" s="33"/>
      <c r="D385" s="33"/>
      <c r="F385" s="33"/>
    </row>
    <row r="386" spans="2:6" x14ac:dyDescent="0.2">
      <c r="B386" s="33"/>
      <c r="D386" s="33"/>
      <c r="F386" s="33"/>
    </row>
    <row r="387" spans="2:6" x14ac:dyDescent="0.2">
      <c r="B387" s="33"/>
      <c r="D387" s="33"/>
      <c r="F387" s="33"/>
    </row>
    <row r="388" spans="2:6" x14ac:dyDescent="0.2">
      <c r="B388" s="33"/>
      <c r="D388" s="33"/>
      <c r="F388" s="33"/>
    </row>
    <row r="389" spans="2:6" x14ac:dyDescent="0.2">
      <c r="B389" s="33"/>
      <c r="D389" s="33"/>
      <c r="F389" s="33"/>
    </row>
    <row r="390" spans="2:6" x14ac:dyDescent="0.2">
      <c r="B390" s="33"/>
      <c r="D390" s="33"/>
      <c r="F390" s="33"/>
    </row>
    <row r="391" spans="2:6" x14ac:dyDescent="0.2">
      <c r="B391" s="33"/>
      <c r="D391" s="33"/>
      <c r="F391" s="33"/>
    </row>
    <row r="392" spans="2:6" x14ac:dyDescent="0.2">
      <c r="B392" s="33"/>
      <c r="D392" s="33"/>
      <c r="F392" s="33"/>
    </row>
    <row r="393" spans="2:6" x14ac:dyDescent="0.2">
      <c r="B393" s="33"/>
      <c r="D393" s="33"/>
      <c r="F393" s="33"/>
    </row>
    <row r="394" spans="2:6" x14ac:dyDescent="0.2">
      <c r="B394" s="33"/>
      <c r="D394" s="33"/>
      <c r="F394" s="33"/>
    </row>
    <row r="395" spans="2:6" x14ac:dyDescent="0.2">
      <c r="B395" s="33"/>
      <c r="D395" s="33"/>
      <c r="F395" s="33"/>
    </row>
    <row r="396" spans="2:6" x14ac:dyDescent="0.2">
      <c r="B396" s="33"/>
      <c r="D396" s="33"/>
      <c r="F396" s="33"/>
    </row>
  </sheetData>
  <mergeCells count="1">
    <mergeCell ref="G3:P3"/>
  </mergeCells>
  <pageMargins left="0.39370078740157483" right="0.19685039370078741" top="0.78740157480314965" bottom="0.43307086614173229" header="0.51181102362204722" footer="0.27559055118110237"/>
  <pageSetup paperSize="9" scale="61" fitToWidth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CF_consol">
    <tabColor theme="1"/>
    <pageSetUpPr fitToPage="1"/>
  </sheetPr>
  <dimension ref="A1:BR160"/>
  <sheetViews>
    <sheetView view="pageBreakPreview" zoomScaleNormal="100" zoomScaleSheetLayoutView="100" workbookViewId="0">
      <pane xSplit="1" ySplit="5" topLeftCell="B38" activePane="bottomRight" state="frozen"/>
      <selection activeCell="A73" sqref="A73:XFD77"/>
      <selection pane="topRight" activeCell="A73" sqref="A73:XFD77"/>
      <selection pane="bottomLeft" activeCell="A73" sqref="A73:XFD77"/>
      <selection pane="bottomRight" activeCell="A73" sqref="A73:XFD77"/>
    </sheetView>
  </sheetViews>
  <sheetFormatPr defaultColWidth="9.140625" defaultRowHeight="12.75" x14ac:dyDescent="0.2"/>
  <cols>
    <col min="1" max="1" width="58.7109375" style="1" customWidth="1"/>
    <col min="2" max="2" width="2.7109375" style="1" customWidth="1"/>
    <col min="3" max="3" width="13.7109375" style="1" customWidth="1"/>
    <col min="4" max="4" width="2.7109375" style="1" customWidth="1"/>
    <col min="5" max="5" width="13.7109375" style="1" customWidth="1"/>
    <col min="6" max="6" width="2.7109375" style="1" customWidth="1"/>
    <col min="7" max="16" width="13.7109375" style="1" customWidth="1"/>
    <col min="17" max="17" width="9.140625" style="1" hidden="1" customWidth="1"/>
    <col min="18" max="18" width="48.140625" style="1" hidden="1" customWidth="1"/>
    <col min="19" max="19" width="45.5703125" style="1" hidden="1" customWidth="1"/>
    <col min="20" max="23" width="9.140625" style="1" hidden="1" customWidth="1"/>
    <col min="24" max="25" width="11.28515625" style="1" hidden="1" customWidth="1"/>
    <col min="26" max="52" width="9.140625" style="1" hidden="1" customWidth="1"/>
    <col min="53" max="55" width="20.7109375" style="1" customWidth="1"/>
    <col min="56" max="57" width="9.140625" style="1" customWidth="1"/>
    <col min="58" max="67" width="12.7109375" style="1" customWidth="1"/>
    <col min="68" max="79" width="9.140625" style="1" customWidth="1"/>
    <col min="80" max="80" width="10.7109375" style="1" customWidth="1"/>
    <col min="81" max="82" width="9.140625" style="1" customWidth="1"/>
    <col min="83" max="85" width="9.140625" style="1"/>
    <col min="86" max="86" width="12" style="1" customWidth="1"/>
    <col min="87" max="16384" width="9.140625" style="1"/>
  </cols>
  <sheetData>
    <row r="1" spans="1:70" ht="15" customHeight="1" x14ac:dyDescent="0.25">
      <c r="A1" s="2" t="str">
        <f>'[1]Cover Page'!$A$3</f>
        <v>Kiama Municipal Council</v>
      </c>
      <c r="B1" s="51"/>
      <c r="D1" s="51"/>
      <c r="F1" s="51"/>
      <c r="BA1" s="4" t="s">
        <v>0</v>
      </c>
      <c r="BB1" s="4" t="s">
        <v>0</v>
      </c>
      <c r="BC1" s="4" t="s">
        <v>0</v>
      </c>
    </row>
    <row r="2" spans="1:70" ht="15" customHeight="1" x14ac:dyDescent="0.25">
      <c r="A2" s="2" t="str">
        <f>'[1]Cover Page'!$A$5</f>
        <v>10 Year Financial Plan for the Years ending 30 June 2028</v>
      </c>
      <c r="B2" s="51"/>
      <c r="D2" s="51"/>
      <c r="F2" s="51"/>
      <c r="BA2" s="4" t="s">
        <v>0</v>
      </c>
      <c r="BB2" s="4" t="s">
        <v>0</v>
      </c>
      <c r="BC2" s="4" t="s">
        <v>0</v>
      </c>
    </row>
    <row r="3" spans="1:70" ht="15" customHeight="1" x14ac:dyDescent="0.25">
      <c r="A3" s="5" t="s">
        <v>90</v>
      </c>
      <c r="B3" s="3"/>
      <c r="C3" s="6" t="s">
        <v>2</v>
      </c>
      <c r="D3" s="52"/>
      <c r="E3" s="53" t="s">
        <v>3</v>
      </c>
      <c r="F3" s="9"/>
      <c r="G3" s="10" t="s">
        <v>4</v>
      </c>
      <c r="H3" s="10"/>
      <c r="I3" s="10"/>
      <c r="J3" s="10"/>
      <c r="K3" s="10"/>
      <c r="L3" s="10"/>
      <c r="M3" s="10"/>
      <c r="N3" s="10"/>
      <c r="O3" s="10"/>
      <c r="P3" s="10"/>
      <c r="BA3" s="4" t="s">
        <v>0</v>
      </c>
      <c r="BB3" s="4" t="s">
        <v>0</v>
      </c>
      <c r="BC3" s="4" t="s">
        <v>0</v>
      </c>
    </row>
    <row r="4" spans="1:70" ht="15" customHeight="1" x14ac:dyDescent="0.25">
      <c r="A4" s="81" t="str">
        <f>"Scenario: "&amp;consol_scenario_name</f>
        <v>Scenario: Strategic Scenario</v>
      </c>
      <c r="B4" s="54"/>
      <c r="C4" s="12" t="str">
        <f>Starting_year-2&amp;"/"&amp;RIGHT(Starting_year-1,2)</f>
        <v>2016/17</v>
      </c>
      <c r="D4" s="13"/>
      <c r="E4" s="12" t="str">
        <f>Starting_year-1&amp;"/"&amp;RIGHT(Starting_year,2)</f>
        <v>2017/18</v>
      </c>
      <c r="F4" s="11"/>
      <c r="G4" s="12" t="str">
        <f>Starting_year&amp;"/"&amp;RIGHT(Starting_year+1,2)</f>
        <v>2018/19</v>
      </c>
      <c r="H4" s="14" t="str">
        <f>Starting_year+1&amp;"/"&amp;RIGHT(Starting_year+2,2)</f>
        <v>2019/20</v>
      </c>
      <c r="I4" s="14" t="str">
        <f>Starting_year+2&amp;"/"&amp;RIGHT(Starting_year+3,2)</f>
        <v>2020/21</v>
      </c>
      <c r="J4" s="14" t="str">
        <f>Starting_year+3&amp;"/"&amp;RIGHT(Starting_year+4,2)</f>
        <v>2021/22</v>
      </c>
      <c r="K4" s="14" t="str">
        <f>Starting_year+4&amp;"/"&amp;RIGHT(Starting_year+5,2)</f>
        <v>2022/23</v>
      </c>
      <c r="L4" s="14" t="str">
        <f>Starting_year+5&amp;"/"&amp;RIGHT(Starting_year+6,2)</f>
        <v>2023/24</v>
      </c>
      <c r="M4" s="14" t="str">
        <f>Starting_year+6&amp;"/"&amp;RIGHT(Starting_year+7,2)</f>
        <v>2024/25</v>
      </c>
      <c r="N4" s="14" t="str">
        <f>Starting_year+7&amp;"/"&amp;RIGHT(Starting_year+8,2)</f>
        <v>2025/26</v>
      </c>
      <c r="O4" s="14" t="str">
        <f>Starting_year+8&amp;"/"&amp;RIGHT(Starting_year+9,2)</f>
        <v>2026/27</v>
      </c>
      <c r="P4" s="14" t="str">
        <f>Starting_year+9&amp;"/"&amp;RIGHT(Starting_year+10,2)</f>
        <v>2027/28</v>
      </c>
      <c r="V4" s="53" t="str">
        <f>E4</f>
        <v>2017/18</v>
      </c>
      <c r="W4" s="53" t="str">
        <f t="shared" ref="W4:AF4" si="0">G4</f>
        <v>2018/19</v>
      </c>
      <c r="X4" s="53" t="str">
        <f t="shared" si="0"/>
        <v>2019/20</v>
      </c>
      <c r="Y4" s="53" t="str">
        <f t="shared" si="0"/>
        <v>2020/21</v>
      </c>
      <c r="Z4" s="53" t="str">
        <f t="shared" si="0"/>
        <v>2021/22</v>
      </c>
      <c r="AA4" s="53" t="str">
        <f t="shared" si="0"/>
        <v>2022/23</v>
      </c>
      <c r="AB4" s="53" t="str">
        <f t="shared" si="0"/>
        <v>2023/24</v>
      </c>
      <c r="AC4" s="53" t="str">
        <f t="shared" si="0"/>
        <v>2024/25</v>
      </c>
      <c r="AD4" s="53" t="str">
        <f t="shared" si="0"/>
        <v>2025/26</v>
      </c>
      <c r="AE4" s="53" t="str">
        <f t="shared" si="0"/>
        <v>2026/27</v>
      </c>
      <c r="AF4" s="53" t="str">
        <f t="shared" si="0"/>
        <v>2027/28</v>
      </c>
      <c r="AG4" s="53"/>
      <c r="AH4" s="53"/>
      <c r="AI4" s="53"/>
      <c r="AJ4" s="53"/>
      <c r="AK4" s="53"/>
      <c r="AL4" s="53"/>
      <c r="AM4" s="53"/>
      <c r="AN4" s="53"/>
      <c r="AO4" s="53"/>
      <c r="AP4" s="53"/>
      <c r="BA4" s="4" t="s">
        <v>0</v>
      </c>
      <c r="BB4" s="4" t="s">
        <v>0</v>
      </c>
      <c r="BC4" s="4" t="s">
        <v>0</v>
      </c>
      <c r="BF4" s="53">
        <f>AG4</f>
        <v>0</v>
      </c>
      <c r="BG4" s="53">
        <f t="shared" ref="BG4:BO4" si="1">AH4</f>
        <v>0</v>
      </c>
      <c r="BH4" s="53">
        <f t="shared" si="1"/>
        <v>0</v>
      </c>
      <c r="BI4" s="53">
        <f t="shared" si="1"/>
        <v>0</v>
      </c>
      <c r="BJ4" s="53">
        <f t="shared" si="1"/>
        <v>0</v>
      </c>
      <c r="BK4" s="53">
        <f t="shared" si="1"/>
        <v>0</v>
      </c>
      <c r="BL4" s="53">
        <f t="shared" si="1"/>
        <v>0</v>
      </c>
      <c r="BM4" s="53">
        <f t="shared" si="1"/>
        <v>0</v>
      </c>
      <c r="BN4" s="53">
        <f t="shared" si="1"/>
        <v>0</v>
      </c>
      <c r="BO4" s="53">
        <f t="shared" si="1"/>
        <v>0</v>
      </c>
      <c r="BP4" s="53"/>
      <c r="BQ4" s="53"/>
      <c r="BR4" s="53"/>
    </row>
    <row r="5" spans="1:70" ht="15" customHeight="1" thickBot="1" x14ac:dyDescent="0.25">
      <c r="A5" s="15"/>
      <c r="B5" s="55"/>
      <c r="C5" s="17" t="str">
        <f>IF('[1]Cover Page'!$K$75=TRUE,"$","$'000")</f>
        <v>$</v>
      </c>
      <c r="D5" s="55"/>
      <c r="E5" s="17" t="str">
        <f>IF('[1]Cover Page'!$K$75=TRUE,"$","$'000")</f>
        <v>$</v>
      </c>
      <c r="F5" s="55"/>
      <c r="G5" s="17" t="str">
        <f>IF('[1]Cover Page'!$K$75=TRUE,"$","$'000")</f>
        <v>$</v>
      </c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BA5" s="4" t="s">
        <v>0</v>
      </c>
      <c r="BB5" s="4" t="s">
        <v>0</v>
      </c>
      <c r="BC5" s="4" t="s">
        <v>0</v>
      </c>
    </row>
    <row r="6" spans="1:70" ht="15" x14ac:dyDescent="0.25">
      <c r="A6" s="19" t="s">
        <v>91</v>
      </c>
      <c r="B6" s="56"/>
      <c r="C6" s="18"/>
      <c r="D6" s="56"/>
      <c r="E6" s="18"/>
      <c r="F6" s="56"/>
      <c r="G6" s="18"/>
      <c r="H6" s="22"/>
      <c r="I6" s="18"/>
      <c r="J6" s="18"/>
      <c r="K6" s="18"/>
      <c r="L6" s="18"/>
      <c r="M6" s="18"/>
      <c r="N6" s="18"/>
      <c r="O6" s="18"/>
      <c r="P6" s="18"/>
      <c r="BA6" s="4" t="s">
        <v>0</v>
      </c>
      <c r="BB6" s="4" t="s">
        <v>0</v>
      </c>
      <c r="BC6" s="4" t="s">
        <v>0</v>
      </c>
    </row>
    <row r="7" spans="1:70" ht="13.5" customHeight="1" thickBot="1" x14ac:dyDescent="0.25">
      <c r="A7" s="23" t="s">
        <v>92</v>
      </c>
      <c r="B7" s="57"/>
      <c r="C7" s="18"/>
      <c r="D7" s="57"/>
      <c r="E7" s="18"/>
      <c r="F7" s="57"/>
      <c r="G7" s="18"/>
      <c r="H7" s="18"/>
      <c r="I7" s="18"/>
      <c r="J7" s="18"/>
      <c r="K7" s="18"/>
      <c r="L7" s="18"/>
      <c r="M7" s="18"/>
      <c r="N7" s="18"/>
      <c r="O7" s="18"/>
      <c r="P7" s="18"/>
      <c r="BA7" s="4" t="s">
        <v>0</v>
      </c>
      <c r="BB7" s="4" t="s">
        <v>0</v>
      </c>
      <c r="BC7" s="4" t="s">
        <v>0</v>
      </c>
    </row>
    <row r="8" spans="1:70" ht="12.75" customHeight="1" thickTop="1" x14ac:dyDescent="0.2">
      <c r="A8" s="18" t="s">
        <v>8</v>
      </c>
      <c r="B8" s="20"/>
      <c r="C8" s="18">
        <f>SUM('[1]Historical Data'!C763)*1000</f>
        <v>19961000</v>
      </c>
      <c r="D8" s="20"/>
      <c r="E8" s="18">
        <f>'Cash Flow - General'!E8+'[1]Cash Flow - Water'!E8+'[1]Cash Flow - Sewer'!E8+'Cash Flow - Other 1'!E8+'[1]Cash Flow - Other 2'!E8+'[1]Cash Flow - Other 3'!E8-'[1]Budget Summary 1'!J149</f>
        <v>20939808.579567526</v>
      </c>
      <c r="F8" s="20"/>
      <c r="G8" s="18">
        <f>'Cash Flow - General'!G8+'[1]Cash Flow - Water'!G8+'[1]Cash Flow - Sewer'!G8+'Cash Flow - Other 1'!G8+'[1]Cash Flow - Other 2'!G8+'[1]Cash Flow - Other 3'!G8-'[1]Budget Summary 1'!L149</f>
        <v>22476204.775025886</v>
      </c>
      <c r="H8" s="18">
        <f>'Cash Flow - General'!H8+'[1]Cash Flow - Water'!H8+'[1]Cash Flow - Sewer'!H8+'Cash Flow - Other 1'!H8+'[1]Cash Flow - Other 2'!H8+'[1]Cash Flow - Other 3'!H8-'[1]Budget Summary 1'!M149</f>
        <v>23625113.934108905</v>
      </c>
      <c r="I8" s="18">
        <f>'Cash Flow - General'!I8+'[1]Cash Flow - Water'!I8+'[1]Cash Flow - Sewer'!I8+'Cash Flow - Other 1'!I8+'[1]Cash Flow - Other 2'!I8+'[1]Cash Flow - Other 3'!I8-'[1]Budget Summary 1'!N149</f>
        <v>24831319.413413607</v>
      </c>
      <c r="J8" s="18">
        <f>'Cash Flow - General'!J8+'[1]Cash Flow - Water'!J8+'[1]Cash Flow - Sewer'!J8+'Cash Flow - Other 1'!J8+'[1]Cash Flow - Other 2'!J8+'[1]Cash Flow - Other 3'!J8-'[1]Budget Summary 1'!O149</f>
        <v>25462408.880340535</v>
      </c>
      <c r="K8" s="18">
        <f>'Cash Flow - General'!K8+'[1]Cash Flow - Water'!K8+'[1]Cash Flow - Sewer'!K8+'Cash Flow - Other 1'!K8+'[1]Cash Flow - Other 2'!K8+'[1]Cash Flow - Other 3'!K8-'[1]Budget Summary 1'!P149</f>
        <v>26098969.094445229</v>
      </c>
      <c r="L8" s="18">
        <f>'Cash Flow - General'!L8+'[1]Cash Flow - Water'!L8+'[1]Cash Flow - Sewer'!L8+'Cash Flow - Other 1'!L8+'[1]Cash Flow - Other 2'!L8+'[1]Cash Flow - Other 3'!L8-'[1]Budget Summary 1'!Q149</f>
        <v>26751443.313314721</v>
      </c>
      <c r="M8" s="18">
        <f>'Cash Flow - General'!M8+'[1]Cash Flow - Water'!M8+'[1]Cash Flow - Sewer'!M8+'Cash Flow - Other 1'!M8+'[1]Cash Flow - Other 2'!M8+'[1]Cash Flow - Other 3'!M8-'[1]Budget Summary 1'!R149</f>
        <v>27420229.384697769</v>
      </c>
      <c r="N8" s="18">
        <f>'Cash Flow - General'!N8+'[1]Cash Flow - Water'!N8+'[1]Cash Flow - Sewer'!N8+'Cash Flow - Other 1'!N8+'[1]Cash Flow - Other 2'!N8+'[1]Cash Flow - Other 3'!N8-'[1]Budget Summary 1'!S149</f>
        <v>28105735.121826857</v>
      </c>
      <c r="O8" s="18">
        <f>'Cash Flow - General'!O8+'[1]Cash Flow - Water'!O8+'[1]Cash Flow - Sewer'!O8+'Cash Flow - Other 1'!O8+'[1]Cash Flow - Other 2'!O8+'[1]Cash Flow - Other 3'!O8-'[1]Budget Summary 1'!T149</f>
        <v>28808378.484923612</v>
      </c>
      <c r="P8" s="18">
        <f>'Cash Flow - General'!P8+'[1]Cash Flow - Water'!P8+'[1]Cash Flow - Sewer'!P8+'Cash Flow - Other 1'!P8+'[1]Cash Flow - Other 2'!P8+'[1]Cash Flow - Other 3'!P8-'[1]Budget Summary 1'!U149</f>
        <v>29528587.938187975</v>
      </c>
      <c r="R8" s="58" t="s">
        <v>8</v>
      </c>
      <c r="S8" s="59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BA8" s="4" t="s">
        <v>0</v>
      </c>
      <c r="BB8" s="4" t="s">
        <v>0</v>
      </c>
      <c r="BC8" s="4" t="s">
        <v>0</v>
      </c>
      <c r="BF8" s="18"/>
      <c r="BG8" s="18"/>
      <c r="BH8" s="18"/>
      <c r="BI8" s="18"/>
      <c r="BJ8" s="18"/>
      <c r="BK8" s="18"/>
      <c r="BL8" s="18"/>
      <c r="BM8" s="18"/>
      <c r="BN8" s="18"/>
      <c r="BO8" s="18"/>
    </row>
    <row r="9" spans="1:70" x14ac:dyDescent="0.2">
      <c r="A9" s="18" t="s">
        <v>9</v>
      </c>
      <c r="B9" s="20"/>
      <c r="C9" s="18">
        <f>SUM('[1]Historical Data'!C764)*1000</f>
        <v>19504000</v>
      </c>
      <c r="D9" s="20"/>
      <c r="E9" s="18">
        <f>'Cash Flow - General'!E9+'[1]Cash Flow - Water'!E9+'[1]Cash Flow - Sewer'!E9+'Cash Flow - Other 1'!E9+'[1]Cash Flow - Other 2'!E9+'[1]Cash Flow - Other 3'!E9-'[1]Budget Summary 1'!J150</f>
        <v>18881923.514735047</v>
      </c>
      <c r="F9" s="20"/>
      <c r="G9" s="18">
        <f>'Cash Flow - General'!G9+'[1]Cash Flow - Water'!G9+'[1]Cash Flow - Sewer'!G9+'Cash Flow - Other 1'!G9+'[1]Cash Flow - Other 2'!G9+'[1]Cash Flow - Other 3'!G9-'[1]Budget Summary 1'!L150</f>
        <v>19723400.420932371</v>
      </c>
      <c r="H9" s="18">
        <f>'Cash Flow - General'!H9+'[1]Cash Flow - Water'!H9+'[1]Cash Flow - Sewer'!H9+'Cash Flow - Other 1'!H9+'[1]Cash Flow - Other 2'!H9+'[1]Cash Flow - Other 3'!H9-'[1]Budget Summary 1'!M150</f>
        <v>20700198.786841221</v>
      </c>
      <c r="I9" s="18">
        <f>'Cash Flow - General'!I9+'[1]Cash Flow - Water'!I9+'[1]Cash Flow - Sewer'!I9+'Cash Flow - Other 1'!I9+'[1]Cash Flow - Other 2'!I9+'[1]Cash Flow - Other 3'!I9-'[1]Budget Summary 1'!N150</f>
        <v>22517323.2020685</v>
      </c>
      <c r="J9" s="18">
        <f>'Cash Flow - General'!J9+'[1]Cash Flow - Water'!J9+'[1]Cash Flow - Sewer'!J9+'Cash Flow - Other 1'!J9+'[1]Cash Flow - Other 2'!J9+'[1]Cash Flow - Other 3'!J9-'[1]Budget Summary 1'!O150</f>
        <v>23361187.978387099</v>
      </c>
      <c r="K9" s="18">
        <f>'Cash Flow - General'!K9+'[1]Cash Flow - Water'!K9+'[1]Cash Flow - Sewer'!K9+'Cash Flow - Other 1'!K9+'[1]Cash Flow - Other 2'!K9+'[1]Cash Flow - Other 3'!K9-'[1]Budget Summary 1'!P150</f>
        <v>24050228.562355261</v>
      </c>
      <c r="L9" s="18">
        <f>'Cash Flow - General'!L9+'[1]Cash Flow - Water'!L9+'[1]Cash Flow - Sewer'!L9+'Cash Flow - Other 1'!L9+'[1]Cash Flow - Other 2'!L9+'[1]Cash Flow - Other 3'!L9-'[1]Budget Summary 1'!Q150</f>
        <v>24766382.447142381</v>
      </c>
      <c r="M9" s="18">
        <f>'Cash Flow - General'!M9+'[1]Cash Flow - Water'!M9+'[1]Cash Flow - Sewer'!M9+'Cash Flow - Other 1'!M9+'[1]Cash Flow - Other 2'!M9+'[1]Cash Flow - Other 3'!M9-'[1]Budget Summary 1'!R150</f>
        <v>25490339.389704213</v>
      </c>
      <c r="N9" s="18">
        <f>'Cash Flow - General'!N9+'[1]Cash Flow - Water'!N9+'[1]Cash Flow - Sewer'!N9+'Cash Flow - Other 1'!N9+'[1]Cash Flow - Other 2'!N9+'[1]Cash Flow - Other 3'!N9-'[1]Budget Summary 1'!S150</f>
        <v>26205162.021273069</v>
      </c>
      <c r="O9" s="18">
        <f>'Cash Flow - General'!O9+'[1]Cash Flow - Water'!O9+'[1]Cash Flow - Sewer'!O9+'Cash Flow - Other 1'!O9+'[1]Cash Flow - Other 2'!O9+'[1]Cash Flow - Other 3'!O9-'[1]Budget Summary 1'!T150</f>
        <v>26952416.600216001</v>
      </c>
      <c r="P9" s="18">
        <f>'Cash Flow - General'!P9+'[1]Cash Flow - Water'!P9+'[1]Cash Flow - Sewer'!P9+'Cash Flow - Other 1'!P9+'[1]Cash Flow - Other 2'!P9+'[1]Cash Flow - Other 3'!P9-'[1]Budget Summary 1'!U150</f>
        <v>27428504.03569391</v>
      </c>
      <c r="R9" s="61" t="s">
        <v>9</v>
      </c>
      <c r="S9" s="62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BA9" s="4" t="s">
        <v>0</v>
      </c>
      <c r="BB9" s="4" t="s">
        <v>0</v>
      </c>
      <c r="BC9" s="4" t="s">
        <v>0</v>
      </c>
      <c r="BF9" s="18"/>
      <c r="BG9" s="18"/>
      <c r="BH9" s="18"/>
      <c r="BI9" s="18"/>
      <c r="BJ9" s="18"/>
      <c r="BK9" s="18"/>
      <c r="BL9" s="18"/>
      <c r="BM9" s="18"/>
      <c r="BN9" s="18"/>
      <c r="BO9" s="18"/>
    </row>
    <row r="10" spans="1:70" x14ac:dyDescent="0.2">
      <c r="A10" s="18" t="s">
        <v>93</v>
      </c>
      <c r="B10" s="20"/>
      <c r="C10" s="18">
        <f>SUM('[1]Historical Data'!C765)*1000</f>
        <v>1703000</v>
      </c>
      <c r="D10" s="20"/>
      <c r="E10" s="18">
        <f>'Cash Flow - General'!E10+'[1]Cash Flow - Water'!E10+'[1]Cash Flow - Sewer'!E10+'Cash Flow - Other 1'!E10+'[1]Cash Flow - Other 2'!E10+'[1]Cash Flow - Other 3'!E10-'Income Statement'!F47-IF('Income Statement'!F49&gt;0,-'Income Statement'!F49,0)-'[1]Budget Summary 1'!J151</f>
        <v>1620537.6685013107</v>
      </c>
      <c r="F10" s="20"/>
      <c r="G10" s="18">
        <f>'Cash Flow - General'!G10+'[1]Cash Flow - Water'!G10+'[1]Cash Flow - Sewer'!G10+'Cash Flow - Other 1'!G10+'[1]Cash Flow - Other 2'!G10+'[1]Cash Flow - Other 3'!G10-'Income Statement'!H47-IF('Income Statement'!H49&gt;0,-'Income Statement'!H49,0)-'[1]Budget Summary 1'!L151</f>
        <v>1321209.5093988481</v>
      </c>
      <c r="H10" s="18">
        <f>'Cash Flow - General'!H10+'[1]Cash Flow - Water'!H10+'[1]Cash Flow - Sewer'!H10+'Cash Flow - Other 1'!H10+'[1]Cash Flow - Other 2'!H10+'[1]Cash Flow - Other 3'!H10-'Income Statement'!I47-IF('Income Statement'!I49&gt;0,-'Income Statement'!I49,0)-'[1]Budget Summary 1'!M151</f>
        <v>1640353.9749386443</v>
      </c>
      <c r="I10" s="18">
        <f>'Cash Flow - General'!I10+'[1]Cash Flow - Water'!I10+'[1]Cash Flow - Sewer'!I10+'Cash Flow - Other 1'!I10+'[1]Cash Flow - Other 2'!I10+'[1]Cash Flow - Other 3'!I10-'Income Statement'!J47-IF('Income Statement'!J49&gt;0,-'Income Statement'!J49,0)-'[1]Budget Summary 1'!N151</f>
        <v>2485370.4073042786</v>
      </c>
      <c r="J10" s="18">
        <f>'Cash Flow - General'!J10+'[1]Cash Flow - Water'!J10+'[1]Cash Flow - Sewer'!J10+'Cash Flow - Other 1'!J10+'[1]Cash Flow - Other 2'!J10+'[1]Cash Flow - Other 3'!J10-'Income Statement'!K47-IF('Income Statement'!K49&gt;0,-'Income Statement'!K49,0)-'[1]Budget Summary 1'!O151</f>
        <v>2544964.8392288527</v>
      </c>
      <c r="K10" s="18">
        <f>'Cash Flow - General'!K10+'[1]Cash Flow - Water'!K10+'[1]Cash Flow - Sewer'!K10+'Cash Flow - Other 1'!K10+'[1]Cash Flow - Other 2'!K10+'[1]Cash Flow - Other 3'!K10-'Income Statement'!L47-IF('Income Statement'!L49&gt;0,-'Income Statement'!L49,0)-'[1]Budget Summary 1'!P151</f>
        <v>2298429.5000033025</v>
      </c>
      <c r="L10" s="18">
        <f>'Cash Flow - General'!L10+'[1]Cash Flow - Water'!L10+'[1]Cash Flow - Sewer'!L10+'Cash Flow - Other 1'!L10+'[1]Cash Flow - Other 2'!L10+'[1]Cash Flow - Other 3'!L10-'Income Statement'!M47-IF('Income Statement'!M49&gt;0,-'Income Statement'!M49,0)-'[1]Budget Summary 1'!Q151</f>
        <v>1949810.6040230794</v>
      </c>
      <c r="M10" s="18">
        <f>'Cash Flow - General'!M10+'[1]Cash Flow - Water'!M10+'[1]Cash Flow - Sewer'!M10+'Cash Flow - Other 1'!M10+'[1]Cash Flow - Other 2'!M10+'[1]Cash Flow - Other 3'!M10-'Income Statement'!N47-IF('Income Statement'!N49&gt;0,-'Income Statement'!N49,0)-'[1]Budget Summary 1'!R151</f>
        <v>1836577.9274083441</v>
      </c>
      <c r="N10" s="18">
        <f>'Cash Flow - General'!N10+'[1]Cash Flow - Water'!N10+'[1]Cash Flow - Sewer'!N10+'Cash Flow - Other 1'!N10+'[1]Cash Flow - Other 2'!N10+'[1]Cash Flow - Other 3'!N10-'Income Statement'!O47-IF('Income Statement'!O49&gt;0,-'Income Statement'!O49,0)-'[1]Budget Summary 1'!S151</f>
        <v>2003270.0547604484</v>
      </c>
      <c r="O10" s="18">
        <f>'Cash Flow - General'!O10+'[1]Cash Flow - Water'!O10+'[1]Cash Flow - Sewer'!O10+'Cash Flow - Other 1'!O10+'[1]Cash Flow - Other 2'!O10+'[1]Cash Flow - Other 3'!O10-'Income Statement'!P47-IF('Income Statement'!P49&gt;0,-'Income Statement'!P49,0)-'[1]Budget Summary 1'!T151</f>
        <v>2195389.3375779591</v>
      </c>
      <c r="P10" s="18">
        <f>'Cash Flow - General'!P10+'[1]Cash Flow - Water'!P10+'[1]Cash Flow - Sewer'!P10+'Cash Flow - Other 1'!P10+'[1]Cash Flow - Other 2'!P10+'[1]Cash Flow - Other 3'!P10-'Income Statement'!Q47-IF('Income Statement'!Q49&gt;0,-'Income Statement'!Q49,0)-'[1]Budget Summary 1'!U151</f>
        <v>2252749.5758646484</v>
      </c>
      <c r="R10" s="61" t="s">
        <v>10</v>
      </c>
      <c r="S10" s="62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BA10" s="4" t="s">
        <v>0</v>
      </c>
      <c r="BB10" s="4" t="s">
        <v>0</v>
      </c>
      <c r="BC10" s="4" t="s">
        <v>0</v>
      </c>
      <c r="BF10" s="18"/>
      <c r="BG10" s="18"/>
      <c r="BH10" s="18"/>
      <c r="BI10" s="18"/>
      <c r="BJ10" s="18"/>
      <c r="BK10" s="18"/>
      <c r="BL10" s="18"/>
      <c r="BM10" s="18"/>
      <c r="BN10" s="18"/>
      <c r="BO10" s="18"/>
    </row>
    <row r="11" spans="1:70" x14ac:dyDescent="0.2">
      <c r="A11" s="18" t="s">
        <v>94</v>
      </c>
      <c r="B11" s="20"/>
      <c r="C11" s="18">
        <f>SUM('[1]Historical Data'!C766)*1000</f>
        <v>28957000</v>
      </c>
      <c r="D11" s="20"/>
      <c r="E11" s="18">
        <f>'Cash Flow - General'!E11+'[1]Cash Flow - Water'!E11+'[1]Cash Flow - Sewer'!E11+'Cash Flow - Other 1'!E11+'[1]Cash Flow - Other 2'!E11+'[1]Cash Flow - Other 3'!E11-'[1]Budget Summary 1'!J153-'[1]Budget Summary 1'!J154</f>
        <v>27238241.992350996</v>
      </c>
      <c r="F11" s="20"/>
      <c r="G11" s="18">
        <f>'Cash Flow - General'!G11+'[1]Cash Flow - Water'!G11+'[1]Cash Flow - Sewer'!G11+'Cash Flow - Other 1'!G11+'[1]Cash Flow - Other 2'!G11+'[1]Cash Flow - Other 3'!G11-'[1]Budget Summary 1'!L153-'[1]Budget Summary 1'!L154</f>
        <v>11480597.286842352</v>
      </c>
      <c r="H11" s="18">
        <f>'Cash Flow - General'!H11+'[1]Cash Flow - Water'!H11+'[1]Cash Flow - Sewer'!H11+'Cash Flow - Other 1'!H11+'[1]Cash Flow - Other 2'!H11+'[1]Cash Flow - Other 3'!H11-'[1]Budget Summary 1'!M153-'[1]Budget Summary 1'!M154</f>
        <v>14483769.123052772</v>
      </c>
      <c r="I11" s="18">
        <f>'Cash Flow - General'!I11+'[1]Cash Flow - Water'!I11+'[1]Cash Flow - Sewer'!I11+'Cash Flow - Other 1'!I11+'[1]Cash Flow - Other 2'!I11+'[1]Cash Flow - Other 3'!I11-'[1]Budget Summary 1'!N153-'[1]Budget Summary 1'!N154</f>
        <v>15155481.229323462</v>
      </c>
      <c r="J11" s="18">
        <f>'Cash Flow - General'!J11+'[1]Cash Flow - Water'!J11+'[1]Cash Flow - Sewer'!J11+'Cash Flow - Other 1'!J11+'[1]Cash Flow - Other 2'!J11+'[1]Cash Flow - Other 3'!J11-'[1]Budget Summary 1'!O153-'[1]Budget Summary 1'!O154</f>
        <v>15394008.680178182</v>
      </c>
      <c r="K11" s="18">
        <f>'Cash Flow - General'!K11+'[1]Cash Flow - Water'!K11+'[1]Cash Flow - Sewer'!K11+'Cash Flow - Other 1'!K11+'[1]Cash Flow - Other 2'!K11+'[1]Cash Flow - Other 3'!K11-'[1]Budget Summary 1'!P153-'[1]Budget Summary 1'!P154</f>
        <v>15648957.706378262</v>
      </c>
      <c r="L11" s="18">
        <f>'Cash Flow - General'!L11+'[1]Cash Flow - Water'!L11+'[1]Cash Flow - Sewer'!L11+'Cash Flow - Other 1'!L11+'[1]Cash Flow - Other 2'!L11+'[1]Cash Flow - Other 3'!L11-'[1]Budget Summary 1'!Q153-'[1]Budget Summary 1'!Q154</f>
        <v>15937820.403652128</v>
      </c>
      <c r="M11" s="18">
        <f>'Cash Flow - General'!M11+'[1]Cash Flow - Water'!M11+'[1]Cash Flow - Sewer'!M11+'Cash Flow - Other 1'!M11+'[1]Cash Flow - Other 2'!M11+'[1]Cash Flow - Other 3'!M11-'[1]Budget Summary 1'!R153-'[1]Budget Summary 1'!R154</f>
        <v>16219932.833000783</v>
      </c>
      <c r="N11" s="18">
        <f>'Cash Flow - General'!N11+'[1]Cash Flow - Water'!N11+'[1]Cash Flow - Sewer'!N11+'Cash Flow - Other 1'!N11+'[1]Cash Flow - Other 2'!N11+'[1]Cash Flow - Other 3'!N11-'[1]Budget Summary 1'!S153-'[1]Budget Summary 1'!S154</f>
        <v>16528041.308183134</v>
      </c>
      <c r="O11" s="18">
        <f>'Cash Flow - General'!O11+'[1]Cash Flow - Water'!O11+'[1]Cash Flow - Sewer'!O11+'Cash Flow - Other 1'!O11+'[1]Cash Flow - Other 2'!O11+'[1]Cash Flow - Other 3'!O11-'[1]Budget Summary 1'!T153-'[1]Budget Summary 1'!T154</f>
        <v>16882120.227216989</v>
      </c>
      <c r="P11" s="18">
        <f>'Cash Flow - General'!P11+'[1]Cash Flow - Water'!P11+'[1]Cash Flow - Sewer'!P11+'Cash Flow - Other 1'!P11+'[1]Cash Flow - Other 2'!P11+'[1]Cash Flow - Other 3'!P11-'[1]Budget Summary 1'!U153-'[1]Budget Summary 1'!U154</f>
        <v>17433769.563260958</v>
      </c>
      <c r="R11" s="61" t="s">
        <v>13</v>
      </c>
      <c r="S11" s="62" t="s">
        <v>14</v>
      </c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BA11" s="4" t="s">
        <v>0</v>
      </c>
      <c r="BB11" s="4" t="s">
        <v>0</v>
      </c>
      <c r="BC11" s="4" t="s">
        <v>0</v>
      </c>
      <c r="BF11" s="18"/>
      <c r="BG11" s="18"/>
      <c r="BH11" s="18"/>
      <c r="BI11" s="18"/>
      <c r="BJ11" s="18"/>
      <c r="BK11" s="18"/>
      <c r="BL11" s="18"/>
      <c r="BM11" s="18"/>
      <c r="BN11" s="18"/>
      <c r="BO11" s="18"/>
    </row>
    <row r="12" spans="1:70" x14ac:dyDescent="0.2">
      <c r="A12" s="22" t="s">
        <v>95</v>
      </c>
      <c r="B12" s="20"/>
      <c r="C12" s="18">
        <f>SUM('[1]Historical Data'!C767)*1000</f>
        <v>69000</v>
      </c>
      <c r="D12" s="20"/>
      <c r="E12" s="18">
        <f>'Cash Flow - General'!E12+'[1]Cash Flow - Water'!E12+'[1]Cash Flow - Sewer'!E12+'Cash Flow - Other 1'!E12+'[1]Cash Flow - Other 2'!E12+'[1]Cash Flow - Other 3'!E12</f>
        <v>0</v>
      </c>
      <c r="F12" s="20"/>
      <c r="G12" s="18">
        <f>'Cash Flow - General'!G12+'[1]Cash Flow - Water'!G12+'[1]Cash Flow - Sewer'!G12+'Cash Flow - Other 1'!G12+'[1]Cash Flow - Other 2'!G12+'[1]Cash Flow - Other 3'!G12</f>
        <v>20353853</v>
      </c>
      <c r="H12" s="18">
        <f>'Cash Flow - General'!H12+'[1]Cash Flow - Water'!H12+'[1]Cash Flow - Sewer'!H12+'Cash Flow - Other 1'!H12+'[1]Cash Flow - Other 2'!H12+'[1]Cash Flow - Other 3'!H12</f>
        <v>28053853</v>
      </c>
      <c r="I12" s="18">
        <f>'Cash Flow - General'!I12+'[1]Cash Flow - Water'!I12+'[1]Cash Flow - Sewer'!I12+'Cash Flow - Other 1'!I12+'[1]Cash Flow - Other 2'!I12+'[1]Cash Flow - Other 3'!I12</f>
        <v>4400000</v>
      </c>
      <c r="J12" s="18">
        <f>'Cash Flow - General'!J12+'[1]Cash Flow - Water'!J12+'[1]Cash Flow - Sewer'!J12+'Cash Flow - Other 1'!J12+'[1]Cash Flow - Other 2'!J12+'[1]Cash Flow - Other 3'!J12</f>
        <v>687500</v>
      </c>
      <c r="K12" s="18">
        <f>'Cash Flow - General'!K12+'[1]Cash Flow - Water'!K12+'[1]Cash Flow - Sewer'!K12+'Cash Flow - Other 1'!K12+'[1]Cash Flow - Other 2'!K12+'[1]Cash Flow - Other 3'!K12</f>
        <v>962500</v>
      </c>
      <c r="L12" s="18">
        <f>'Cash Flow - General'!L12+'[1]Cash Flow - Water'!L12+'[1]Cash Flow - Sewer'!L12+'Cash Flow - Other 1'!L12+'[1]Cash Flow - Other 2'!L12+'[1]Cash Flow - Other 3'!L12</f>
        <v>942099</v>
      </c>
      <c r="M12" s="18">
        <f>'Cash Flow - General'!M12+'[1]Cash Flow - Water'!M12+'[1]Cash Flow - Sewer'!M12+'Cash Flow - Other 1'!M12+'[1]Cash Flow - Other 2'!M12+'[1]Cash Flow - Other 3'!M12</f>
        <v>1239782</v>
      </c>
      <c r="N12" s="18">
        <f>'Cash Flow - General'!N12+'[1]Cash Flow - Water'!N12+'[1]Cash Flow - Sewer'!N12+'Cash Flow - Other 1'!N12+'[1]Cash Flow - Other 2'!N12+'[1]Cash Flow - Other 3'!N12</f>
        <v>2815505</v>
      </c>
      <c r="O12" s="18">
        <f>'Cash Flow - General'!O12+'[1]Cash Flow - Water'!O12+'[1]Cash Flow - Sewer'!O12+'Cash Flow - Other 1'!O12+'[1]Cash Flow - Other 2'!O12+'[1]Cash Flow - Other 3'!O12</f>
        <v>3845810</v>
      </c>
      <c r="P12" s="18">
        <f>'Cash Flow - General'!P12+'[1]Cash Flow - Water'!P12+'[1]Cash Flow - Sewer'!P12+'Cash Flow - Other 1'!P12+'[1]Cash Flow - Other 2'!P12+'[1]Cash Flow - Other 3'!P12</f>
        <v>0</v>
      </c>
      <c r="R12" s="61"/>
      <c r="S12" s="62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BA12" s="4" t="s">
        <v>0</v>
      </c>
      <c r="BB12" s="4" t="s">
        <v>0</v>
      </c>
      <c r="BC12" s="4" t="s">
        <v>0</v>
      </c>
      <c r="BF12" s="18"/>
      <c r="BG12" s="18"/>
      <c r="BH12" s="18"/>
      <c r="BI12" s="18"/>
      <c r="BJ12" s="18"/>
      <c r="BK12" s="18"/>
      <c r="BL12" s="18"/>
      <c r="BM12" s="18"/>
      <c r="BN12" s="18"/>
      <c r="BO12" s="18"/>
    </row>
    <row r="13" spans="1:70" x14ac:dyDescent="0.2">
      <c r="A13" s="18" t="s">
        <v>46</v>
      </c>
      <c r="B13" s="20"/>
      <c r="C13" s="18">
        <f>SUM('[1]Historical Data'!C768)*1000</f>
        <v>3301000</v>
      </c>
      <c r="D13" s="20"/>
      <c r="E13" s="18">
        <f>'Cash Flow - General'!E13+'[1]Cash Flow - Water'!E13+'[1]Cash Flow - Sewer'!E13+'Cash Flow - Other 1'!E13+'[1]Cash Flow - Other 2'!E13+'[1]Cash Flow - Other 3'!E13-'[1]Budget Summary 1'!J152</f>
        <v>1444717.6007523034</v>
      </c>
      <c r="F13" s="20"/>
      <c r="G13" s="18">
        <f>'Cash Flow - General'!G13+'[1]Cash Flow - Water'!G13+'[1]Cash Flow - Sewer'!G13+'Cash Flow - Other 1'!G13+'[1]Cash Flow - Other 2'!G13+'[1]Cash Flow - Other 3'!G13-'[1]Budget Summary 1'!L152</f>
        <v>1544775.4979705662</v>
      </c>
      <c r="H13" s="18">
        <f>'Cash Flow - General'!H13+'[1]Cash Flow - Water'!H13+'[1]Cash Flow - Sewer'!H13+'Cash Flow - Other 1'!H13+'[1]Cash Flow - Other 2'!H13+'[1]Cash Flow - Other 3'!H13-'[1]Budget Summary 1'!M152</f>
        <v>1688430.1564772595</v>
      </c>
      <c r="I13" s="18">
        <f>'Cash Flow - General'!I13+'[1]Cash Flow - Water'!I13+'[1]Cash Flow - Sewer'!I13+'Cash Flow - Other 1'!I13+'[1]Cash Flow - Other 2'!I13+'[1]Cash Flow - Other 3'!I13-'[1]Budget Summary 1'!N152</f>
        <v>1686593.5579365096</v>
      </c>
      <c r="J13" s="18">
        <f>'Cash Flow - General'!J13+'[1]Cash Flow - Water'!J13+'[1]Cash Flow - Sewer'!J13+'Cash Flow - Other 1'!J13+'[1]Cash Flow - Other 2'!J13+'[1]Cash Flow - Other 3'!J13-'[1]Budget Summary 1'!O152</f>
        <v>1725829.6430508546</v>
      </c>
      <c r="K13" s="18">
        <f>'Cash Flow - General'!K13+'[1]Cash Flow - Water'!K13+'[1]Cash Flow - Sewer'!K13+'Cash Flow - Other 1'!K13+'[1]Cash Flow - Other 2'!K13+'[1]Cash Flow - Other 3'!K13-'[1]Budget Summary 1'!P152</f>
        <v>1771453.0808371678</v>
      </c>
      <c r="L13" s="18">
        <f>'Cash Flow - General'!L13+'[1]Cash Flow - Water'!L13+'[1]Cash Flow - Sewer'!L13+'Cash Flow - Other 1'!L13+'[1]Cash Flow - Other 2'!L13+'[1]Cash Flow - Other 3'!L13-'[1]Budget Summary 1'!Q152</f>
        <v>1815661.130614813</v>
      </c>
      <c r="M13" s="18">
        <f>'Cash Flow - General'!M13+'[1]Cash Flow - Water'!M13+'[1]Cash Flow - Sewer'!M13+'Cash Flow - Other 1'!M13+'[1]Cash Flow - Other 2'!M13+'[1]Cash Flow - Other 3'!M13-'[1]Budget Summary 1'!R152</f>
        <v>1860982.0992834426</v>
      </c>
      <c r="N13" s="18">
        <f>'Cash Flow - General'!N13+'[1]Cash Flow - Water'!N13+'[1]Cash Flow - Sewer'!N13+'Cash Flow - Other 1'!N13+'[1]Cash Flow - Other 2'!N13+'[1]Cash Flow - Other 3'!N13-'[1]Budget Summary 1'!S152</f>
        <v>1907448.6607719315</v>
      </c>
      <c r="O13" s="18">
        <f>'Cash Flow - General'!O13+'[1]Cash Flow - Water'!O13+'[1]Cash Flow - Sewer'!O13+'Cash Flow - Other 1'!O13+'[1]Cash Flow - Other 2'!O13+'[1]Cash Flow - Other 3'!O13-'[1]Budget Summary 1'!T152</f>
        <v>1955079.2324669</v>
      </c>
      <c r="P13" s="18">
        <f>'Cash Flow - General'!P13+'[1]Cash Flow - Water'!P13+'[1]Cash Flow - Sewer'!P13+'Cash Flow - Other 1'!P13+'[1]Cash Flow - Other 2'!P13+'[1]Cash Flow - Other 3'!P13-'[1]Budget Summary 1'!U152</f>
        <v>2003898.8773259269</v>
      </c>
      <c r="R13" s="61" t="s">
        <v>12</v>
      </c>
      <c r="S13" s="62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BA13" s="4" t="s">
        <v>0</v>
      </c>
      <c r="BB13" s="4" t="s">
        <v>0</v>
      </c>
      <c r="BC13" s="4" t="s">
        <v>0</v>
      </c>
      <c r="BF13" s="18"/>
      <c r="BG13" s="18"/>
      <c r="BH13" s="18"/>
      <c r="BI13" s="18"/>
      <c r="BJ13" s="18"/>
      <c r="BK13" s="18"/>
      <c r="BL13" s="18"/>
      <c r="BM13" s="18"/>
      <c r="BN13" s="18"/>
      <c r="BO13" s="18"/>
    </row>
    <row r="14" spans="1:70" x14ac:dyDescent="0.2">
      <c r="A14" s="23" t="s">
        <v>96</v>
      </c>
      <c r="B14" s="57"/>
      <c r="C14" s="18"/>
      <c r="D14" s="57"/>
      <c r="E14" s="18"/>
      <c r="F14" s="57"/>
      <c r="G14" s="18"/>
      <c r="H14" s="18"/>
      <c r="I14" s="18"/>
      <c r="J14" s="18"/>
      <c r="K14" s="18"/>
      <c r="L14" s="18"/>
      <c r="M14" s="18"/>
      <c r="N14" s="18"/>
      <c r="O14" s="18"/>
      <c r="P14" s="18"/>
      <c r="R14" s="61"/>
      <c r="S14" s="62"/>
      <c r="BA14" s="4" t="s">
        <v>0</v>
      </c>
      <c r="BB14" s="4" t="s">
        <v>0</v>
      </c>
      <c r="BC14" s="4" t="s">
        <v>0</v>
      </c>
    </row>
    <row r="15" spans="1:70" x14ac:dyDescent="0.2">
      <c r="A15" s="18" t="s">
        <v>20</v>
      </c>
      <c r="B15" s="20"/>
      <c r="C15" s="18">
        <f>SUM('[1]Historical Data'!C771)*1000</f>
        <v>-24940000</v>
      </c>
      <c r="D15" s="20"/>
      <c r="E15" s="18">
        <f>'Cash Flow - General'!E15+'[1]Cash Flow - Water'!E15+'[1]Cash Flow - Sewer'!E15+'Cash Flow - Other 1'!E15+'[1]Cash Flow - Other 2'!E15+'[1]Cash Flow - Other 3'!E15+'[1]Budget Summary 1'!J164</f>
        <v>-24615041.279999997</v>
      </c>
      <c r="F15" s="20"/>
      <c r="G15" s="18">
        <f>'Cash Flow - General'!G15+'[1]Cash Flow - Water'!G15+'[1]Cash Flow - Sewer'!G15+'Cash Flow - Other 1'!G15+'[1]Cash Flow - Other 2'!G15+'[1]Cash Flow - Other 3'!G15+'[1]Budget Summary 1'!L164</f>
        <v>-25451803.870000012</v>
      </c>
      <c r="H15" s="18">
        <f>'Cash Flow - General'!H15+'[1]Cash Flow - Water'!H15+'[1]Cash Flow - Sewer'!H15+'Cash Flow - Other 1'!H15+'[1]Cash Flow - Other 2'!H15+'[1]Cash Flow - Other 3'!H15+'[1]Budget Summary 1'!M164</f>
        <v>-29045821.010000005</v>
      </c>
      <c r="I15" s="18">
        <f>'Cash Flow - General'!I15+'[1]Cash Flow - Water'!I15+'[1]Cash Flow - Sewer'!I15+'Cash Flow - Other 1'!I15+'[1]Cash Flow - Other 2'!I15+'[1]Cash Flow - Other 3'!I15+'[1]Budget Summary 1'!N164</f>
        <v>-30062430.760000002</v>
      </c>
      <c r="J15" s="18">
        <f>'Cash Flow - General'!J15+'[1]Cash Flow - Water'!J15+'[1]Cash Flow - Sewer'!J15+'Cash Flow - Other 1'!J15+'[1]Cash Flow - Other 2'!J15+'[1]Cash Flow - Other 3'!J15+'[1]Budget Summary 1'!O164</f>
        <v>-31114933.960000001</v>
      </c>
      <c r="K15" s="18">
        <f>'Cash Flow - General'!K15+'[1]Cash Flow - Water'!K15+'[1]Cash Flow - Sewer'!K15+'Cash Flow - Other 1'!K15+'[1]Cash Flow - Other 2'!K15+'[1]Cash Flow - Other 3'!K15+'[1]Budget Summary 1'!P164</f>
        <v>-32204606.099999964</v>
      </c>
      <c r="L15" s="18">
        <f>'Cash Flow - General'!L15+'[1]Cash Flow - Water'!L15+'[1]Cash Flow - Sewer'!L15+'Cash Flow - Other 1'!L15+'[1]Cash Flow - Other 2'!L15+'[1]Cash Flow - Other 3'!L15+'[1]Budget Summary 1'!Q164</f>
        <v>-33332767.319999985</v>
      </c>
      <c r="M15" s="18">
        <f>'Cash Flow - General'!M15+'[1]Cash Flow - Water'!M15+'[1]Cash Flow - Sewer'!M15+'Cash Flow - Other 1'!M15+'[1]Cash Flow - Other 2'!M15+'[1]Cash Flow - Other 3'!M15+'[1]Budget Summary 1'!R164</f>
        <v>-34500785.669999987</v>
      </c>
      <c r="N15" s="18">
        <f>'Cash Flow - General'!N15+'[1]Cash Flow - Water'!N15+'[1]Cash Flow - Sewer'!N15+'Cash Flow - Other 1'!N15+'[1]Cash Flow - Other 2'!N15+'[1]Cash Flow - Other 3'!N15+'[1]Budget Summary 1'!S164</f>
        <v>-35710077.539999999</v>
      </c>
      <c r="O15" s="18">
        <f>'Cash Flow - General'!O15+'[1]Cash Flow - Water'!O15+'[1]Cash Flow - Sewer'!O15+'Cash Flow - Other 1'!O15+'[1]Cash Flow - Other 2'!O15+'[1]Cash Flow - Other 3'!O15+'[1]Budget Summary 1'!T164</f>
        <v>-36962108.490000017</v>
      </c>
      <c r="P15" s="18">
        <f>'Cash Flow - General'!P15+'[1]Cash Flow - Water'!P15+'[1]Cash Flow - Sewer'!P15+'Cash Flow - Other 1'!P15+'[1]Cash Flow - Other 2'!P15+'[1]Cash Flow - Other 3'!P15+'[1]Budget Summary 1'!U164</f>
        <v>-38237859.470000006</v>
      </c>
      <c r="R15" s="61" t="s">
        <v>20</v>
      </c>
      <c r="S15" s="62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BA15" s="4" t="s">
        <v>0</v>
      </c>
      <c r="BB15" s="4" t="s">
        <v>0</v>
      </c>
      <c r="BC15" s="4" t="s">
        <v>0</v>
      </c>
      <c r="BF15" s="18"/>
      <c r="BG15" s="18"/>
      <c r="BH15" s="18"/>
      <c r="BI15" s="18"/>
      <c r="BJ15" s="18"/>
      <c r="BK15" s="18"/>
      <c r="BL15" s="18"/>
      <c r="BM15" s="18"/>
      <c r="BN15" s="18"/>
      <c r="BO15" s="18"/>
    </row>
    <row r="16" spans="1:70" x14ac:dyDescent="0.2">
      <c r="A16" s="18" t="s">
        <v>22</v>
      </c>
      <c r="B16" s="20"/>
      <c r="C16" s="18">
        <f>SUM('[1]Historical Data'!C772)*1000</f>
        <v>-17948000</v>
      </c>
      <c r="D16" s="20"/>
      <c r="E16" s="18">
        <f>'Cash Flow - General'!E16+'[1]Cash Flow - Water'!E16+'[1]Cash Flow - Sewer'!E16+'Cash Flow - Other 1'!E16+'[1]Cash Flow - Other 2'!E16+'[1]Cash Flow - Other 3'!E16+'[1]Budget Summary 1'!J149+'[1]Budget Summary 1'!J150+'[1]Budget Summary 1'!J151+'[1]Budget Summary 1'!J152+'[1]Budget Summary 1'!J153+'[1]Budget Summary 1'!J154-'[1]Budget Summary 1'!J164-'[1]Budget Summary 1'!J165-'[1]Budget Summary 1'!J169</f>
        <v>-19116866.153179631</v>
      </c>
      <c r="F16" s="20"/>
      <c r="G16" s="18">
        <f>'Cash Flow - General'!G16+'[1]Cash Flow - Water'!G16+'[1]Cash Flow - Sewer'!G16+'Cash Flow - Other 1'!G16+'[1]Cash Flow - Other 2'!G16+'[1]Cash Flow - Other 3'!G16+'[1]Budget Summary 1'!L149+'[1]Budget Summary 1'!L150+'[1]Budget Summary 1'!L151+'[1]Budget Summary 1'!L152+'[1]Budget Summary 1'!L153+'[1]Budget Summary 1'!L154-'[1]Budget Summary 1'!L164-'[1]Budget Summary 1'!L165-'[1]Budget Summary 1'!L169</f>
        <v>-19887620.849830512</v>
      </c>
      <c r="H16" s="18">
        <f>'Cash Flow - General'!H16+'[1]Cash Flow - Water'!H16+'[1]Cash Flow - Sewer'!H16+'Cash Flow - Other 1'!H16+'[1]Cash Flow - Other 2'!H16+'[1]Cash Flow - Other 3'!H16+'[1]Budget Summary 1'!M149+'[1]Budget Summary 1'!M150+'[1]Budget Summary 1'!M151+'[1]Budget Summary 1'!M152+'[1]Budget Summary 1'!M153+'[1]Budget Summary 1'!M154-'[1]Budget Summary 1'!M164-'[1]Budget Summary 1'!M165-'[1]Budget Summary 1'!M169</f>
        <v>-20976461.595412206</v>
      </c>
      <c r="I16" s="18">
        <f>'Cash Flow - General'!I16+'[1]Cash Flow - Water'!I16+'[1]Cash Flow - Sewer'!I16+'Cash Flow - Other 1'!I16+'[1]Cash Flow - Other 2'!I16+'[1]Cash Flow - Other 3'!I16+'[1]Budget Summary 1'!N149+'[1]Budget Summary 1'!N150+'[1]Budget Summary 1'!N151+'[1]Budget Summary 1'!N152+'[1]Budget Summary 1'!N153+'[1]Budget Summary 1'!N154-'[1]Budget Summary 1'!N164-'[1]Budget Summary 1'!N165-'[1]Budget Summary 1'!N169</f>
        <v>-21273250.771292545</v>
      </c>
      <c r="J16" s="18">
        <f>'Cash Flow - General'!J16+'[1]Cash Flow - Water'!J16+'[1]Cash Flow - Sewer'!J16+'Cash Flow - Other 1'!J16+'[1]Cash Flow - Other 2'!J16+'[1]Cash Flow - Other 3'!J16+'[1]Budget Summary 1'!O149+'[1]Budget Summary 1'!O150+'[1]Budget Summary 1'!O151+'[1]Budget Summary 1'!O152+'[1]Budget Summary 1'!O153+'[1]Budget Summary 1'!O154-'[1]Budget Summary 1'!O164-'[1]Budget Summary 1'!O165-'[1]Budget Summary 1'!O169</f>
        <v>-21846993.445368689</v>
      </c>
      <c r="K16" s="18">
        <f>'Cash Flow - General'!K16+'[1]Cash Flow - Water'!K16+'[1]Cash Flow - Sewer'!K16+'Cash Flow - Other 1'!K16+'[1]Cash Flow - Other 2'!K16+'[1]Cash Flow - Other 3'!K16+'[1]Budget Summary 1'!P149+'[1]Budget Summary 1'!P150+'[1]Budget Summary 1'!P151+'[1]Budget Summary 1'!P152+'[1]Budget Summary 1'!P153+'[1]Budget Summary 1'!P154-'[1]Budget Summary 1'!P164-'[1]Budget Summary 1'!P165-'[1]Budget Summary 1'!P169</f>
        <v>-22382513.138396293</v>
      </c>
      <c r="L16" s="18">
        <f>'Cash Flow - General'!L16+'[1]Cash Flow - Water'!L16+'[1]Cash Flow - Sewer'!L16+'Cash Flow - Other 1'!L16+'[1]Cash Flow - Other 2'!L16+'[1]Cash Flow - Other 3'!L16+'[1]Budget Summary 1'!Q149+'[1]Budget Summary 1'!Q150+'[1]Budget Summary 1'!Q151+'[1]Budget Summary 1'!Q152+'[1]Budget Summary 1'!Q153+'[1]Budget Summary 1'!Q154-'[1]Budget Summary 1'!Q164-'[1]Budget Summary 1'!Q165-'[1]Budget Summary 1'!Q169</f>
        <v>-22908590.124453314</v>
      </c>
      <c r="M16" s="18">
        <f>'Cash Flow - General'!M16+'[1]Cash Flow - Water'!M16+'[1]Cash Flow - Sewer'!M16+'Cash Flow - Other 1'!M16+'[1]Cash Flow - Other 2'!M16+'[1]Cash Flow - Other 3'!M16+'[1]Budget Summary 1'!R149+'[1]Budget Summary 1'!R150+'[1]Budget Summary 1'!R151+'[1]Budget Summary 1'!R152+'[1]Budget Summary 1'!R153+'[1]Budget Summary 1'!R154-'[1]Budget Summary 1'!R164-'[1]Budget Summary 1'!R165-'[1]Budget Summary 1'!R169</f>
        <v>-23515236.896414991</v>
      </c>
      <c r="N16" s="18">
        <f>'Cash Flow - General'!N16+'[1]Cash Flow - Water'!N16+'[1]Cash Flow - Sewer'!N16+'Cash Flow - Other 1'!N16+'[1]Cash Flow - Other 2'!N16+'[1]Cash Flow - Other 3'!N16+'[1]Budget Summary 1'!S149+'[1]Budget Summary 1'!S150+'[1]Budget Summary 1'!S151+'[1]Budget Summary 1'!S152+'[1]Budget Summary 1'!S153+'[1]Budget Summary 1'!S154-'[1]Budget Summary 1'!S164-'[1]Budget Summary 1'!S165-'[1]Budget Summary 1'!S169</f>
        <v>-24087973.921607763</v>
      </c>
      <c r="O16" s="18">
        <f>'Cash Flow - General'!O16+'[1]Cash Flow - Water'!O16+'[1]Cash Flow - Sewer'!O16+'Cash Flow - Other 1'!O16+'[1]Cash Flow - Other 2'!O16+'[1]Cash Flow - Other 3'!O16+'[1]Budget Summary 1'!T149+'[1]Budget Summary 1'!T150+'[1]Budget Summary 1'!T151+'[1]Budget Summary 1'!T152+'[1]Budget Summary 1'!T153+'[1]Budget Summary 1'!T154-'[1]Budget Summary 1'!T164-'[1]Budget Summary 1'!T165-'[1]Budget Summary 1'!T169</f>
        <v>-24673682.912653707</v>
      </c>
      <c r="P16" s="18">
        <f>'Cash Flow - General'!P16+'[1]Cash Flow - Water'!P16+'[1]Cash Flow - Sewer'!P16+'Cash Flow - Other 1'!P16+'[1]Cash Flow - Other 2'!P16+'[1]Cash Flow - Other 3'!P16+'[1]Budget Summary 1'!U149+'[1]Budget Summary 1'!U150+'[1]Budget Summary 1'!U151+'[1]Budget Summary 1'!U152+'[1]Budget Summary 1'!U153+'[1]Budget Summary 1'!U154-'[1]Budget Summary 1'!U164-'[1]Budget Summary 1'!U165-'[1]Budget Summary 1'!U169</f>
        <v>-25122772.736236483</v>
      </c>
      <c r="R16" s="61" t="s">
        <v>22</v>
      </c>
      <c r="S16" s="62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BA16" s="4" t="s">
        <v>0</v>
      </c>
      <c r="BB16" s="4" t="s">
        <v>0</v>
      </c>
      <c r="BC16" s="4" t="s">
        <v>0</v>
      </c>
      <c r="BF16" s="18"/>
      <c r="BG16" s="18"/>
      <c r="BH16" s="18"/>
      <c r="BI16" s="18"/>
      <c r="BJ16" s="18"/>
      <c r="BK16" s="18"/>
      <c r="BL16" s="18"/>
      <c r="BM16" s="18"/>
      <c r="BN16" s="18"/>
      <c r="BO16" s="18"/>
    </row>
    <row r="17" spans="1:67" x14ac:dyDescent="0.2">
      <c r="A17" s="18" t="s">
        <v>21</v>
      </c>
      <c r="B17" s="20"/>
      <c r="C17" s="18">
        <f>SUM('[1]Historical Data'!C773)*1000</f>
        <v>-221000</v>
      </c>
      <c r="D17" s="20"/>
      <c r="E17" s="18">
        <f>'Cash Flow - General'!E17+'[1]Cash Flow - Water'!E17+'[1]Cash Flow - Sewer'!E17+'Cash Flow - Other 1'!E17+'[1]Cash Flow - Other 2'!E17+'[1]Cash Flow - Other 3'!E17+'Income Statement'!F48+IF('Income Statement'!F49&lt;0,'Income Statement'!F49,0)+'[1]Budget Summary 1'!J165</f>
        <v>-235361.80539608639</v>
      </c>
      <c r="F17" s="20"/>
      <c r="G17" s="18">
        <f>'Cash Flow - General'!G17+'[1]Cash Flow - Water'!G17+'[1]Cash Flow - Sewer'!G17+'Cash Flow - Other 1'!G17+'[1]Cash Flow - Other 2'!G17+'[1]Cash Flow - Other 3'!G17+'Income Statement'!H48+IF('Income Statement'!H49&lt;0,'Income Statement'!H49,0)+'[1]Budget Summary 1'!L165</f>
        <v>-163545.19037550772</v>
      </c>
      <c r="H17" s="18">
        <f>'Cash Flow - General'!H17+'[1]Cash Flow - Water'!H17+'[1]Cash Flow - Sewer'!H17+'Cash Flow - Other 1'!H17+'[1]Cash Flow - Other 2'!H17+'[1]Cash Flow - Other 3'!H17+'Income Statement'!I48+IF('Income Statement'!I49&lt;0,'Income Statement'!I49,0)+'[1]Budget Summary 1'!M165</f>
        <v>-2988185.8184506539</v>
      </c>
      <c r="I17" s="18">
        <f>'Cash Flow - General'!I17+'[1]Cash Flow - Water'!I17+'[1]Cash Flow - Sewer'!I17+'Cash Flow - Other 1'!I17+'[1]Cash Flow - Other 2'!I17+'[1]Cash Flow - Other 3'!I17+'Income Statement'!J48+IF('Income Statement'!J49&lt;0,'Income Statement'!J49,0)+'[1]Budget Summary 1'!N165</f>
        <v>-2979373.676645407</v>
      </c>
      <c r="J17" s="18">
        <f>'Cash Flow - General'!J17+'[1]Cash Flow - Water'!J17+'[1]Cash Flow - Sewer'!J17+'Cash Flow - Other 1'!J17+'[1]Cash Flow - Other 2'!J17+'[1]Cash Flow - Other 3'!J17+'Income Statement'!K48+IF('Income Statement'!K49&lt;0,'Income Statement'!K49,0)+'[1]Budget Summary 1'!O165</f>
        <v>-2969730.273264749</v>
      </c>
      <c r="K17" s="18">
        <f>'Cash Flow - General'!K17+'[1]Cash Flow - Water'!K17+'[1]Cash Flow - Sewer'!K17+'Cash Flow - Other 1'!K17+'[1]Cash Flow - Other 2'!K17+'[1]Cash Flow - Other 3'!K17+'Income Statement'!L48+IF('Income Statement'!L49&lt;0,'Income Statement'!L49,0)+'[1]Budget Summary 1'!P165</f>
        <v>-2945557.8228653488</v>
      </c>
      <c r="L17" s="18">
        <f>'Cash Flow - General'!L17+'[1]Cash Flow - Water'!L17+'[1]Cash Flow - Sewer'!L17+'Cash Flow - Other 1'!L17+'[1]Cash Flow - Other 2'!L17+'[1]Cash Flow - Other 3'!L17+'Income Statement'!M48+IF('Income Statement'!M49&lt;0,'Income Statement'!M49,0)+'[1]Budget Summary 1'!Q165</f>
        <v>-1427615.8400316273</v>
      </c>
      <c r="M17" s="18">
        <f>'Cash Flow - General'!M17+'[1]Cash Flow - Water'!M17+'[1]Cash Flow - Sewer'!M17+'Cash Flow - Other 1'!M17+'[1]Cash Flow - Other 2'!M17+'[1]Cash Flow - Other 3'!M17+'Income Statement'!N48+IF('Income Statement'!N49&lt;0,'Income Statement'!N49,0)+'[1]Budget Summary 1'!R165</f>
        <v>-1412527.2565800634</v>
      </c>
      <c r="N17" s="18">
        <f>'Cash Flow - General'!N17+'[1]Cash Flow - Water'!N17+'[1]Cash Flow - Sewer'!N17+'Cash Flow - Other 1'!N17+'[1]Cash Flow - Other 2'!N17+'[1]Cash Flow - Other 3'!N17+'Income Statement'!O48+IF('Income Statement'!O49&lt;0,'Income Statement'!O49,0)+'[1]Budget Summary 1'!S165</f>
        <v>-1285519.4453683528</v>
      </c>
      <c r="O17" s="18">
        <f>'Cash Flow - General'!O17+'[1]Cash Flow - Water'!O17+'[1]Cash Flow - Sewer'!O17+'Cash Flow - Other 1'!O17+'[1]Cash Flow - Other 2'!O17+'[1]Cash Flow - Other 3'!O17+'Income Statement'!P48+IF('Income Statement'!P49&lt;0,'Income Statement'!P49,0)+'[1]Budget Summary 1'!T165</f>
        <v>-1153825.1652397956</v>
      </c>
      <c r="P17" s="18">
        <f>'Cash Flow - General'!P17+'[1]Cash Flow - Water'!P17+'[1]Cash Flow - Sewer'!P17+'Cash Flow - Other 1'!P17+'[1]Cash Flow - Other 2'!P17+'[1]Cash Flow - Other 3'!P17+'Income Statement'!Q48+IF('Income Statement'!Q49&lt;0,'Income Statement'!Q49,0)+'[1]Budget Summary 1'!U165</f>
        <v>-1018122.6579431344</v>
      </c>
      <c r="R17" s="61" t="s">
        <v>21</v>
      </c>
      <c r="S17" s="62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BA17" s="4" t="s">
        <v>0</v>
      </c>
      <c r="BB17" s="4" t="s">
        <v>0</v>
      </c>
      <c r="BC17" s="4" t="s">
        <v>0</v>
      </c>
      <c r="BF17" s="18"/>
      <c r="BG17" s="18"/>
      <c r="BH17" s="18"/>
      <c r="BI17" s="18"/>
      <c r="BJ17" s="18"/>
      <c r="BK17" s="18"/>
      <c r="BL17" s="18"/>
      <c r="BM17" s="18"/>
      <c r="BN17" s="18"/>
      <c r="BO17" s="18"/>
    </row>
    <row r="18" spans="1:67" x14ac:dyDescent="0.2">
      <c r="A18" s="18" t="s">
        <v>97</v>
      </c>
      <c r="B18" s="20"/>
      <c r="C18" s="18">
        <f>SUM('[1]Historical Data'!C774)*1000</f>
        <v>0</v>
      </c>
      <c r="D18" s="20"/>
      <c r="E18" s="18">
        <f>'Cash Flow - General'!E18+'[1]Cash Flow - Water'!E18+'[1]Cash Flow - Sewer'!E18+'Cash Flow - Other 1'!E18+'[1]Cash Flow - Other 2'!E18+'[1]Cash Flow - Other 3'!E18</f>
        <v>0</v>
      </c>
      <c r="F18" s="20"/>
      <c r="G18" s="18">
        <f>'Cash Flow - General'!G18+'[1]Cash Flow - Water'!G18+'[1]Cash Flow - Sewer'!G18+'Cash Flow - Other 1'!G18+'[1]Cash Flow - Other 2'!G18+'[1]Cash Flow - Other 3'!G18</f>
        <v>0</v>
      </c>
      <c r="H18" s="18">
        <f>'Cash Flow - General'!H18+'[1]Cash Flow - Water'!H18+'[1]Cash Flow - Sewer'!H18+'Cash Flow - Other 1'!H18+'[1]Cash Flow - Other 2'!H18+'[1]Cash Flow - Other 3'!H18</f>
        <v>0</v>
      </c>
      <c r="I18" s="18">
        <f>'Cash Flow - General'!I18+'[1]Cash Flow - Water'!I18+'[1]Cash Flow - Sewer'!I18+'Cash Flow - Other 1'!I18+'[1]Cash Flow - Other 2'!I18+'[1]Cash Flow - Other 3'!I18</f>
        <v>0</v>
      </c>
      <c r="J18" s="18">
        <f>'Cash Flow - General'!J18+'[1]Cash Flow - Water'!J18+'[1]Cash Flow - Sewer'!J18+'Cash Flow - Other 1'!J18+'[1]Cash Flow - Other 2'!J18+'[1]Cash Flow - Other 3'!J18</f>
        <v>0</v>
      </c>
      <c r="K18" s="18">
        <f>'Cash Flow - General'!K18+'[1]Cash Flow - Water'!K18+'[1]Cash Flow - Sewer'!K18+'Cash Flow - Other 1'!K18+'[1]Cash Flow - Other 2'!K18+'[1]Cash Flow - Other 3'!K18</f>
        <v>0</v>
      </c>
      <c r="L18" s="18">
        <f>'Cash Flow - General'!L18+'[1]Cash Flow - Water'!L18+'[1]Cash Flow - Sewer'!L18+'Cash Flow - Other 1'!L18+'[1]Cash Flow - Other 2'!L18+'[1]Cash Flow - Other 3'!L18</f>
        <v>0</v>
      </c>
      <c r="M18" s="18">
        <f>'Cash Flow - General'!M18+'[1]Cash Flow - Water'!M18+'[1]Cash Flow - Sewer'!M18+'Cash Flow - Other 1'!M18+'[1]Cash Flow - Other 2'!M18+'[1]Cash Flow - Other 3'!M18</f>
        <v>0</v>
      </c>
      <c r="N18" s="18">
        <f>'Cash Flow - General'!N18+'[1]Cash Flow - Water'!N18+'[1]Cash Flow - Sewer'!N18+'Cash Flow - Other 1'!N18+'[1]Cash Flow - Other 2'!N18+'[1]Cash Flow - Other 3'!N18</f>
        <v>0</v>
      </c>
      <c r="O18" s="18">
        <f>'Cash Flow - General'!O18+'[1]Cash Flow - Water'!O18+'[1]Cash Flow - Sewer'!O18+'Cash Flow - Other 1'!O18+'[1]Cash Flow - Other 2'!O18+'[1]Cash Flow - Other 3'!O18</f>
        <v>0</v>
      </c>
      <c r="P18" s="18">
        <f>'Cash Flow - General'!P18+'[1]Cash Flow - Water'!P18+'[1]Cash Flow - Sewer'!P18+'Cash Flow - Other 1'!P18+'[1]Cash Flow - Other 2'!P18+'[1]Cash Flow - Other 3'!P18</f>
        <v>0</v>
      </c>
      <c r="R18" s="61"/>
      <c r="S18" s="62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BA18" s="4" t="s">
        <v>0</v>
      </c>
      <c r="BB18" s="4" t="s">
        <v>0</v>
      </c>
      <c r="BC18" s="4" t="s">
        <v>0</v>
      </c>
      <c r="BF18" s="18"/>
      <c r="BG18" s="18"/>
      <c r="BH18" s="18"/>
      <c r="BI18" s="18"/>
      <c r="BJ18" s="18"/>
      <c r="BK18" s="18"/>
      <c r="BL18" s="18"/>
      <c r="BM18" s="18"/>
      <c r="BN18" s="18"/>
      <c r="BO18" s="18"/>
    </row>
    <row r="19" spans="1:67" ht="12.75" customHeight="1" thickBot="1" x14ac:dyDescent="0.25">
      <c r="A19" s="18" t="s">
        <v>46</v>
      </c>
      <c r="B19" s="20"/>
      <c r="C19" s="18">
        <f>SUM('[1]Historical Data'!C775)*1000</f>
        <v>-172000</v>
      </c>
      <c r="D19" s="20"/>
      <c r="E19" s="18">
        <f>'Cash Flow - General'!E19+'[1]Cash Flow - Water'!E19+'[1]Cash Flow - Sewer'!E19+'Cash Flow - Other 1'!E19+'[1]Cash Flow - Other 2'!E19+'[1]Cash Flow - Other 3'!E19+'[1]Budget Summary 1'!J169</f>
        <v>-3645035.88</v>
      </c>
      <c r="F19" s="20"/>
      <c r="G19" s="18">
        <f>'Cash Flow - General'!G19+'[1]Cash Flow - Water'!G19+'[1]Cash Flow - Sewer'!G19+'Cash Flow - Other 1'!G19+'[1]Cash Flow - Other 2'!G19+'[1]Cash Flow - Other 3'!G19+'[1]Budget Summary 1'!L169</f>
        <v>-3670129.5999999996</v>
      </c>
      <c r="H19" s="18">
        <f>'Cash Flow - General'!H19+'[1]Cash Flow - Water'!H19+'[1]Cash Flow - Sewer'!H19+'Cash Flow - Other 1'!H19+'[1]Cash Flow - Other 2'!H19+'[1]Cash Flow - Other 3'!H19+'[1]Budget Summary 1'!M169</f>
        <v>-4039230.29</v>
      </c>
      <c r="I19" s="18">
        <f>'Cash Flow - General'!I19+'[1]Cash Flow - Water'!I19+'[1]Cash Flow - Sewer'!I19+'Cash Flow - Other 1'!I19+'[1]Cash Flow - Other 2'!I19+'[1]Cash Flow - Other 3'!I19+'[1]Budget Summary 1'!N169</f>
        <v>-4128202.5499999984</v>
      </c>
      <c r="J19" s="18">
        <f>'Cash Flow - General'!J19+'[1]Cash Flow - Water'!J19+'[1]Cash Flow - Sewer'!J19+'Cash Flow - Other 1'!J19+'[1]Cash Flow - Other 2'!J19+'[1]Cash Flow - Other 3'!J19+'[1]Budget Summary 1'!O169</f>
        <v>-4219150.7399999984</v>
      </c>
      <c r="K19" s="18">
        <f>'Cash Flow - General'!K19+'[1]Cash Flow - Water'!K19+'[1]Cash Flow - Sewer'!K19+'Cash Flow - Other 1'!K19+'[1]Cash Flow - Other 2'!K19+'[1]Cash Flow - Other 3'!K19+'[1]Budget Summary 1'!P169</f>
        <v>-4312119.08</v>
      </c>
      <c r="L19" s="18">
        <f>'Cash Flow - General'!L19+'[1]Cash Flow - Water'!L19+'[1]Cash Flow - Sewer'!L19+'Cash Flow - Other 1'!L19+'[1]Cash Flow - Other 2'!L19+'[1]Cash Flow - Other 3'!L19+'[1]Budget Summary 1'!Q169</f>
        <v>-4407152.93</v>
      </c>
      <c r="M19" s="18">
        <f>'Cash Flow - General'!M19+'[1]Cash Flow - Water'!M19+'[1]Cash Flow - Sewer'!M19+'Cash Flow - Other 1'!M19+'[1]Cash Flow - Other 2'!M19+'[1]Cash Flow - Other 3'!M19+'[1]Budget Summary 1'!R169</f>
        <v>-4504298.290000001</v>
      </c>
      <c r="N19" s="18">
        <f>'Cash Flow - General'!N19+'[1]Cash Flow - Water'!N19+'[1]Cash Flow - Sewer'!N19+'Cash Flow - Other 1'!N19+'[1]Cash Flow - Other 2'!N19+'[1]Cash Flow - Other 3'!N19+'[1]Budget Summary 1'!S169</f>
        <v>-4603602.7500000009</v>
      </c>
      <c r="O19" s="18">
        <f>'Cash Flow - General'!O19+'[1]Cash Flow - Water'!O19+'[1]Cash Flow - Sewer'!O19+'Cash Flow - Other 1'!O19+'[1]Cash Flow - Other 2'!O19+'[1]Cash Flow - Other 3'!O19+'[1]Budget Summary 1'!T169</f>
        <v>-4705114.6500000013</v>
      </c>
      <c r="P19" s="18">
        <f>'Cash Flow - General'!P19+'[1]Cash Flow - Water'!P19+'[1]Cash Flow - Sewer'!P19+'Cash Flow - Other 1'!P19+'[1]Cash Flow - Other 2'!P19+'[1]Cash Flow - Other 3'!P19+'[1]Budget Summary 1'!U169</f>
        <v>-4808883.1499999994</v>
      </c>
      <c r="R19" s="63" t="s">
        <v>25</v>
      </c>
      <c r="S19" s="64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BA19" s="4" t="s">
        <v>0</v>
      </c>
      <c r="BB19" s="4" t="s">
        <v>0</v>
      </c>
      <c r="BC19" s="4" t="s">
        <v>0</v>
      </c>
      <c r="BF19" s="18"/>
      <c r="BG19" s="18"/>
      <c r="BH19" s="18"/>
      <c r="BI19" s="18"/>
      <c r="BJ19" s="18"/>
      <c r="BK19" s="18"/>
      <c r="BL19" s="18"/>
      <c r="BM19" s="18"/>
      <c r="BN19" s="18"/>
      <c r="BO19" s="18"/>
    </row>
    <row r="20" spans="1:67" ht="12.75" customHeight="1" thickTop="1" x14ac:dyDescent="0.2">
      <c r="A20" s="18"/>
      <c r="B20" s="20"/>
      <c r="C20" s="18"/>
      <c r="D20" s="20"/>
      <c r="E20" s="18"/>
      <c r="F20" s="20"/>
      <c r="G20" s="18"/>
      <c r="H20" s="18"/>
      <c r="I20" s="18"/>
      <c r="J20" s="18"/>
      <c r="K20" s="18"/>
      <c r="L20" s="18"/>
      <c r="M20" s="18"/>
      <c r="N20" s="18"/>
      <c r="O20" s="18"/>
      <c r="P20" s="18"/>
      <c r="BA20" s="4" t="s">
        <v>0</v>
      </c>
      <c r="BB20" s="4" t="s">
        <v>0</v>
      </c>
      <c r="BC20" s="4" t="s">
        <v>0</v>
      </c>
    </row>
    <row r="21" spans="1:67" x14ac:dyDescent="0.2">
      <c r="A21" s="23" t="s">
        <v>98</v>
      </c>
      <c r="B21" s="57"/>
      <c r="C21" s="39">
        <f t="shared" ref="C21" si="2">SUM(C7:C20)</f>
        <v>30214000</v>
      </c>
      <c r="D21" s="57"/>
      <c r="E21" s="39">
        <f t="shared" ref="E21:P21" si="3">SUM(E7:E20)</f>
        <v>22512924.237331469</v>
      </c>
      <c r="F21" s="57"/>
      <c r="G21" s="39">
        <f>SUM(G7:G20)</f>
        <v>27726940.979963988</v>
      </c>
      <c r="H21" s="39">
        <f t="shared" si="3"/>
        <v>33142020.26155594</v>
      </c>
      <c r="I21" s="39">
        <f t="shared" si="3"/>
        <v>12632830.052108403</v>
      </c>
      <c r="J21" s="39">
        <f t="shared" si="3"/>
        <v>9025091.6025520805</v>
      </c>
      <c r="K21" s="39">
        <f t="shared" si="3"/>
        <v>8985741.8027576227</v>
      </c>
      <c r="L21" s="39">
        <f t="shared" si="3"/>
        <v>10087090.68426219</v>
      </c>
      <c r="M21" s="39">
        <f t="shared" si="3"/>
        <v>10134995.521099508</v>
      </c>
      <c r="N21" s="39">
        <f t="shared" si="3"/>
        <v>11877988.50983933</v>
      </c>
      <c r="O21" s="39">
        <f t="shared" si="3"/>
        <v>13144462.664507944</v>
      </c>
      <c r="P21" s="39">
        <f t="shared" si="3"/>
        <v>9459871.9761537835</v>
      </c>
      <c r="BA21" s="4" t="s">
        <v>0</v>
      </c>
      <c r="BB21" s="4" t="s">
        <v>0</v>
      </c>
      <c r="BC21" s="4" t="s">
        <v>0</v>
      </c>
      <c r="BF21" s="39">
        <f t="shared" ref="BF21:BO21" si="4">SUM(BF7:BF20)</f>
        <v>0</v>
      </c>
      <c r="BG21" s="39">
        <f t="shared" si="4"/>
        <v>0</v>
      </c>
      <c r="BH21" s="39">
        <f t="shared" si="4"/>
        <v>0</v>
      </c>
      <c r="BI21" s="39">
        <f t="shared" si="4"/>
        <v>0</v>
      </c>
      <c r="BJ21" s="39">
        <f t="shared" si="4"/>
        <v>0</v>
      </c>
      <c r="BK21" s="39">
        <f t="shared" si="4"/>
        <v>0</v>
      </c>
      <c r="BL21" s="39">
        <f t="shared" si="4"/>
        <v>0</v>
      </c>
      <c r="BM21" s="39">
        <f t="shared" si="4"/>
        <v>0</v>
      </c>
      <c r="BN21" s="39">
        <f t="shared" si="4"/>
        <v>0</v>
      </c>
      <c r="BO21" s="39">
        <f t="shared" si="4"/>
        <v>0</v>
      </c>
    </row>
    <row r="22" spans="1:67" x14ac:dyDescent="0.2">
      <c r="A22" s="18"/>
      <c r="B22" s="20"/>
      <c r="C22" s="18"/>
      <c r="D22" s="20"/>
      <c r="E22" s="18"/>
      <c r="F22" s="20"/>
      <c r="G22" s="18"/>
      <c r="H22" s="18"/>
      <c r="I22" s="18"/>
      <c r="J22" s="18"/>
      <c r="K22" s="18"/>
      <c r="L22" s="18"/>
      <c r="M22" s="18"/>
      <c r="N22" s="18"/>
      <c r="O22" s="18"/>
      <c r="P22" s="18"/>
      <c r="BA22" s="4" t="s">
        <v>0</v>
      </c>
      <c r="BB22" s="4" t="s">
        <v>0</v>
      </c>
      <c r="BC22" s="4" t="s">
        <v>0</v>
      </c>
    </row>
    <row r="23" spans="1:67" ht="15" x14ac:dyDescent="0.25">
      <c r="A23" s="19" t="s">
        <v>99</v>
      </c>
      <c r="B23" s="56"/>
      <c r="C23" s="18"/>
      <c r="D23" s="56"/>
      <c r="E23" s="18"/>
      <c r="F23" s="56"/>
      <c r="G23" s="18"/>
      <c r="H23" s="18"/>
      <c r="I23" s="18"/>
      <c r="J23" s="18"/>
      <c r="K23" s="18"/>
      <c r="L23" s="18"/>
      <c r="M23" s="18"/>
      <c r="N23" s="18"/>
      <c r="O23" s="18"/>
      <c r="P23" s="18"/>
      <c r="BA23" s="4" t="s">
        <v>0</v>
      </c>
      <c r="BB23" s="4" t="s">
        <v>0</v>
      </c>
      <c r="BC23" s="4" t="s">
        <v>0</v>
      </c>
    </row>
    <row r="24" spans="1:67" ht="12.75" customHeight="1" x14ac:dyDescent="0.2">
      <c r="A24" s="23" t="s">
        <v>92</v>
      </c>
      <c r="B24" s="57"/>
      <c r="C24" s="18"/>
      <c r="D24" s="57"/>
      <c r="E24" s="18"/>
      <c r="F24" s="57"/>
      <c r="G24" s="18"/>
      <c r="H24" s="18"/>
      <c r="I24" s="18"/>
      <c r="J24" s="18"/>
      <c r="K24" s="18"/>
      <c r="L24" s="18"/>
      <c r="M24" s="18"/>
      <c r="N24" s="18"/>
      <c r="O24" s="18"/>
      <c r="P24" s="18"/>
      <c r="BA24" s="4" t="s">
        <v>0</v>
      </c>
      <c r="BB24" s="4" t="s">
        <v>0</v>
      </c>
      <c r="BC24" s="4" t="s">
        <v>0</v>
      </c>
    </row>
    <row r="25" spans="1:67" ht="12.75" customHeight="1" x14ac:dyDescent="0.2">
      <c r="A25" s="22" t="s">
        <v>100</v>
      </c>
      <c r="B25" s="65"/>
      <c r="C25" s="18">
        <f>SUM('[1]Historical Data'!C784)*1000</f>
        <v>35995000</v>
      </c>
      <c r="D25" s="65"/>
      <c r="E25" s="18">
        <f>'Cash Flow - General'!E25+'[1]Cash Flow - Water'!E25+'[1]Cash Flow - Sewer'!E25+'Cash Flow - Other 1'!E25+'[1]Cash Flow - Other 2'!E25+'[1]Cash Flow - Other 3'!E25</f>
        <v>23552167.894050322</v>
      </c>
      <c r="F25" s="65"/>
      <c r="G25" s="18">
        <f>'Cash Flow - General'!G25+'[1]Cash Flow - Water'!G25+'[1]Cash Flow - Sewer'!G25+'Cash Flow - Other 1'!G25+'[1]Cash Flow - Other 2'!G25+'[1]Cash Flow - Other 3'!G25</f>
        <v>2500000</v>
      </c>
      <c r="H25" s="18">
        <f>'Cash Flow - General'!H25+'[1]Cash Flow - Water'!H25+'[1]Cash Flow - Sewer'!H25+'Cash Flow - Other 1'!H25+'[1]Cash Flow - Other 2'!H25+'[1]Cash Flow - Other 3'!H25</f>
        <v>0</v>
      </c>
      <c r="I25" s="18">
        <f>'Cash Flow - General'!I25+'[1]Cash Flow - Water'!I25+'[1]Cash Flow - Sewer'!I25+'Cash Flow - Other 1'!I25+'[1]Cash Flow - Other 2'!I25+'[1]Cash Flow - Other 3'!I25</f>
        <v>2280601.8275633585</v>
      </c>
      <c r="J25" s="18">
        <f>'Cash Flow - General'!J25+'[1]Cash Flow - Water'!J25+'[1]Cash Flow - Sewer'!J25+'Cash Flow - Other 1'!J25+'[1]Cash Flow - Other 2'!J25+'[1]Cash Flow - Other 3'!J25</f>
        <v>0</v>
      </c>
      <c r="K25" s="18">
        <f>'Cash Flow - General'!K25+'[1]Cash Flow - Water'!K25+'[1]Cash Flow - Sewer'!K25+'Cash Flow - Other 1'!K25+'[1]Cash Flow - Other 2'!K25+'[1]Cash Flow - Other 3'!K25</f>
        <v>1854487.7679207493</v>
      </c>
      <c r="L25" s="18">
        <f>'Cash Flow - General'!L25+'[1]Cash Flow - Water'!L25+'[1]Cash Flow - Sewer'!L25+'Cash Flow - Other 1'!L25+'[1]Cash Flow - Other 2'!L25+'[1]Cash Flow - Other 3'!L25</f>
        <v>4000000</v>
      </c>
      <c r="M25" s="18">
        <f>'Cash Flow - General'!M25+'[1]Cash Flow - Water'!M25+'[1]Cash Flow - Sewer'!M25+'Cash Flow - Other 1'!M25+'[1]Cash Flow - Other 2'!M25+'[1]Cash Flow - Other 3'!M25</f>
        <v>0</v>
      </c>
      <c r="N25" s="18">
        <f>'Cash Flow - General'!N25+'[1]Cash Flow - Water'!N25+'[1]Cash Flow - Sewer'!N25+'Cash Flow - Other 1'!N25+'[1]Cash Flow - Other 2'!N25+'[1]Cash Flow - Other 3'!N25</f>
        <v>0</v>
      </c>
      <c r="O25" s="18">
        <f>'Cash Flow - General'!O25+'[1]Cash Flow - Water'!O25+'[1]Cash Flow - Sewer'!O25+'Cash Flow - Other 1'!O25+'[1]Cash Flow - Other 2'!O25+'[1]Cash Flow - Other 3'!O25</f>
        <v>0</v>
      </c>
      <c r="P25" s="18">
        <f>'Cash Flow - General'!P25+'[1]Cash Flow - Water'!P25+'[1]Cash Flow - Sewer'!P25+'Cash Flow - Other 1'!P25+'[1]Cash Flow - Other 2'!P25+'[1]Cash Flow - Other 3'!P25</f>
        <v>1981875.3114221748</v>
      </c>
      <c r="BA25" s="4" t="s">
        <v>0</v>
      </c>
      <c r="BB25" s="4" t="s">
        <v>0</v>
      </c>
      <c r="BC25" s="4" t="s">
        <v>0</v>
      </c>
      <c r="BF25" s="18"/>
      <c r="BG25" s="18"/>
      <c r="BH25" s="18"/>
      <c r="BI25" s="18"/>
      <c r="BJ25" s="18"/>
      <c r="BK25" s="18"/>
      <c r="BL25" s="18"/>
      <c r="BM25" s="18"/>
      <c r="BN25" s="18"/>
      <c r="BO25" s="18"/>
    </row>
    <row r="26" spans="1:67" ht="12.75" customHeight="1" x14ac:dyDescent="0.2">
      <c r="A26" s="18" t="s">
        <v>101</v>
      </c>
      <c r="B26" s="20"/>
      <c r="C26" s="18">
        <f>SUM('[1]Historical Data'!C785)*1000</f>
        <v>0</v>
      </c>
      <c r="D26" s="20"/>
      <c r="E26" s="18">
        <f>'Cash Flow - General'!E26+'[1]Cash Flow - Water'!E26+'[1]Cash Flow - Sewer'!E26+'Cash Flow - Other 1'!E26+'[1]Cash Flow - Other 2'!E26+'[1]Cash Flow - Other 3'!E26</f>
        <v>0</v>
      </c>
      <c r="F26" s="20"/>
      <c r="G26" s="18">
        <f>'Cash Flow - General'!G26+'[1]Cash Flow - Water'!G26+'[1]Cash Flow - Sewer'!G26+'Cash Flow - Other 1'!G26+'[1]Cash Flow - Other 2'!G26+'[1]Cash Flow - Other 3'!G26</f>
        <v>0</v>
      </c>
      <c r="H26" s="18">
        <f>'Cash Flow - General'!H26+'[1]Cash Flow - Water'!H26+'[1]Cash Flow - Sewer'!H26+'Cash Flow - Other 1'!H26+'[1]Cash Flow - Other 2'!H26+'[1]Cash Flow - Other 3'!H26</f>
        <v>0</v>
      </c>
      <c r="I26" s="18">
        <f>'Cash Flow - General'!I26+'[1]Cash Flow - Water'!I26+'[1]Cash Flow - Sewer'!I26+'Cash Flow - Other 1'!I26+'[1]Cash Flow - Other 2'!I26+'[1]Cash Flow - Other 3'!I26</f>
        <v>0</v>
      </c>
      <c r="J26" s="18">
        <f>'Cash Flow - General'!J26+'[1]Cash Flow - Water'!J26+'[1]Cash Flow - Sewer'!J26+'Cash Flow - Other 1'!J26+'[1]Cash Flow - Other 2'!J26+'[1]Cash Flow - Other 3'!J26</f>
        <v>0</v>
      </c>
      <c r="K26" s="18">
        <f>'Cash Flow - General'!K26+'[1]Cash Flow - Water'!K26+'[1]Cash Flow - Sewer'!K26+'Cash Flow - Other 1'!K26+'[1]Cash Flow - Other 2'!K26+'[1]Cash Flow - Other 3'!K26</f>
        <v>0</v>
      </c>
      <c r="L26" s="18">
        <f>'Cash Flow - General'!L26+'[1]Cash Flow - Water'!L26+'[1]Cash Flow - Sewer'!L26+'Cash Flow - Other 1'!L26+'[1]Cash Flow - Other 2'!L26+'[1]Cash Flow - Other 3'!L26</f>
        <v>0</v>
      </c>
      <c r="M26" s="18">
        <f>'Cash Flow - General'!M26+'[1]Cash Flow - Water'!M26+'[1]Cash Flow - Sewer'!M26+'Cash Flow - Other 1'!M26+'[1]Cash Flow - Other 2'!M26+'[1]Cash Flow - Other 3'!M26</f>
        <v>0</v>
      </c>
      <c r="N26" s="18">
        <f>'Cash Flow - General'!N26+'[1]Cash Flow - Water'!N26+'[1]Cash Flow - Sewer'!N26+'Cash Flow - Other 1'!N26+'[1]Cash Flow - Other 2'!N26+'[1]Cash Flow - Other 3'!N26</f>
        <v>0</v>
      </c>
      <c r="O26" s="18">
        <f>'Cash Flow - General'!O26+'[1]Cash Flow - Water'!O26+'[1]Cash Flow - Sewer'!O26+'Cash Flow - Other 1'!O26+'[1]Cash Flow - Other 2'!O26+'[1]Cash Flow - Other 3'!O26</f>
        <v>0</v>
      </c>
      <c r="P26" s="18">
        <f>'Cash Flow - General'!P26+'[1]Cash Flow - Water'!P26+'[1]Cash Flow - Sewer'!P26+'Cash Flow - Other 1'!P26+'[1]Cash Flow - Other 2'!P26+'[1]Cash Flow - Other 3'!P26</f>
        <v>0</v>
      </c>
      <c r="BA26" s="4" t="s">
        <v>0</v>
      </c>
      <c r="BB26" s="4" t="s">
        <v>0</v>
      </c>
      <c r="BC26" s="4" t="s">
        <v>0</v>
      </c>
      <c r="BF26" s="18"/>
      <c r="BG26" s="18"/>
      <c r="BH26" s="18"/>
      <c r="BI26" s="18"/>
      <c r="BJ26" s="18"/>
      <c r="BK26" s="18"/>
      <c r="BL26" s="18"/>
      <c r="BM26" s="18"/>
      <c r="BN26" s="18"/>
      <c r="BO26" s="18"/>
    </row>
    <row r="27" spans="1:67" ht="12.75" customHeight="1" x14ac:dyDescent="0.2">
      <c r="A27" s="18" t="s">
        <v>102</v>
      </c>
      <c r="B27" s="20"/>
      <c r="C27" s="18">
        <f>SUM('[1]Historical Data'!C786)*1000</f>
        <v>0</v>
      </c>
      <c r="D27" s="20"/>
      <c r="E27" s="18">
        <f>'Cash Flow - General'!E27+'[1]Cash Flow - Water'!E27+'[1]Cash Flow - Sewer'!E27+'Cash Flow - Other 1'!E27+'[1]Cash Flow - Other 2'!E27+'[1]Cash Flow - Other 3'!E27</f>
        <v>0</v>
      </c>
      <c r="F27" s="20"/>
      <c r="G27" s="18">
        <f>'Cash Flow - General'!G27+'[1]Cash Flow - Water'!G27+'[1]Cash Flow - Sewer'!G27+'Cash Flow - Other 1'!G27+'[1]Cash Flow - Other 2'!G27+'[1]Cash Flow - Other 3'!G27</f>
        <v>10000000</v>
      </c>
      <c r="H27" s="18">
        <f>'Cash Flow - General'!H27+'[1]Cash Flow - Water'!H27+'[1]Cash Flow - Sewer'!H27+'Cash Flow - Other 1'!H27+'[1]Cash Flow - Other 2'!H27+'[1]Cash Flow - Other 3'!H27</f>
        <v>10000000</v>
      </c>
      <c r="I27" s="18">
        <f>'Cash Flow - General'!I27+'[1]Cash Flow - Water'!I27+'[1]Cash Flow - Sewer'!I27+'Cash Flow - Other 1'!I27+'[1]Cash Flow - Other 2'!I27+'[1]Cash Flow - Other 3'!I27</f>
        <v>0</v>
      </c>
      <c r="J27" s="18">
        <f>'Cash Flow - General'!J27+'[1]Cash Flow - Water'!J27+'[1]Cash Flow - Sewer'!J27+'Cash Flow - Other 1'!J27+'[1]Cash Flow - Other 2'!J27+'[1]Cash Flow - Other 3'!J27</f>
        <v>0</v>
      </c>
      <c r="K27" s="18">
        <f>'Cash Flow - General'!K27+'[1]Cash Flow - Water'!K27+'[1]Cash Flow - Sewer'!K27+'Cash Flow - Other 1'!K27+'[1]Cash Flow - Other 2'!K27+'[1]Cash Flow - Other 3'!K27</f>
        <v>0</v>
      </c>
      <c r="L27" s="18">
        <f>'Cash Flow - General'!L27+'[1]Cash Flow - Water'!L27+'[1]Cash Flow - Sewer'!L27+'Cash Flow - Other 1'!L27+'[1]Cash Flow - Other 2'!L27+'[1]Cash Flow - Other 3'!L27</f>
        <v>0</v>
      </c>
      <c r="M27" s="18">
        <f>'Cash Flow - General'!M27+'[1]Cash Flow - Water'!M27+'[1]Cash Flow - Sewer'!M27+'Cash Flow - Other 1'!M27+'[1]Cash Flow - Other 2'!M27+'[1]Cash Flow - Other 3'!M27</f>
        <v>0</v>
      </c>
      <c r="N27" s="18">
        <f>'Cash Flow - General'!N27+'[1]Cash Flow - Water'!N27+'[1]Cash Flow - Sewer'!N27+'Cash Flow - Other 1'!N27+'[1]Cash Flow - Other 2'!N27+'[1]Cash Flow - Other 3'!N27</f>
        <v>0</v>
      </c>
      <c r="O27" s="18">
        <f>'Cash Flow - General'!O27+'[1]Cash Flow - Water'!O27+'[1]Cash Flow - Sewer'!O27+'Cash Flow - Other 1'!O27+'[1]Cash Flow - Other 2'!O27+'[1]Cash Flow - Other 3'!O27</f>
        <v>0</v>
      </c>
      <c r="P27" s="18">
        <f>'Cash Flow - General'!P27+'[1]Cash Flow - Water'!P27+'[1]Cash Flow - Sewer'!P27+'Cash Flow - Other 1'!P27+'[1]Cash Flow - Other 2'!P27+'[1]Cash Flow - Other 3'!P27</f>
        <v>0</v>
      </c>
      <c r="BA27" s="4" t="s">
        <v>0</v>
      </c>
      <c r="BB27" s="4" t="s">
        <v>0</v>
      </c>
      <c r="BC27" s="4" t="s">
        <v>0</v>
      </c>
      <c r="BF27" s="18"/>
      <c r="BG27" s="18"/>
      <c r="BH27" s="18"/>
      <c r="BI27" s="18"/>
      <c r="BJ27" s="18"/>
      <c r="BK27" s="18"/>
      <c r="BL27" s="18"/>
      <c r="BM27" s="18"/>
      <c r="BN27" s="18"/>
      <c r="BO27" s="18"/>
    </row>
    <row r="28" spans="1:67" ht="12.75" customHeight="1" x14ac:dyDescent="0.2">
      <c r="A28" s="18" t="s">
        <v>103</v>
      </c>
      <c r="B28" s="20"/>
      <c r="C28" s="18">
        <f>SUM('[1]Historical Data'!C787)*1000</f>
        <v>767000</v>
      </c>
      <c r="D28" s="20"/>
      <c r="E28" s="18">
        <f>'Cash Flow - General'!E28+'[1]Cash Flow - Water'!E28+'[1]Cash Flow - Sewer'!E28+'Cash Flow - Other 1'!E28+'[1]Cash Flow - Other 2'!E28+'[1]Cash Flow - Other 3'!E28</f>
        <v>284000</v>
      </c>
      <c r="F28" s="20"/>
      <c r="G28" s="18">
        <f>'Cash Flow - General'!G28+'[1]Cash Flow - Water'!G28+'[1]Cash Flow - Sewer'!G28+'Cash Flow - Other 1'!G28+'[1]Cash Flow - Other 2'!G28+'[1]Cash Flow - Other 3'!G28</f>
        <v>370500</v>
      </c>
      <c r="H28" s="18">
        <f>'Cash Flow - General'!H28+'[1]Cash Flow - Water'!H28+'[1]Cash Flow - Sewer'!H28+'Cash Flow - Other 1'!H28+'[1]Cash Flow - Other 2'!H28+'[1]Cash Flow - Other 3'!H28</f>
        <v>335500</v>
      </c>
      <c r="I28" s="18">
        <f>'Cash Flow - General'!I28+'[1]Cash Flow - Water'!I28+'[1]Cash Flow - Sewer'!I28+'Cash Flow - Other 1'!I28+'[1]Cash Flow - Other 2'!I28+'[1]Cash Flow - Other 3'!I28</f>
        <v>195000</v>
      </c>
      <c r="J28" s="18">
        <f>'Cash Flow - General'!J28+'[1]Cash Flow - Water'!J28+'[1]Cash Flow - Sewer'!J28+'Cash Flow - Other 1'!J28+'[1]Cash Flow - Other 2'!J28+'[1]Cash Flow - Other 3'!J28</f>
        <v>255500</v>
      </c>
      <c r="K28" s="18">
        <f>'Cash Flow - General'!K28+'[1]Cash Flow - Water'!K28+'[1]Cash Flow - Sewer'!K28+'Cash Flow - Other 1'!K28+'[1]Cash Flow - Other 2'!K28+'[1]Cash Flow - Other 3'!K28</f>
        <v>144000</v>
      </c>
      <c r="L28" s="18">
        <f>'Cash Flow - General'!L28+'[1]Cash Flow - Water'!L28+'[1]Cash Flow - Sewer'!L28+'Cash Flow - Other 1'!L28+'[1]Cash Flow - Other 2'!L28+'[1]Cash Flow - Other 3'!L28</f>
        <v>335000</v>
      </c>
      <c r="M28" s="18">
        <f>'Cash Flow - General'!M28+'[1]Cash Flow - Water'!M28+'[1]Cash Flow - Sewer'!M28+'Cash Flow - Other 1'!M28+'[1]Cash Flow - Other 2'!M28+'[1]Cash Flow - Other 3'!M28</f>
        <v>335000</v>
      </c>
      <c r="N28" s="18">
        <f>'Cash Flow - General'!N28+'[1]Cash Flow - Water'!N28+'[1]Cash Flow - Sewer'!N28+'Cash Flow - Other 1'!N28+'[1]Cash Flow - Other 2'!N28+'[1]Cash Flow - Other 3'!N28</f>
        <v>335000</v>
      </c>
      <c r="O28" s="18">
        <f>'Cash Flow - General'!O28+'[1]Cash Flow - Water'!O28+'[1]Cash Flow - Sewer'!O28+'Cash Flow - Other 1'!O28+'[1]Cash Flow - Other 2'!O28+'[1]Cash Flow - Other 3'!O28</f>
        <v>335000</v>
      </c>
      <c r="P28" s="18">
        <f>'Cash Flow - General'!P28+'[1]Cash Flow - Water'!P28+'[1]Cash Flow - Sewer'!P28+'Cash Flow - Other 1'!P28+'[1]Cash Flow - Other 2'!P28+'[1]Cash Flow - Other 3'!P28</f>
        <v>335000</v>
      </c>
      <c r="BA28" s="4" t="s">
        <v>0</v>
      </c>
      <c r="BB28" s="4" t="s">
        <v>0</v>
      </c>
      <c r="BC28" s="4" t="s">
        <v>0</v>
      </c>
      <c r="BF28" s="18"/>
      <c r="BG28" s="18"/>
      <c r="BH28" s="18"/>
      <c r="BI28" s="18"/>
      <c r="BJ28" s="18"/>
      <c r="BK28" s="18"/>
      <c r="BL28" s="18"/>
      <c r="BM28" s="18"/>
      <c r="BN28" s="18"/>
      <c r="BO28" s="18"/>
    </row>
    <row r="29" spans="1:67" ht="12.75" hidden="1" customHeight="1" x14ac:dyDescent="0.2">
      <c r="A29" s="18" t="s">
        <v>104</v>
      </c>
      <c r="B29" s="20"/>
      <c r="C29" s="18">
        <f>SUM('[1]Historical Data'!C788)*1000+SUM('[1]Historical Data'!C789)*1000</f>
        <v>0</v>
      </c>
      <c r="D29" s="20"/>
      <c r="E29" s="18">
        <f>'Cash Flow - General'!E29+'[1]Cash Flow - Water'!E29+'[1]Cash Flow - Sewer'!E29+'Cash Flow - Other 1'!E29+'[1]Cash Flow - Other 2'!E29+'[1]Cash Flow - Other 3'!E29</f>
        <v>0</v>
      </c>
      <c r="F29" s="20"/>
      <c r="G29" s="18">
        <f>'Cash Flow - General'!G29+'[1]Cash Flow - Water'!G29+'[1]Cash Flow - Sewer'!G29+'Cash Flow - Other 1'!G29+'[1]Cash Flow - Other 2'!G29+'[1]Cash Flow - Other 3'!G29</f>
        <v>0</v>
      </c>
      <c r="H29" s="18">
        <f>'Cash Flow - General'!H29+'[1]Cash Flow - Water'!H29+'[1]Cash Flow - Sewer'!H29+'Cash Flow - Other 1'!H29+'[1]Cash Flow - Other 2'!H29+'[1]Cash Flow - Other 3'!H29</f>
        <v>0</v>
      </c>
      <c r="I29" s="18">
        <f>'Cash Flow - General'!I29+'[1]Cash Flow - Water'!I29+'[1]Cash Flow - Sewer'!I29+'Cash Flow - Other 1'!I29+'[1]Cash Flow - Other 2'!I29+'[1]Cash Flow - Other 3'!I29</f>
        <v>0</v>
      </c>
      <c r="J29" s="18">
        <f>'Cash Flow - General'!J29+'[1]Cash Flow - Water'!J29+'[1]Cash Flow - Sewer'!J29+'Cash Flow - Other 1'!J29+'[1]Cash Flow - Other 2'!J29+'[1]Cash Flow - Other 3'!J29</f>
        <v>0</v>
      </c>
      <c r="K29" s="18">
        <f>'Cash Flow - General'!K29+'[1]Cash Flow - Water'!K29+'[1]Cash Flow - Sewer'!K29+'Cash Flow - Other 1'!K29+'[1]Cash Flow - Other 2'!K29+'[1]Cash Flow - Other 3'!K29</f>
        <v>0</v>
      </c>
      <c r="L29" s="18">
        <f>'Cash Flow - General'!L29+'[1]Cash Flow - Water'!L29+'[1]Cash Flow - Sewer'!L29+'Cash Flow - Other 1'!L29+'[1]Cash Flow - Other 2'!L29+'[1]Cash Flow - Other 3'!L29</f>
        <v>0</v>
      </c>
      <c r="M29" s="18">
        <f>'Cash Flow - General'!M29+'[1]Cash Flow - Water'!M29+'[1]Cash Flow - Sewer'!M29+'Cash Flow - Other 1'!M29+'[1]Cash Flow - Other 2'!M29+'[1]Cash Flow - Other 3'!M29</f>
        <v>0</v>
      </c>
      <c r="N29" s="18">
        <f>'Cash Flow - General'!N29+'[1]Cash Flow - Water'!N29+'[1]Cash Flow - Sewer'!N29+'Cash Flow - Other 1'!N29+'[1]Cash Flow - Other 2'!N29+'[1]Cash Flow - Other 3'!N29</f>
        <v>0</v>
      </c>
      <c r="O29" s="18">
        <f>'Cash Flow - General'!O29+'[1]Cash Flow - Water'!O29+'[1]Cash Flow - Sewer'!O29+'Cash Flow - Other 1'!O29+'[1]Cash Flow - Other 2'!O29+'[1]Cash Flow - Other 3'!O29</f>
        <v>0</v>
      </c>
      <c r="P29" s="18">
        <f>'Cash Flow - General'!P29+'[1]Cash Flow - Water'!P29+'[1]Cash Flow - Sewer'!P29+'Cash Flow - Other 1'!P29+'[1]Cash Flow - Other 2'!P29+'[1]Cash Flow - Other 3'!P29</f>
        <v>0</v>
      </c>
      <c r="BA29" s="4" t="s">
        <v>0</v>
      </c>
      <c r="BB29" s="4" t="s">
        <v>0</v>
      </c>
      <c r="BC29" s="4" t="s">
        <v>0</v>
      </c>
      <c r="BF29" s="18"/>
      <c r="BG29" s="18"/>
      <c r="BH29" s="18"/>
      <c r="BI29" s="18"/>
      <c r="BJ29" s="18"/>
      <c r="BK29" s="18"/>
      <c r="BL29" s="18"/>
      <c r="BM29" s="18"/>
      <c r="BN29" s="18"/>
      <c r="BO29" s="18"/>
    </row>
    <row r="30" spans="1:67" ht="12.75" hidden="1" customHeight="1" thickBot="1" x14ac:dyDescent="0.25">
      <c r="A30" s="22" t="s">
        <v>105</v>
      </c>
      <c r="B30" s="65"/>
      <c r="C30" s="18">
        <v>0</v>
      </c>
      <c r="D30" s="65"/>
      <c r="E30" s="18">
        <f>'Cash Flow - General'!E30+'[1]Cash Flow - Water'!E30+'[1]Cash Flow - Sewer'!E30+'Cash Flow - Other 1'!E30+'[1]Cash Flow - Other 2'!E30+'[1]Cash Flow - Other 3'!E30</f>
        <v>0</v>
      </c>
      <c r="F30" s="65"/>
      <c r="G30" s="18">
        <f>'Cash Flow - General'!G30+'[1]Cash Flow - Water'!G30+'[1]Cash Flow - Sewer'!G30+'Cash Flow - Other 1'!G30+'[1]Cash Flow - Other 2'!G30+'[1]Cash Flow - Other 3'!G30</f>
        <v>0</v>
      </c>
      <c r="H30" s="18">
        <f>'Cash Flow - General'!H30+'[1]Cash Flow - Water'!H30+'[1]Cash Flow - Sewer'!H30+'Cash Flow - Other 1'!H30+'[1]Cash Flow - Other 2'!H30+'[1]Cash Flow - Other 3'!H30</f>
        <v>0</v>
      </c>
      <c r="I30" s="18">
        <f>'Cash Flow - General'!I30+'[1]Cash Flow - Water'!I30+'[1]Cash Flow - Sewer'!I30+'Cash Flow - Other 1'!I30+'[1]Cash Flow - Other 2'!I30+'[1]Cash Flow - Other 3'!I30</f>
        <v>0</v>
      </c>
      <c r="J30" s="18">
        <f>'Cash Flow - General'!J30+'[1]Cash Flow - Water'!J30+'[1]Cash Flow - Sewer'!J30+'Cash Flow - Other 1'!J30+'[1]Cash Flow - Other 2'!J30+'[1]Cash Flow - Other 3'!J30</f>
        <v>0</v>
      </c>
      <c r="K30" s="18">
        <f>'Cash Flow - General'!K30+'[1]Cash Flow - Water'!K30+'[1]Cash Flow - Sewer'!K30+'Cash Flow - Other 1'!K30+'[1]Cash Flow - Other 2'!K30+'[1]Cash Flow - Other 3'!K30</f>
        <v>0</v>
      </c>
      <c r="L30" s="18">
        <f>'Cash Flow - General'!L30+'[1]Cash Flow - Water'!L30+'[1]Cash Flow - Sewer'!L30+'Cash Flow - Other 1'!L30+'[1]Cash Flow - Other 2'!L30+'[1]Cash Flow - Other 3'!L30</f>
        <v>0</v>
      </c>
      <c r="M30" s="18">
        <f>'Cash Flow - General'!M30+'[1]Cash Flow - Water'!M30+'[1]Cash Flow - Sewer'!M30+'Cash Flow - Other 1'!M30+'[1]Cash Flow - Other 2'!M30+'[1]Cash Flow - Other 3'!M30</f>
        <v>0</v>
      </c>
      <c r="N30" s="18">
        <f>'Cash Flow - General'!N30+'[1]Cash Flow - Water'!N30+'[1]Cash Flow - Sewer'!N30+'Cash Flow - Other 1'!N30+'[1]Cash Flow - Other 2'!N30+'[1]Cash Flow - Other 3'!N30</f>
        <v>0</v>
      </c>
      <c r="O30" s="18">
        <f>'Cash Flow - General'!O30+'[1]Cash Flow - Water'!O30+'[1]Cash Flow - Sewer'!O30+'Cash Flow - Other 1'!O30+'[1]Cash Flow - Other 2'!O30+'[1]Cash Flow - Other 3'!O30</f>
        <v>0</v>
      </c>
      <c r="P30" s="18">
        <f>'Cash Flow - General'!P30+'[1]Cash Flow - Water'!P30+'[1]Cash Flow - Sewer'!P30+'Cash Flow - Other 1'!P30+'[1]Cash Flow - Other 2'!P30+'[1]Cash Flow - Other 3'!P30</f>
        <v>0</v>
      </c>
      <c r="BA30" s="4" t="s">
        <v>0</v>
      </c>
      <c r="BB30" s="4" t="s">
        <v>0</v>
      </c>
      <c r="BC30" s="4" t="s">
        <v>0</v>
      </c>
      <c r="BF30" s="18"/>
      <c r="BG30" s="18"/>
      <c r="BH30" s="18"/>
      <c r="BI30" s="18"/>
      <c r="BJ30" s="18"/>
      <c r="BK30" s="18"/>
      <c r="BL30" s="18"/>
      <c r="BM30" s="18"/>
      <c r="BN30" s="18"/>
      <c r="BO30" s="18"/>
    </row>
    <row r="31" spans="1:67" ht="12.75" hidden="1" customHeight="1" thickBot="1" x14ac:dyDescent="0.25">
      <c r="A31" s="18" t="s">
        <v>106</v>
      </c>
      <c r="B31" s="20"/>
      <c r="C31" s="18">
        <f>SUM('[1]Historical Data'!C791)*1000</f>
        <v>0</v>
      </c>
      <c r="D31" s="20"/>
      <c r="E31" s="18">
        <f>'Cash Flow - General'!E31+'[1]Cash Flow - Water'!E31+'[1]Cash Flow - Sewer'!E31+'Cash Flow - Other 1'!E31+'[1]Cash Flow - Other 2'!E31+'[1]Cash Flow - Other 3'!E31-E95+IF(E95&gt;E96,E95-E96,0)</f>
        <v>0</v>
      </c>
      <c r="F31" s="20"/>
      <c r="G31" s="18">
        <f>'Cash Flow - General'!G31+'[1]Cash Flow - Water'!G31+'[1]Cash Flow - Sewer'!G31+'Cash Flow - Other 1'!G31+'[1]Cash Flow - Other 2'!G31+'[1]Cash Flow - Other 3'!G31-G95+IF(G95&gt;G96,G95-G96,0)</f>
        <v>0</v>
      </c>
      <c r="H31" s="18">
        <f>'Cash Flow - General'!H31+'[1]Cash Flow - Water'!H31+'[1]Cash Flow - Sewer'!H31+'Cash Flow - Other 1'!H31+'[1]Cash Flow - Other 2'!H31+'[1]Cash Flow - Other 3'!H31-H95+IF(H95&gt;H96,H95-H96,0)</f>
        <v>0</v>
      </c>
      <c r="I31" s="18">
        <f>'Cash Flow - General'!I31+'[1]Cash Flow - Water'!I31+'[1]Cash Flow - Sewer'!I31+'Cash Flow - Other 1'!I31+'[1]Cash Flow - Other 2'!I31+'[1]Cash Flow - Other 3'!I31-I95+IF(I95&gt;I96,I95-I96,0)</f>
        <v>0</v>
      </c>
      <c r="J31" s="18">
        <f>'Cash Flow - General'!J31+'[1]Cash Flow - Water'!J31+'[1]Cash Flow - Sewer'!J31+'Cash Flow - Other 1'!J31+'[1]Cash Flow - Other 2'!J31+'[1]Cash Flow - Other 3'!J31-J95+IF(J95&gt;J96,J95-J96,0)</f>
        <v>0</v>
      </c>
      <c r="K31" s="18">
        <f>'Cash Flow - General'!K31+'[1]Cash Flow - Water'!K31+'[1]Cash Flow - Sewer'!K31+'Cash Flow - Other 1'!K31+'[1]Cash Flow - Other 2'!K31+'[1]Cash Flow - Other 3'!K31-K95+IF(K95&gt;K96,K95-K96,0)</f>
        <v>0</v>
      </c>
      <c r="L31" s="18">
        <f>'Cash Flow - General'!L31+'[1]Cash Flow - Water'!L31+'[1]Cash Flow - Sewer'!L31+'Cash Flow - Other 1'!L31+'[1]Cash Flow - Other 2'!L31+'[1]Cash Flow - Other 3'!L31-L95+IF(L95&gt;L96,L95-L96,0)</f>
        <v>0</v>
      </c>
      <c r="M31" s="18">
        <f>'Cash Flow - General'!M31+'[1]Cash Flow - Water'!M31+'[1]Cash Flow - Sewer'!M31+'Cash Flow - Other 1'!M31+'[1]Cash Flow - Other 2'!M31+'[1]Cash Flow - Other 3'!M31-M95+IF(M95&gt;M96,M95-M96,0)</f>
        <v>0</v>
      </c>
      <c r="N31" s="18">
        <f>'Cash Flow - General'!N31+'[1]Cash Flow - Water'!N31+'[1]Cash Flow - Sewer'!N31+'Cash Flow - Other 1'!N31+'[1]Cash Flow - Other 2'!N31+'[1]Cash Flow - Other 3'!N31-N95+IF(N95&gt;N96,N95-N96,0)</f>
        <v>0</v>
      </c>
      <c r="O31" s="18">
        <f>'Cash Flow - General'!O31+'[1]Cash Flow - Water'!O31+'[1]Cash Flow - Sewer'!O31+'Cash Flow - Other 1'!O31+'[1]Cash Flow - Other 2'!O31+'[1]Cash Flow - Other 3'!O31-O95+IF(O95&gt;O96,O95-O96,0)</f>
        <v>0</v>
      </c>
      <c r="P31" s="18">
        <f>'Cash Flow - General'!P31+'[1]Cash Flow - Water'!P31+'[1]Cash Flow - Sewer'!P31+'Cash Flow - Other 1'!P31+'[1]Cash Flow - Other 2'!P31+'[1]Cash Flow - Other 3'!P31-P95+IF(P95&gt;P96,P95-P96,0)</f>
        <v>0</v>
      </c>
      <c r="BA31" s="4" t="s">
        <v>0</v>
      </c>
      <c r="BB31" s="4" t="s">
        <v>0</v>
      </c>
      <c r="BC31" s="4" t="s">
        <v>0</v>
      </c>
      <c r="BF31" s="66"/>
      <c r="BG31" s="66"/>
      <c r="BH31" s="66"/>
      <c r="BI31" s="66"/>
      <c r="BJ31" s="66"/>
      <c r="BK31" s="66"/>
      <c r="BL31" s="66"/>
      <c r="BM31" s="66"/>
      <c r="BN31" s="66"/>
      <c r="BO31" s="66"/>
    </row>
    <row r="32" spans="1:67" ht="12.75" hidden="1" customHeight="1" thickBot="1" x14ac:dyDescent="0.25">
      <c r="A32" s="18" t="s">
        <v>107</v>
      </c>
      <c r="B32" s="20"/>
      <c r="C32" s="18">
        <f>SUM('[1]Historical Data'!C790)*1000</f>
        <v>0</v>
      </c>
      <c r="D32" s="20"/>
      <c r="E32" s="18">
        <f>'Cash Flow - General'!E32+'[1]Cash Flow - Water'!E32+'[1]Cash Flow - Sewer'!E32+'Cash Flow - Other 1'!E32+'[1]Cash Flow - Other 2'!E32+'[1]Cash Flow - Other 3'!E32</f>
        <v>0</v>
      </c>
      <c r="F32" s="20"/>
      <c r="G32" s="18">
        <f>'Cash Flow - General'!G32+'[1]Cash Flow - Water'!G32+'[1]Cash Flow - Sewer'!G32+'Cash Flow - Other 1'!G32+'[1]Cash Flow - Other 2'!G32+'[1]Cash Flow - Other 3'!G32</f>
        <v>0</v>
      </c>
      <c r="H32" s="18">
        <f>'Cash Flow - General'!H32+'[1]Cash Flow - Water'!H32+'[1]Cash Flow - Sewer'!H32+'Cash Flow - Other 1'!H32+'[1]Cash Flow - Other 2'!H32+'[1]Cash Flow - Other 3'!H32</f>
        <v>0</v>
      </c>
      <c r="I32" s="18">
        <f>'Cash Flow - General'!I32+'[1]Cash Flow - Water'!I32+'[1]Cash Flow - Sewer'!I32+'Cash Flow - Other 1'!I32+'[1]Cash Flow - Other 2'!I32+'[1]Cash Flow - Other 3'!I32</f>
        <v>0</v>
      </c>
      <c r="J32" s="18">
        <f>'Cash Flow - General'!J32+'[1]Cash Flow - Water'!J32+'[1]Cash Flow - Sewer'!J32+'Cash Flow - Other 1'!J32+'[1]Cash Flow - Other 2'!J32+'[1]Cash Flow - Other 3'!J32</f>
        <v>0</v>
      </c>
      <c r="K32" s="18">
        <f>'Cash Flow - General'!K32+'[1]Cash Flow - Water'!K32+'[1]Cash Flow - Sewer'!K32+'Cash Flow - Other 1'!K32+'[1]Cash Flow - Other 2'!K32+'[1]Cash Flow - Other 3'!K32</f>
        <v>0</v>
      </c>
      <c r="L32" s="18">
        <f>'Cash Flow - General'!L32+'[1]Cash Flow - Water'!L32+'[1]Cash Flow - Sewer'!L32+'Cash Flow - Other 1'!L32+'[1]Cash Flow - Other 2'!L32+'[1]Cash Flow - Other 3'!L32</f>
        <v>0</v>
      </c>
      <c r="M32" s="18">
        <f>'Cash Flow - General'!M32+'[1]Cash Flow - Water'!M32+'[1]Cash Flow - Sewer'!M32+'Cash Flow - Other 1'!M32+'[1]Cash Flow - Other 2'!M32+'[1]Cash Flow - Other 3'!M32</f>
        <v>0</v>
      </c>
      <c r="N32" s="18">
        <f>'Cash Flow - General'!N32+'[1]Cash Flow - Water'!N32+'[1]Cash Flow - Sewer'!N32+'Cash Flow - Other 1'!N32+'[1]Cash Flow - Other 2'!N32+'[1]Cash Flow - Other 3'!N32</f>
        <v>0</v>
      </c>
      <c r="O32" s="18">
        <f>'Cash Flow - General'!O32+'[1]Cash Flow - Water'!O32+'[1]Cash Flow - Sewer'!O32+'Cash Flow - Other 1'!O32+'[1]Cash Flow - Other 2'!O32+'[1]Cash Flow - Other 3'!O32</f>
        <v>0</v>
      </c>
      <c r="P32" s="18">
        <f>'Cash Flow - General'!P32+'[1]Cash Flow - Water'!P32+'[1]Cash Flow - Sewer'!P32+'Cash Flow - Other 1'!P32+'[1]Cash Flow - Other 2'!P32+'[1]Cash Flow - Other 3'!P32</f>
        <v>0</v>
      </c>
      <c r="BA32" s="4" t="s">
        <v>0</v>
      </c>
      <c r="BB32" s="4" t="s">
        <v>0</v>
      </c>
      <c r="BC32" s="4" t="s">
        <v>0</v>
      </c>
      <c r="BF32" s="66"/>
      <c r="BG32" s="66"/>
      <c r="BH32" s="66"/>
      <c r="BI32" s="66"/>
      <c r="BJ32" s="66"/>
      <c r="BK32" s="66"/>
      <c r="BL32" s="66"/>
      <c r="BM32" s="66"/>
      <c r="BN32" s="66"/>
      <c r="BO32" s="66"/>
    </row>
    <row r="33" spans="1:67" ht="12.75" hidden="1" customHeight="1" thickBot="1" x14ac:dyDescent="0.25">
      <c r="A33" s="18" t="s">
        <v>108</v>
      </c>
      <c r="B33" s="20"/>
      <c r="C33" s="18">
        <f>SUM('[1]Historical Data'!C792)*1000</f>
        <v>0</v>
      </c>
      <c r="D33" s="20"/>
      <c r="E33" s="18">
        <f>'Cash Flow - General'!E33+'[1]Cash Flow - Water'!E33+'[1]Cash Flow - Sewer'!E33+'Cash Flow - Other 1'!E33+'[1]Cash Flow - Other 2'!E33+'[1]Cash Flow - Other 3'!E33</f>
        <v>0</v>
      </c>
      <c r="F33" s="20"/>
      <c r="G33" s="18">
        <f>'Cash Flow - General'!G33+'[1]Cash Flow - Water'!G33+'[1]Cash Flow - Sewer'!G33+'Cash Flow - Other 1'!G33+'[1]Cash Flow - Other 2'!G33+'[1]Cash Flow - Other 3'!G33</f>
        <v>0</v>
      </c>
      <c r="H33" s="18">
        <f>'Cash Flow - General'!H33+'[1]Cash Flow - Water'!H33+'[1]Cash Flow - Sewer'!H33+'Cash Flow - Other 1'!H33+'[1]Cash Flow - Other 2'!H33+'[1]Cash Flow - Other 3'!H33</f>
        <v>0</v>
      </c>
      <c r="I33" s="18">
        <f>'Cash Flow - General'!I33+'[1]Cash Flow - Water'!I33+'[1]Cash Flow - Sewer'!I33+'Cash Flow - Other 1'!I33+'[1]Cash Flow - Other 2'!I33+'[1]Cash Flow - Other 3'!I33</f>
        <v>0</v>
      </c>
      <c r="J33" s="18">
        <f>'Cash Flow - General'!J33+'[1]Cash Flow - Water'!J33+'[1]Cash Flow - Sewer'!J33+'Cash Flow - Other 1'!J33+'[1]Cash Flow - Other 2'!J33+'[1]Cash Flow - Other 3'!J33</f>
        <v>0</v>
      </c>
      <c r="K33" s="18">
        <f>'Cash Flow - General'!K33+'[1]Cash Flow - Water'!K33+'[1]Cash Flow - Sewer'!K33+'Cash Flow - Other 1'!K33+'[1]Cash Flow - Other 2'!K33+'[1]Cash Flow - Other 3'!K33</f>
        <v>0</v>
      </c>
      <c r="L33" s="18">
        <f>'Cash Flow - General'!L33+'[1]Cash Flow - Water'!L33+'[1]Cash Flow - Sewer'!L33+'Cash Flow - Other 1'!L33+'[1]Cash Flow - Other 2'!L33+'[1]Cash Flow - Other 3'!L33</f>
        <v>0</v>
      </c>
      <c r="M33" s="18">
        <f>'Cash Flow - General'!M33+'[1]Cash Flow - Water'!M33+'[1]Cash Flow - Sewer'!M33+'Cash Flow - Other 1'!M33+'[1]Cash Flow - Other 2'!M33+'[1]Cash Flow - Other 3'!M33</f>
        <v>0</v>
      </c>
      <c r="N33" s="18">
        <f>'Cash Flow - General'!N33+'[1]Cash Flow - Water'!N33+'[1]Cash Flow - Sewer'!N33+'Cash Flow - Other 1'!N33+'[1]Cash Flow - Other 2'!N33+'[1]Cash Flow - Other 3'!N33</f>
        <v>0</v>
      </c>
      <c r="O33" s="18">
        <f>'Cash Flow - General'!O33+'[1]Cash Flow - Water'!O33+'[1]Cash Flow - Sewer'!O33+'Cash Flow - Other 1'!O33+'[1]Cash Flow - Other 2'!O33+'[1]Cash Flow - Other 3'!O33</f>
        <v>0</v>
      </c>
      <c r="P33" s="18">
        <f>'Cash Flow - General'!P33+'[1]Cash Flow - Water'!P33+'[1]Cash Flow - Sewer'!P33+'Cash Flow - Other 1'!P33+'[1]Cash Flow - Other 2'!P33+'[1]Cash Flow - Other 3'!P33</f>
        <v>0</v>
      </c>
      <c r="BA33" s="4" t="s">
        <v>0</v>
      </c>
      <c r="BB33" s="4" t="s">
        <v>0</v>
      </c>
      <c r="BC33" s="4" t="s">
        <v>0</v>
      </c>
      <c r="BF33" s="66"/>
      <c r="BG33" s="66"/>
      <c r="BH33" s="66"/>
      <c r="BI33" s="66"/>
      <c r="BJ33" s="66"/>
      <c r="BK33" s="66"/>
      <c r="BL33" s="66"/>
      <c r="BM33" s="66"/>
      <c r="BN33" s="66"/>
      <c r="BO33" s="66"/>
    </row>
    <row r="34" spans="1:67" ht="12.75" hidden="1" customHeight="1" x14ac:dyDescent="0.2">
      <c r="A34" s="18" t="s">
        <v>109</v>
      </c>
      <c r="B34" s="20"/>
      <c r="C34" s="18">
        <f>SUM('[1]Historical Data'!C793)*1000</f>
        <v>0</v>
      </c>
      <c r="D34" s="20"/>
      <c r="E34" s="18">
        <f>'Cash Flow - General'!E34+'[1]Cash Flow - Water'!E34+'[1]Cash Flow - Sewer'!E34+'Cash Flow - Other 1'!E34+'[1]Cash Flow - Other 2'!E34+'[1]Cash Flow - Other 3'!E34</f>
        <v>0</v>
      </c>
      <c r="F34" s="20"/>
      <c r="G34" s="18">
        <f>'Cash Flow - General'!G34+'[1]Cash Flow - Water'!G34+'[1]Cash Flow - Sewer'!G34+'Cash Flow - Other 1'!G34+'[1]Cash Flow - Other 2'!G34+'[1]Cash Flow - Other 3'!G34</f>
        <v>0</v>
      </c>
      <c r="H34" s="18">
        <f>'Cash Flow - General'!H34+'[1]Cash Flow - Water'!H34+'[1]Cash Flow - Sewer'!H34+'Cash Flow - Other 1'!H34+'[1]Cash Flow - Other 2'!H34+'[1]Cash Flow - Other 3'!H34</f>
        <v>0</v>
      </c>
      <c r="I34" s="18">
        <f>'Cash Flow - General'!I34+'[1]Cash Flow - Water'!I34+'[1]Cash Flow - Sewer'!I34+'Cash Flow - Other 1'!I34+'[1]Cash Flow - Other 2'!I34+'[1]Cash Flow - Other 3'!I34</f>
        <v>0</v>
      </c>
      <c r="J34" s="18">
        <f>'Cash Flow - General'!J34+'[1]Cash Flow - Water'!J34+'[1]Cash Flow - Sewer'!J34+'Cash Flow - Other 1'!J34+'[1]Cash Flow - Other 2'!J34+'[1]Cash Flow - Other 3'!J34</f>
        <v>0</v>
      </c>
      <c r="K34" s="18">
        <f>'Cash Flow - General'!K34+'[1]Cash Flow - Water'!K34+'[1]Cash Flow - Sewer'!K34+'Cash Flow - Other 1'!K34+'[1]Cash Flow - Other 2'!K34+'[1]Cash Flow - Other 3'!K34</f>
        <v>0</v>
      </c>
      <c r="L34" s="18">
        <f>'Cash Flow - General'!L34+'[1]Cash Flow - Water'!L34+'[1]Cash Flow - Sewer'!L34+'Cash Flow - Other 1'!L34+'[1]Cash Flow - Other 2'!L34+'[1]Cash Flow - Other 3'!L34</f>
        <v>0</v>
      </c>
      <c r="M34" s="18">
        <f>'Cash Flow - General'!M34+'[1]Cash Flow - Water'!M34+'[1]Cash Flow - Sewer'!M34+'Cash Flow - Other 1'!M34+'[1]Cash Flow - Other 2'!M34+'[1]Cash Flow - Other 3'!M34</f>
        <v>0</v>
      </c>
      <c r="N34" s="18">
        <f>'Cash Flow - General'!N34+'[1]Cash Flow - Water'!N34+'[1]Cash Flow - Sewer'!N34+'Cash Flow - Other 1'!N34+'[1]Cash Flow - Other 2'!N34+'[1]Cash Flow - Other 3'!N34</f>
        <v>0</v>
      </c>
      <c r="O34" s="18">
        <f>'Cash Flow - General'!O34+'[1]Cash Flow - Water'!O34+'[1]Cash Flow - Sewer'!O34+'Cash Flow - Other 1'!O34+'[1]Cash Flow - Other 2'!O34+'[1]Cash Flow - Other 3'!O34</f>
        <v>0</v>
      </c>
      <c r="P34" s="18">
        <f>'Cash Flow - General'!P34+'[1]Cash Flow - Water'!P34+'[1]Cash Flow - Sewer'!P34+'Cash Flow - Other 1'!P34+'[1]Cash Flow - Other 2'!P34+'[1]Cash Flow - Other 3'!P34</f>
        <v>0</v>
      </c>
      <c r="BA34" s="4" t="s">
        <v>0</v>
      </c>
      <c r="BB34" s="4" t="s">
        <v>0</v>
      </c>
      <c r="BC34" s="4" t="s">
        <v>0</v>
      </c>
      <c r="BF34" s="67"/>
      <c r="BG34" s="67"/>
      <c r="BH34" s="67"/>
      <c r="BI34" s="67"/>
      <c r="BJ34" s="67"/>
      <c r="BK34" s="67"/>
      <c r="BL34" s="67"/>
      <c r="BM34" s="67"/>
      <c r="BN34" s="67"/>
      <c r="BO34" s="67"/>
    </row>
    <row r="35" spans="1:67" ht="12.75" customHeight="1" x14ac:dyDescent="0.2">
      <c r="A35" s="23" t="s">
        <v>96</v>
      </c>
      <c r="B35" s="57"/>
      <c r="C35" s="18"/>
      <c r="D35" s="57"/>
      <c r="E35" s="18"/>
      <c r="F35" s="57"/>
      <c r="G35" s="18"/>
      <c r="H35" s="18"/>
      <c r="I35" s="18"/>
      <c r="J35" s="18"/>
      <c r="K35" s="18"/>
      <c r="L35" s="18"/>
      <c r="M35" s="18"/>
      <c r="N35" s="18"/>
      <c r="O35" s="18"/>
      <c r="P35" s="18"/>
      <c r="BA35" s="4" t="s">
        <v>0</v>
      </c>
      <c r="BB35" s="4" t="s">
        <v>0</v>
      </c>
      <c r="BC35" s="4" t="s">
        <v>0</v>
      </c>
    </row>
    <row r="36" spans="1:67" ht="12.75" customHeight="1" x14ac:dyDescent="0.2">
      <c r="A36" s="22" t="s">
        <v>110</v>
      </c>
      <c r="B36" s="65"/>
      <c r="C36" s="18">
        <f>SUM('[1]Historical Data'!C796)*1000</f>
        <v>-37279000</v>
      </c>
      <c r="D36" s="65"/>
      <c r="E36" s="18">
        <f>'Cash Flow - General'!E36+'[1]Cash Flow - Water'!E36+'[1]Cash Flow - Sewer'!E36+'Cash Flow - Other 1'!E36+'[1]Cash Flow - Other 2'!E36+'[1]Cash Flow - Other 3'!E36</f>
        <v>0</v>
      </c>
      <c r="F36" s="65"/>
      <c r="G36" s="18">
        <f>'Cash Flow - General'!G36+'[1]Cash Flow - Water'!G36+'[1]Cash Flow - Sewer'!G36+'Cash Flow - Other 1'!G36+'[1]Cash Flow - Other 2'!G36+'[1]Cash Flow - Other 3'!G36</f>
        <v>0</v>
      </c>
      <c r="H36" s="18">
        <f>'Cash Flow - General'!H36+'[1]Cash Flow - Water'!H36+'[1]Cash Flow - Sewer'!H36+'Cash Flow - Other 1'!H36+'[1]Cash Flow - Other 2'!H36+'[1]Cash Flow - Other 3'!H36</f>
        <v>-12305971.52163443</v>
      </c>
      <c r="I36" s="18">
        <f>'Cash Flow - General'!I36+'[1]Cash Flow - Water'!I36+'[1]Cash Flow - Sewer'!I36+'Cash Flow - Other 1'!I36+'[1]Cash Flow - Other 2'!I36+'[1]Cash Flow - Other 3'!I36</f>
        <v>0</v>
      </c>
      <c r="J36" s="18">
        <f>'Cash Flow - General'!J36+'[1]Cash Flow - Water'!J36+'[1]Cash Flow - Sewer'!J36+'Cash Flow - Other 1'!J36+'[1]Cash Flow - Other 2'!J36+'[1]Cash Flow - Other 3'!J36</f>
        <v>-830136.44068653695</v>
      </c>
      <c r="K36" s="18">
        <f>'Cash Flow - General'!K36+'[1]Cash Flow - Water'!K36+'[1]Cash Flow - Sewer'!K36+'Cash Flow - Other 1'!K36+'[1]Cash Flow - Other 2'!K36+'[1]Cash Flow - Other 3'!K36</f>
        <v>0</v>
      </c>
      <c r="L36" s="18">
        <f>'Cash Flow - General'!L36+'[1]Cash Flow - Water'!L36+'[1]Cash Flow - Sewer'!L36+'Cash Flow - Other 1'!L36+'[1]Cash Flow - Other 2'!L36+'[1]Cash Flow - Other 3'!L36</f>
        <v>-638027.17089533806</v>
      </c>
      <c r="M36" s="18">
        <f>'Cash Flow - General'!M36+'[1]Cash Flow - Water'!M36+'[1]Cash Flow - Sewer'!M36+'Cash Flow - Other 1'!M36+'[1]Cash Flow - Other 2'!M36+'[1]Cash Flow - Other 3'!M36</f>
        <v>0</v>
      </c>
      <c r="N36" s="18">
        <f>'Cash Flow - General'!N36+'[1]Cash Flow - Water'!N36+'[1]Cash Flow - Sewer'!N36+'Cash Flow - Other 1'!N36+'[1]Cash Flow - Other 2'!N36+'[1]Cash Flow - Other 3'!N36</f>
        <v>-4000000</v>
      </c>
      <c r="O36" s="18">
        <f>'Cash Flow - General'!O36+'[1]Cash Flow - Water'!O36+'[1]Cash Flow - Sewer'!O36+'Cash Flow - Other 1'!O36+'[1]Cash Flow - Other 2'!O36+'[1]Cash Flow - Other 3'!O36</f>
        <v>-4958026.0008128993</v>
      </c>
      <c r="P36" s="18">
        <f>'Cash Flow - General'!P36+'[1]Cash Flow - Water'!P36+'[1]Cash Flow - Sewer'!P36+'Cash Flow - Other 1'!P36+'[1]Cash Flow - Other 2'!P36+'[1]Cash Flow - Other 3'!P36</f>
        <v>0</v>
      </c>
      <c r="BA36" s="4" t="s">
        <v>0</v>
      </c>
      <c r="BB36" s="4" t="s">
        <v>0</v>
      </c>
      <c r="BC36" s="4" t="s">
        <v>0</v>
      </c>
      <c r="BF36" s="18"/>
      <c r="BG36" s="18"/>
      <c r="BH36" s="18"/>
      <c r="BI36" s="18"/>
      <c r="BJ36" s="18"/>
      <c r="BK36" s="18"/>
      <c r="BL36" s="18"/>
      <c r="BM36" s="18"/>
      <c r="BN36" s="18"/>
      <c r="BO36" s="18"/>
    </row>
    <row r="37" spans="1:67" ht="12.75" customHeight="1" x14ac:dyDescent="0.2">
      <c r="A37" s="18" t="s">
        <v>111</v>
      </c>
      <c r="B37" s="20"/>
      <c r="C37" s="18">
        <f>SUM('[1]Historical Data'!C797)*1000</f>
        <v>-273000</v>
      </c>
      <c r="D37" s="20"/>
      <c r="E37" s="18">
        <f>'Cash Flow - General'!E37+'[1]Cash Flow - Water'!E37+'[1]Cash Flow - Sewer'!E37+'Cash Flow - Other 1'!E37+'[1]Cash Flow - Other 2'!E37+'[1]Cash Flow - Other 3'!E37</f>
        <v>0</v>
      </c>
      <c r="F37" s="20"/>
      <c r="G37" s="18">
        <f>'Cash Flow - General'!G37+'[1]Cash Flow - Water'!G37+'[1]Cash Flow - Sewer'!G37+'Cash Flow - Other 1'!G37+'[1]Cash Flow - Other 2'!G37+'[1]Cash Flow - Other 3'!G37</f>
        <v>0</v>
      </c>
      <c r="H37" s="18">
        <f>'Cash Flow - General'!H37+'[1]Cash Flow - Water'!H37+'[1]Cash Flow - Sewer'!H37+'Cash Flow - Other 1'!H37+'[1]Cash Flow - Other 2'!H37+'[1]Cash Flow - Other 3'!H37</f>
        <v>0</v>
      </c>
      <c r="I37" s="18">
        <f>'Cash Flow - General'!I37+'[1]Cash Flow - Water'!I37+'[1]Cash Flow - Sewer'!I37+'Cash Flow - Other 1'!I37+'[1]Cash Flow - Other 2'!I37+'[1]Cash Flow - Other 3'!I37</f>
        <v>0</v>
      </c>
      <c r="J37" s="18">
        <f>'Cash Flow - General'!J37+'[1]Cash Flow - Water'!J37+'[1]Cash Flow - Sewer'!J37+'Cash Flow - Other 1'!J37+'[1]Cash Flow - Other 2'!J37+'[1]Cash Flow - Other 3'!J37</f>
        <v>0</v>
      </c>
      <c r="K37" s="18">
        <f>'Cash Flow - General'!K37+'[1]Cash Flow - Water'!K37+'[1]Cash Flow - Sewer'!K37+'Cash Flow - Other 1'!K37+'[1]Cash Flow - Other 2'!K37+'[1]Cash Flow - Other 3'!K37</f>
        <v>0</v>
      </c>
      <c r="L37" s="18">
        <f>'Cash Flow - General'!L37+'[1]Cash Flow - Water'!L37+'[1]Cash Flow - Sewer'!L37+'Cash Flow - Other 1'!L37+'[1]Cash Flow - Other 2'!L37+'[1]Cash Flow - Other 3'!L37</f>
        <v>0</v>
      </c>
      <c r="M37" s="18">
        <f>'Cash Flow - General'!M37+'[1]Cash Flow - Water'!M37+'[1]Cash Flow - Sewer'!M37+'Cash Flow - Other 1'!M37+'[1]Cash Flow - Other 2'!M37+'[1]Cash Flow - Other 3'!M37</f>
        <v>0</v>
      </c>
      <c r="N37" s="18">
        <f>'Cash Flow - General'!N37+'[1]Cash Flow - Water'!N37+'[1]Cash Flow - Sewer'!N37+'Cash Flow - Other 1'!N37+'[1]Cash Flow - Other 2'!N37+'[1]Cash Flow - Other 3'!N37</f>
        <v>0</v>
      </c>
      <c r="O37" s="18">
        <f>'Cash Flow - General'!O37+'[1]Cash Flow - Water'!O37+'[1]Cash Flow - Sewer'!O37+'Cash Flow - Other 1'!O37+'[1]Cash Flow - Other 2'!O37+'[1]Cash Flow - Other 3'!O37</f>
        <v>0</v>
      </c>
      <c r="P37" s="18">
        <f>'Cash Flow - General'!P37+'[1]Cash Flow - Water'!P37+'[1]Cash Flow - Sewer'!P37+'Cash Flow - Other 1'!P37+'[1]Cash Flow - Other 2'!P37+'[1]Cash Flow - Other 3'!P37</f>
        <v>0</v>
      </c>
      <c r="BA37" s="4" t="s">
        <v>0</v>
      </c>
      <c r="BB37" s="4" t="s">
        <v>0</v>
      </c>
      <c r="BC37" s="4" t="s">
        <v>0</v>
      </c>
      <c r="BF37" s="18"/>
      <c r="BG37" s="18"/>
      <c r="BH37" s="18"/>
      <c r="BI37" s="18"/>
      <c r="BJ37" s="18"/>
      <c r="BK37" s="18"/>
      <c r="BL37" s="18"/>
      <c r="BM37" s="18"/>
      <c r="BN37" s="18"/>
      <c r="BO37" s="18"/>
    </row>
    <row r="38" spans="1:67" ht="12.75" customHeight="1" x14ac:dyDescent="0.2">
      <c r="A38" s="18" t="s">
        <v>112</v>
      </c>
      <c r="B38" s="20"/>
      <c r="C38" s="18">
        <f>SUM('[1]Historical Data'!C798)*1000</f>
        <v>-26955000</v>
      </c>
      <c r="D38" s="20"/>
      <c r="E38" s="18">
        <f>'Cash Flow - General'!E38+'[1]Cash Flow - Water'!E38+'[1]Cash Flow - Sewer'!E38+'Cash Flow - Other 1'!E38+'[1]Cash Flow - Other 2'!E38+'[1]Cash Flow - Other 3'!E38</f>
        <v>-48503405</v>
      </c>
      <c r="F38" s="20"/>
      <c r="G38" s="18">
        <f>'Cash Flow - General'!G38+'[1]Cash Flow - Water'!G38+'[1]Cash Flow - Sewer'!G38+'Cash Flow - Other 1'!G38+'[1]Cash Flow - Other 2'!G38+'[1]Cash Flow - Other 3'!G38</f>
        <v>-72532233</v>
      </c>
      <c r="H38" s="18">
        <f>'Cash Flow - General'!H38+'[1]Cash Flow - Water'!H38+'[1]Cash Flow - Sewer'!H38+'Cash Flow - Other 1'!H38+'[1]Cash Flow - Other 2'!H38+'[1]Cash Flow - Other 3'!H38</f>
        <v>-8500384</v>
      </c>
      <c r="I38" s="18">
        <f>'Cash Flow - General'!I38+'[1]Cash Flow - Water'!I38+'[1]Cash Flow - Sewer'!I38+'Cash Flow - Other 1'!I38+'[1]Cash Flow - Other 2'!I38+'[1]Cash Flow - Other 3'!I38</f>
        <v>-8702266</v>
      </c>
      <c r="J38" s="18">
        <f>'Cash Flow - General'!J38+'[1]Cash Flow - Water'!J38+'[1]Cash Flow - Sewer'!J38+'Cash Flow - Other 1'!J38+'[1]Cash Flow - Other 2'!J38+'[1]Cash Flow - Other 3'!J38</f>
        <v>-8270296.6299999999</v>
      </c>
      <c r="K38" s="18">
        <f>'Cash Flow - General'!K38+'[1]Cash Flow - Water'!K38+'[1]Cash Flow - Sewer'!K38+'Cash Flow - Other 1'!K38+'[1]Cash Flow - Other 2'!K38+'[1]Cash Flow - Other 3'!K38</f>
        <v>-8513100.5199999996</v>
      </c>
      <c r="L38" s="18">
        <f>'Cash Flow - General'!L38+'[1]Cash Flow - Water'!L38+'[1]Cash Flow - Sewer'!L38+'Cash Flow - Other 1'!L38+'[1]Cash Flow - Other 2'!L38+'[1]Cash Flow - Other 3'!L38</f>
        <v>-7571244.3300000001</v>
      </c>
      <c r="M38" s="18">
        <f>'Cash Flow - General'!M38+'[1]Cash Flow - Water'!M38+'[1]Cash Flow - Sewer'!M38+'Cash Flow - Other 1'!M38+'[1]Cash Flow - Other 2'!M38+'[1]Cash Flow - Other 3'!M38</f>
        <v>-7500057.7400000002</v>
      </c>
      <c r="N38" s="18">
        <f>'Cash Flow - General'!N38+'[1]Cash Flow - Water'!N38+'[1]Cash Flow - Sewer'!N38+'Cash Flow - Other 1'!N38+'[1]Cash Flow - Other 2'!N38+'[1]Cash Flow - Other 3'!N38</f>
        <v>-7336721.4299999997</v>
      </c>
      <c r="O38" s="18">
        <f>'Cash Flow - General'!O38+'[1]Cash Flow - Water'!O38+'[1]Cash Flow - Sewer'!O38+'Cash Flow - Other 1'!O38+'[1]Cash Flow - Other 2'!O38+'[1]Cash Flow - Other 3'!O38</f>
        <v>-7251050.1200000001</v>
      </c>
      <c r="P38" s="18">
        <f>'Cash Flow - General'!P38+'[1]Cash Flow - Water'!P38+'[1]Cash Flow - Sewer'!P38+'Cash Flow - Other 1'!P38+'[1]Cash Flow - Other 2'!P38+'[1]Cash Flow - Other 3'!P38</f>
        <v>-7744850.1200000001</v>
      </c>
      <c r="BA38" s="4" t="s">
        <v>0</v>
      </c>
      <c r="BB38" s="4" t="s">
        <v>0</v>
      </c>
      <c r="BC38" s="4" t="s">
        <v>0</v>
      </c>
      <c r="BF38" s="18"/>
      <c r="BG38" s="18"/>
      <c r="BH38" s="18"/>
      <c r="BI38" s="18"/>
      <c r="BJ38" s="18"/>
      <c r="BK38" s="18"/>
      <c r="BL38" s="18"/>
      <c r="BM38" s="18"/>
      <c r="BN38" s="18"/>
      <c r="BO38" s="18"/>
    </row>
    <row r="39" spans="1:67" ht="12.75" customHeight="1" x14ac:dyDescent="0.2">
      <c r="A39" s="18" t="s">
        <v>113</v>
      </c>
      <c r="B39" s="20"/>
      <c r="C39" s="18">
        <f>SUM('[1]Historical Data'!C799)*1000</f>
        <v>60000</v>
      </c>
      <c r="D39" s="20"/>
      <c r="E39" s="18">
        <f>'Cash Flow - General'!E39+'[1]Cash Flow - Water'!E39+'[1]Cash Flow - Sewer'!E39+'Cash Flow - Other 1'!E39+'[1]Cash Flow - Other 2'!E39+'[1]Cash Flow - Other 3'!E39</f>
        <v>-6178828</v>
      </c>
      <c r="F39" s="20"/>
      <c r="G39" s="18">
        <f>'Cash Flow - General'!G39+'[1]Cash Flow - Water'!G39+'[1]Cash Flow - Sewer'!G39+'Cash Flow - Other 1'!G39+'[1]Cash Flow - Other 2'!G39+'[1]Cash Flow - Other 3'!G39</f>
        <v>0</v>
      </c>
      <c r="H39" s="18">
        <f>'Cash Flow - General'!H39+'[1]Cash Flow - Water'!H39+'[1]Cash Flow - Sewer'!H39+'Cash Flow - Other 1'!H39+'[1]Cash Flow - Other 2'!H39+'[1]Cash Flow - Other 3'!H39</f>
        <v>0</v>
      </c>
      <c r="I39" s="18">
        <f>'Cash Flow - General'!I39+'[1]Cash Flow - Water'!I39+'[1]Cash Flow - Sewer'!I39+'Cash Flow - Other 1'!I39+'[1]Cash Flow - Other 2'!I39+'[1]Cash Flow - Other 3'!I39</f>
        <v>0</v>
      </c>
      <c r="J39" s="18">
        <f>'Cash Flow - General'!J39+'[1]Cash Flow - Water'!J39+'[1]Cash Flow - Sewer'!J39+'Cash Flow - Other 1'!J39+'[1]Cash Flow - Other 2'!J39+'[1]Cash Flow - Other 3'!J39</f>
        <v>0</v>
      </c>
      <c r="K39" s="18">
        <f>'Cash Flow - General'!K39+'[1]Cash Flow - Water'!K39+'[1]Cash Flow - Sewer'!K39+'Cash Flow - Other 1'!K39+'[1]Cash Flow - Other 2'!K39+'[1]Cash Flow - Other 3'!K39</f>
        <v>0</v>
      </c>
      <c r="L39" s="18">
        <f>'Cash Flow - General'!L39+'[1]Cash Flow - Water'!L39+'[1]Cash Flow - Sewer'!L39+'Cash Flow - Other 1'!L39+'[1]Cash Flow - Other 2'!L39+'[1]Cash Flow - Other 3'!L39</f>
        <v>0</v>
      </c>
      <c r="M39" s="18">
        <f>'Cash Flow - General'!M39+'[1]Cash Flow - Water'!M39+'[1]Cash Flow - Sewer'!M39+'Cash Flow - Other 1'!M39+'[1]Cash Flow - Other 2'!M39+'[1]Cash Flow - Other 3'!M39</f>
        <v>0</v>
      </c>
      <c r="N39" s="18">
        <f>'Cash Flow - General'!N39+'[1]Cash Flow - Water'!N39+'[1]Cash Flow - Sewer'!N39+'Cash Flow - Other 1'!N39+'[1]Cash Flow - Other 2'!N39+'[1]Cash Flow - Other 3'!N39</f>
        <v>0</v>
      </c>
      <c r="O39" s="18">
        <f>'Cash Flow - General'!O39+'[1]Cash Flow - Water'!O39+'[1]Cash Flow - Sewer'!O39+'Cash Flow - Other 1'!O39+'[1]Cash Flow - Other 2'!O39+'[1]Cash Flow - Other 3'!O39</f>
        <v>0</v>
      </c>
      <c r="P39" s="18">
        <f>'Cash Flow - General'!P39+'[1]Cash Flow - Water'!P39+'[1]Cash Flow - Sewer'!P39+'Cash Flow - Other 1'!P39+'[1]Cash Flow - Other 2'!P39+'[1]Cash Flow - Other 3'!P39</f>
        <v>0</v>
      </c>
      <c r="BA39" s="4" t="s">
        <v>0</v>
      </c>
      <c r="BB39" s="4" t="s">
        <v>0</v>
      </c>
      <c r="BC39" s="4" t="s">
        <v>0</v>
      </c>
      <c r="BF39" s="18"/>
      <c r="BG39" s="18"/>
      <c r="BH39" s="18"/>
      <c r="BI39" s="18"/>
      <c r="BJ39" s="18"/>
      <c r="BK39" s="18"/>
      <c r="BL39" s="18"/>
      <c r="BM39" s="18"/>
      <c r="BN39" s="18"/>
      <c r="BO39" s="18"/>
    </row>
    <row r="40" spans="1:67" ht="12.75" hidden="1" customHeight="1" thickBot="1" x14ac:dyDescent="0.25">
      <c r="A40" s="22" t="s">
        <v>114</v>
      </c>
      <c r="B40" s="65"/>
      <c r="C40" s="18">
        <v>0</v>
      </c>
      <c r="D40" s="65"/>
      <c r="E40" s="18">
        <f>'Cash Flow - General'!E40+'[1]Cash Flow - Water'!E40+'[1]Cash Flow - Sewer'!E40+'Cash Flow - Other 1'!E40+'[1]Cash Flow - Other 2'!E40+'[1]Cash Flow - Other 3'!E40</f>
        <v>0</v>
      </c>
      <c r="F40" s="65"/>
      <c r="G40" s="18">
        <f>'Cash Flow - General'!G40+'[1]Cash Flow - Water'!G40+'[1]Cash Flow - Sewer'!G40+'Cash Flow - Other 1'!G40+'[1]Cash Flow - Other 2'!G40+'[1]Cash Flow - Other 3'!G40</f>
        <v>0</v>
      </c>
      <c r="H40" s="18">
        <f>'Cash Flow - General'!H40+'[1]Cash Flow - Water'!H40+'[1]Cash Flow - Sewer'!H40+'Cash Flow - Other 1'!H40+'[1]Cash Flow - Other 2'!H40+'[1]Cash Flow - Other 3'!H40</f>
        <v>0</v>
      </c>
      <c r="I40" s="18">
        <f>'Cash Flow - General'!I40+'[1]Cash Flow - Water'!I40+'[1]Cash Flow - Sewer'!I40+'Cash Flow - Other 1'!I40+'[1]Cash Flow - Other 2'!I40+'[1]Cash Flow - Other 3'!I40</f>
        <v>0</v>
      </c>
      <c r="J40" s="18">
        <f>'Cash Flow - General'!J40+'[1]Cash Flow - Water'!J40+'[1]Cash Flow - Sewer'!J40+'Cash Flow - Other 1'!J40+'[1]Cash Flow - Other 2'!J40+'[1]Cash Flow - Other 3'!J40</f>
        <v>0</v>
      </c>
      <c r="K40" s="18">
        <f>'Cash Flow - General'!K40+'[1]Cash Flow - Water'!K40+'[1]Cash Flow - Sewer'!K40+'Cash Flow - Other 1'!K40+'[1]Cash Flow - Other 2'!K40+'[1]Cash Flow - Other 3'!K40</f>
        <v>0</v>
      </c>
      <c r="L40" s="18">
        <f>'Cash Flow - General'!L40+'[1]Cash Flow - Water'!L40+'[1]Cash Flow - Sewer'!L40+'Cash Flow - Other 1'!L40+'[1]Cash Flow - Other 2'!L40+'[1]Cash Flow - Other 3'!L40</f>
        <v>0</v>
      </c>
      <c r="M40" s="18">
        <f>'Cash Flow - General'!M40+'[1]Cash Flow - Water'!M40+'[1]Cash Flow - Sewer'!M40+'Cash Flow - Other 1'!M40+'[1]Cash Flow - Other 2'!M40+'[1]Cash Flow - Other 3'!M40</f>
        <v>0</v>
      </c>
      <c r="N40" s="18">
        <f>'Cash Flow - General'!N40+'[1]Cash Flow - Water'!N40+'[1]Cash Flow - Sewer'!N40+'Cash Flow - Other 1'!N40+'[1]Cash Flow - Other 2'!N40+'[1]Cash Flow - Other 3'!N40</f>
        <v>0</v>
      </c>
      <c r="O40" s="18">
        <f>'Cash Flow - General'!O40+'[1]Cash Flow - Water'!O40+'[1]Cash Flow - Sewer'!O40+'Cash Flow - Other 1'!O40+'[1]Cash Flow - Other 2'!O40+'[1]Cash Flow - Other 3'!O40</f>
        <v>0</v>
      </c>
      <c r="P40" s="18">
        <f>'Cash Flow - General'!P40+'[1]Cash Flow - Water'!P40+'[1]Cash Flow - Sewer'!P40+'Cash Flow - Other 1'!P40+'[1]Cash Flow - Other 2'!P40+'[1]Cash Flow - Other 3'!P40</f>
        <v>0</v>
      </c>
      <c r="BA40" s="4" t="s">
        <v>0</v>
      </c>
      <c r="BB40" s="4" t="s">
        <v>0</v>
      </c>
      <c r="BC40" s="4" t="s">
        <v>0</v>
      </c>
      <c r="BF40" s="18"/>
      <c r="BG40" s="18"/>
      <c r="BH40" s="18"/>
      <c r="BI40" s="18"/>
      <c r="BJ40" s="18"/>
      <c r="BK40" s="18"/>
      <c r="BL40" s="18"/>
      <c r="BM40" s="18"/>
      <c r="BN40" s="18"/>
      <c r="BO40" s="18"/>
    </row>
    <row r="41" spans="1:67" ht="12.75" hidden="1" customHeight="1" thickBot="1" x14ac:dyDescent="0.25">
      <c r="A41" s="18" t="s">
        <v>115</v>
      </c>
      <c r="B41" s="20"/>
      <c r="C41" s="18">
        <f>SUM('[1]Historical Data'!C802)*1000</f>
        <v>0</v>
      </c>
      <c r="D41" s="20"/>
      <c r="E41" s="18">
        <f>'Cash Flow - General'!E41+'[1]Cash Flow - Water'!E41+'[1]Cash Flow - Sewer'!E41+'Cash Flow - Other 1'!E41+'[1]Cash Flow - Other 2'!E41+'[1]Cash Flow - Other 3'!E41+E93+IF(E93&gt;E94,E93-E94,0)</f>
        <v>0</v>
      </c>
      <c r="F41" s="20"/>
      <c r="G41" s="18">
        <f>'Cash Flow - General'!G41+'[1]Cash Flow - Water'!G41+'[1]Cash Flow - Sewer'!G41+'Cash Flow - Other 1'!G41+'[1]Cash Flow - Other 2'!G41+'[1]Cash Flow - Other 3'!G41+G93+IF(G93&gt;G94,G93-G94,0)</f>
        <v>0</v>
      </c>
      <c r="H41" s="18">
        <f>'Cash Flow - General'!H41+'[1]Cash Flow - Water'!H41+'[1]Cash Flow - Sewer'!H41+'Cash Flow - Other 1'!H41+'[1]Cash Flow - Other 2'!H41+'[1]Cash Flow - Other 3'!H41+H93+IF(H93&gt;H94,H93-H94,0)</f>
        <v>0</v>
      </c>
      <c r="I41" s="18">
        <f>'Cash Flow - General'!I41+'[1]Cash Flow - Water'!I41+'[1]Cash Flow - Sewer'!I41+'Cash Flow - Other 1'!I41+'[1]Cash Flow - Other 2'!I41+'[1]Cash Flow - Other 3'!I41+I93+IF(I93&gt;I94,I93-I94,0)</f>
        <v>0</v>
      </c>
      <c r="J41" s="18">
        <f>'Cash Flow - General'!J41+'[1]Cash Flow - Water'!J41+'[1]Cash Flow - Sewer'!J41+'Cash Flow - Other 1'!J41+'[1]Cash Flow - Other 2'!J41+'[1]Cash Flow - Other 3'!J41+J93+IF(J93&gt;J94,J93-J94,0)</f>
        <v>0</v>
      </c>
      <c r="K41" s="18">
        <f>'Cash Flow - General'!K41+'[1]Cash Flow - Water'!K41+'[1]Cash Flow - Sewer'!K41+'Cash Flow - Other 1'!K41+'[1]Cash Flow - Other 2'!K41+'[1]Cash Flow - Other 3'!K41+K93+IF(K93&gt;K94,K93-K94,0)</f>
        <v>0</v>
      </c>
      <c r="L41" s="18">
        <f>'Cash Flow - General'!L41+'[1]Cash Flow - Water'!L41+'[1]Cash Flow - Sewer'!L41+'Cash Flow - Other 1'!L41+'[1]Cash Flow - Other 2'!L41+'[1]Cash Flow - Other 3'!L41+L93+IF(L93&gt;L94,L93-L94,0)</f>
        <v>0</v>
      </c>
      <c r="M41" s="18">
        <f>'Cash Flow - General'!M41+'[1]Cash Flow - Water'!M41+'[1]Cash Flow - Sewer'!M41+'Cash Flow - Other 1'!M41+'[1]Cash Flow - Other 2'!M41+'[1]Cash Flow - Other 3'!M41+M93+IF(M93&gt;M94,M93-M94,0)</f>
        <v>0</v>
      </c>
      <c r="N41" s="18">
        <f>'Cash Flow - General'!N41+'[1]Cash Flow - Water'!N41+'[1]Cash Flow - Sewer'!N41+'Cash Flow - Other 1'!N41+'[1]Cash Flow - Other 2'!N41+'[1]Cash Flow - Other 3'!N41+N93+IF(N93&gt;N94,N93-N94,0)</f>
        <v>0</v>
      </c>
      <c r="O41" s="18">
        <f>'Cash Flow - General'!O41+'[1]Cash Flow - Water'!O41+'[1]Cash Flow - Sewer'!O41+'Cash Flow - Other 1'!O41+'[1]Cash Flow - Other 2'!O41+'[1]Cash Flow - Other 3'!O41+O93+IF(O93&gt;O94,O93-O94,0)</f>
        <v>0</v>
      </c>
      <c r="P41" s="18">
        <f>'Cash Flow - General'!P41+'[1]Cash Flow - Water'!P41+'[1]Cash Flow - Sewer'!P41+'Cash Flow - Other 1'!P41+'[1]Cash Flow - Other 2'!P41+'[1]Cash Flow - Other 3'!P41+P93+IF(P93&gt;P94,P93-P94,0)</f>
        <v>0</v>
      </c>
      <c r="BA41" s="4" t="s">
        <v>0</v>
      </c>
      <c r="BB41" s="4" t="s">
        <v>0</v>
      </c>
      <c r="BC41" s="4" t="s">
        <v>0</v>
      </c>
      <c r="BF41" s="66"/>
      <c r="BG41" s="66"/>
      <c r="BH41" s="66"/>
      <c r="BI41" s="66"/>
      <c r="BJ41" s="66"/>
      <c r="BK41" s="66"/>
      <c r="BL41" s="66"/>
      <c r="BM41" s="66"/>
      <c r="BN41" s="66"/>
      <c r="BO41" s="66"/>
    </row>
    <row r="42" spans="1:67" ht="12.75" hidden="1" customHeight="1" thickBot="1" x14ac:dyDescent="0.25">
      <c r="A42" s="18" t="s">
        <v>116</v>
      </c>
      <c r="B42" s="20"/>
      <c r="C42" s="18">
        <f>SUM('[1]Historical Data'!C800)*1000+SUM('[1]Historical Data'!C801)*1000</f>
        <v>0</v>
      </c>
      <c r="D42" s="20"/>
      <c r="E42" s="18">
        <f>'Cash Flow - General'!E42+'[1]Cash Flow - Water'!E42+'[1]Cash Flow - Sewer'!E42+'Cash Flow - Other 1'!E42+'[1]Cash Flow - Other 2'!E42+'[1]Cash Flow - Other 3'!E42</f>
        <v>0</v>
      </c>
      <c r="F42" s="20"/>
      <c r="G42" s="18">
        <f>'Cash Flow - General'!G42+'[1]Cash Flow - Water'!G42+'[1]Cash Flow - Sewer'!G42+'Cash Flow - Other 1'!G42+'[1]Cash Flow - Other 2'!G42+'[1]Cash Flow - Other 3'!G42</f>
        <v>0</v>
      </c>
      <c r="H42" s="18">
        <f>'Cash Flow - General'!H42+'[1]Cash Flow - Water'!H42+'[1]Cash Flow - Sewer'!H42+'Cash Flow - Other 1'!H42+'[1]Cash Flow - Other 2'!H42+'[1]Cash Flow - Other 3'!H42</f>
        <v>0</v>
      </c>
      <c r="I42" s="18">
        <f>'Cash Flow - General'!I42+'[1]Cash Flow - Water'!I42+'[1]Cash Flow - Sewer'!I42+'Cash Flow - Other 1'!I42+'[1]Cash Flow - Other 2'!I42+'[1]Cash Flow - Other 3'!I42</f>
        <v>0</v>
      </c>
      <c r="J42" s="18">
        <f>'Cash Flow - General'!J42+'[1]Cash Flow - Water'!J42+'[1]Cash Flow - Sewer'!J42+'Cash Flow - Other 1'!J42+'[1]Cash Flow - Other 2'!J42+'[1]Cash Flow - Other 3'!J42</f>
        <v>0</v>
      </c>
      <c r="K42" s="18">
        <f>'Cash Flow - General'!K42+'[1]Cash Flow - Water'!K42+'[1]Cash Flow - Sewer'!K42+'Cash Flow - Other 1'!K42+'[1]Cash Flow - Other 2'!K42+'[1]Cash Flow - Other 3'!K42</f>
        <v>0</v>
      </c>
      <c r="L42" s="18">
        <f>'Cash Flow - General'!L42+'[1]Cash Flow - Water'!L42+'[1]Cash Flow - Sewer'!L42+'Cash Flow - Other 1'!L42+'[1]Cash Flow - Other 2'!L42+'[1]Cash Flow - Other 3'!L42</f>
        <v>0</v>
      </c>
      <c r="M42" s="18">
        <f>'Cash Flow - General'!M42+'[1]Cash Flow - Water'!M42+'[1]Cash Flow - Sewer'!M42+'Cash Flow - Other 1'!M42+'[1]Cash Flow - Other 2'!M42+'[1]Cash Flow - Other 3'!M42</f>
        <v>0</v>
      </c>
      <c r="N42" s="18">
        <f>'Cash Flow - General'!N42+'[1]Cash Flow - Water'!N42+'[1]Cash Flow - Sewer'!N42+'Cash Flow - Other 1'!N42+'[1]Cash Flow - Other 2'!N42+'[1]Cash Flow - Other 3'!N42</f>
        <v>0</v>
      </c>
      <c r="O42" s="18">
        <f>'Cash Flow - General'!O42+'[1]Cash Flow - Water'!O42+'[1]Cash Flow - Sewer'!O42+'Cash Flow - Other 1'!O42+'[1]Cash Flow - Other 2'!O42+'[1]Cash Flow - Other 3'!O42</f>
        <v>0</v>
      </c>
      <c r="P42" s="18">
        <f>'Cash Flow - General'!P42+'[1]Cash Flow - Water'!P42+'[1]Cash Flow - Sewer'!P42+'Cash Flow - Other 1'!P42+'[1]Cash Flow - Other 2'!P42+'[1]Cash Flow - Other 3'!P42</f>
        <v>0</v>
      </c>
      <c r="BA42" s="4" t="s">
        <v>0</v>
      </c>
      <c r="BB42" s="4" t="s">
        <v>0</v>
      </c>
      <c r="BC42" s="4" t="s">
        <v>0</v>
      </c>
      <c r="BF42" s="68"/>
      <c r="BG42" s="68"/>
      <c r="BH42" s="68"/>
      <c r="BI42" s="68"/>
      <c r="BJ42" s="68"/>
      <c r="BK42" s="68"/>
      <c r="BL42" s="68"/>
      <c r="BM42" s="68"/>
      <c r="BN42" s="68"/>
      <c r="BO42" s="68"/>
    </row>
    <row r="43" spans="1:67" ht="12.75" hidden="1" customHeight="1" thickBot="1" x14ac:dyDescent="0.25">
      <c r="A43" s="18" t="s">
        <v>117</v>
      </c>
      <c r="B43" s="20"/>
      <c r="C43" s="18">
        <f>SUM('[1]Historical Data'!C803)*1000</f>
        <v>0</v>
      </c>
      <c r="D43" s="20"/>
      <c r="E43" s="18">
        <f>'Cash Flow - General'!E43+'[1]Cash Flow - Water'!E43+'[1]Cash Flow - Sewer'!E43+'Cash Flow - Other 1'!E43+'[1]Cash Flow - Other 2'!E43+'[1]Cash Flow - Other 3'!E43</f>
        <v>0</v>
      </c>
      <c r="F43" s="20"/>
      <c r="G43" s="18">
        <f>'Cash Flow - General'!G43+'[1]Cash Flow - Water'!G43+'[1]Cash Flow - Sewer'!G43+'Cash Flow - Other 1'!G43+'[1]Cash Flow - Other 2'!G43+'[1]Cash Flow - Other 3'!G43</f>
        <v>0</v>
      </c>
      <c r="H43" s="18">
        <f>'Cash Flow - General'!H43+'[1]Cash Flow - Water'!H43+'[1]Cash Flow - Sewer'!H43+'Cash Flow - Other 1'!H43+'[1]Cash Flow - Other 2'!H43+'[1]Cash Flow - Other 3'!H43</f>
        <v>0</v>
      </c>
      <c r="I43" s="18">
        <f>'Cash Flow - General'!I43+'[1]Cash Flow - Water'!I43+'[1]Cash Flow - Sewer'!I43+'Cash Flow - Other 1'!I43+'[1]Cash Flow - Other 2'!I43+'[1]Cash Flow - Other 3'!I43</f>
        <v>0</v>
      </c>
      <c r="J43" s="18">
        <f>'Cash Flow - General'!J43+'[1]Cash Flow - Water'!J43+'[1]Cash Flow - Sewer'!J43+'Cash Flow - Other 1'!J43+'[1]Cash Flow - Other 2'!J43+'[1]Cash Flow - Other 3'!J43</f>
        <v>0</v>
      </c>
      <c r="K43" s="18">
        <f>'Cash Flow - General'!K43+'[1]Cash Flow - Water'!K43+'[1]Cash Flow - Sewer'!K43+'Cash Flow - Other 1'!K43+'[1]Cash Flow - Other 2'!K43+'[1]Cash Flow - Other 3'!K43</f>
        <v>0</v>
      </c>
      <c r="L43" s="18">
        <f>'Cash Flow - General'!L43+'[1]Cash Flow - Water'!L43+'[1]Cash Flow - Sewer'!L43+'Cash Flow - Other 1'!L43+'[1]Cash Flow - Other 2'!L43+'[1]Cash Flow - Other 3'!L43</f>
        <v>0</v>
      </c>
      <c r="M43" s="18">
        <f>'Cash Flow - General'!M43+'[1]Cash Flow - Water'!M43+'[1]Cash Flow - Sewer'!M43+'Cash Flow - Other 1'!M43+'[1]Cash Flow - Other 2'!M43+'[1]Cash Flow - Other 3'!M43</f>
        <v>0</v>
      </c>
      <c r="N43" s="18">
        <f>'Cash Flow - General'!N43+'[1]Cash Flow - Water'!N43+'[1]Cash Flow - Sewer'!N43+'Cash Flow - Other 1'!N43+'[1]Cash Flow - Other 2'!N43+'[1]Cash Flow - Other 3'!N43</f>
        <v>0</v>
      </c>
      <c r="O43" s="18">
        <f>'Cash Flow - General'!O43+'[1]Cash Flow - Water'!O43+'[1]Cash Flow - Sewer'!O43+'Cash Flow - Other 1'!O43+'[1]Cash Flow - Other 2'!O43+'[1]Cash Flow - Other 3'!O43</f>
        <v>0</v>
      </c>
      <c r="P43" s="18">
        <f>'Cash Flow - General'!P43+'[1]Cash Flow - Water'!P43+'[1]Cash Flow - Sewer'!P43+'Cash Flow - Other 1'!P43+'[1]Cash Flow - Other 2'!P43+'[1]Cash Flow - Other 3'!P43</f>
        <v>0</v>
      </c>
      <c r="BA43" s="4" t="s">
        <v>0</v>
      </c>
      <c r="BB43" s="4" t="s">
        <v>0</v>
      </c>
      <c r="BC43" s="4" t="s">
        <v>0</v>
      </c>
      <c r="BF43" s="66"/>
      <c r="BG43" s="66"/>
      <c r="BH43" s="66"/>
      <c r="BI43" s="66"/>
      <c r="BJ43" s="66"/>
      <c r="BK43" s="66"/>
      <c r="BL43" s="66"/>
      <c r="BM43" s="66"/>
      <c r="BN43" s="66"/>
      <c r="BO43" s="66"/>
    </row>
    <row r="44" spans="1:67" ht="12.75" hidden="1" customHeight="1" x14ac:dyDescent="0.2">
      <c r="A44" s="18" t="s">
        <v>118</v>
      </c>
      <c r="B44" s="20"/>
      <c r="C44" s="18">
        <f>SUM('[1]Historical Data'!C804)*1000</f>
        <v>0</v>
      </c>
      <c r="D44" s="20"/>
      <c r="E44" s="18">
        <f>'Cash Flow - General'!E44+'[1]Cash Flow - Water'!E44+'[1]Cash Flow - Sewer'!E44+'Cash Flow - Other 1'!E44+'[1]Cash Flow - Other 2'!E44+'[1]Cash Flow - Other 3'!E44</f>
        <v>0</v>
      </c>
      <c r="F44" s="20"/>
      <c r="G44" s="18">
        <f>'Cash Flow - General'!G44+'[1]Cash Flow - Water'!G44+'[1]Cash Flow - Sewer'!G44+'Cash Flow - Other 1'!G44+'[1]Cash Flow - Other 2'!G44+'[1]Cash Flow - Other 3'!G44</f>
        <v>0</v>
      </c>
      <c r="H44" s="18">
        <f>'Cash Flow - General'!H44+'[1]Cash Flow - Water'!H44+'[1]Cash Flow - Sewer'!H44+'Cash Flow - Other 1'!H44+'[1]Cash Flow - Other 2'!H44+'[1]Cash Flow - Other 3'!H44</f>
        <v>0</v>
      </c>
      <c r="I44" s="18">
        <f>'Cash Flow - General'!I44+'[1]Cash Flow - Water'!I44+'[1]Cash Flow - Sewer'!I44+'Cash Flow - Other 1'!I44+'[1]Cash Flow - Other 2'!I44+'[1]Cash Flow - Other 3'!I44</f>
        <v>0</v>
      </c>
      <c r="J44" s="18">
        <f>'Cash Flow - General'!J44+'[1]Cash Flow - Water'!J44+'[1]Cash Flow - Sewer'!J44+'Cash Flow - Other 1'!J44+'[1]Cash Flow - Other 2'!J44+'[1]Cash Flow - Other 3'!J44</f>
        <v>0</v>
      </c>
      <c r="K44" s="18">
        <f>'Cash Flow - General'!K44+'[1]Cash Flow - Water'!K44+'[1]Cash Flow - Sewer'!K44+'Cash Flow - Other 1'!K44+'[1]Cash Flow - Other 2'!K44+'[1]Cash Flow - Other 3'!K44</f>
        <v>0</v>
      </c>
      <c r="L44" s="18">
        <f>'Cash Flow - General'!L44+'[1]Cash Flow - Water'!L44+'[1]Cash Flow - Sewer'!L44+'Cash Flow - Other 1'!L44+'[1]Cash Flow - Other 2'!L44+'[1]Cash Flow - Other 3'!L44</f>
        <v>0</v>
      </c>
      <c r="M44" s="18">
        <f>'Cash Flow - General'!M44+'[1]Cash Flow - Water'!M44+'[1]Cash Flow - Sewer'!M44+'Cash Flow - Other 1'!M44+'[1]Cash Flow - Other 2'!M44+'[1]Cash Flow - Other 3'!M44</f>
        <v>0</v>
      </c>
      <c r="N44" s="18">
        <f>'Cash Flow - General'!N44+'[1]Cash Flow - Water'!N44+'[1]Cash Flow - Sewer'!N44+'Cash Flow - Other 1'!N44+'[1]Cash Flow - Other 2'!N44+'[1]Cash Flow - Other 3'!N44</f>
        <v>0</v>
      </c>
      <c r="O44" s="18">
        <f>'Cash Flow - General'!O44+'[1]Cash Flow - Water'!O44+'[1]Cash Flow - Sewer'!O44+'Cash Flow - Other 1'!O44+'[1]Cash Flow - Other 2'!O44+'[1]Cash Flow - Other 3'!O44</f>
        <v>0</v>
      </c>
      <c r="P44" s="18">
        <f>'Cash Flow - General'!P44+'[1]Cash Flow - Water'!P44+'[1]Cash Flow - Sewer'!P44+'Cash Flow - Other 1'!P44+'[1]Cash Flow - Other 2'!P44+'[1]Cash Flow - Other 3'!P44</f>
        <v>0</v>
      </c>
      <c r="BA44" s="4" t="s">
        <v>0</v>
      </c>
      <c r="BB44" s="4" t="s">
        <v>0</v>
      </c>
      <c r="BC44" s="4" t="s">
        <v>0</v>
      </c>
      <c r="BF44" s="67"/>
      <c r="BG44" s="67"/>
      <c r="BH44" s="67"/>
      <c r="BI44" s="67"/>
      <c r="BJ44" s="67"/>
      <c r="BK44" s="67"/>
      <c r="BL44" s="67"/>
      <c r="BM44" s="67"/>
      <c r="BN44" s="67"/>
      <c r="BO44" s="67"/>
    </row>
    <row r="45" spans="1:67" ht="12.75" customHeight="1" x14ac:dyDescent="0.2">
      <c r="A45" s="18"/>
      <c r="B45" s="20"/>
      <c r="C45" s="18"/>
      <c r="D45" s="20"/>
      <c r="E45" s="18"/>
      <c r="F45" s="20"/>
      <c r="G45" s="18"/>
      <c r="H45" s="18"/>
      <c r="I45" s="18"/>
      <c r="J45" s="18"/>
      <c r="K45" s="18"/>
      <c r="L45" s="18"/>
      <c r="M45" s="18"/>
      <c r="N45" s="18"/>
      <c r="O45" s="18"/>
      <c r="P45" s="18"/>
      <c r="BA45" s="4" t="s">
        <v>0</v>
      </c>
      <c r="BB45" s="4" t="s">
        <v>0</v>
      </c>
      <c r="BC45" s="4" t="s">
        <v>0</v>
      </c>
    </row>
    <row r="46" spans="1:67" x14ac:dyDescent="0.2">
      <c r="A46" s="23" t="s">
        <v>119</v>
      </c>
      <c r="B46" s="57"/>
      <c r="C46" s="39">
        <f t="shared" ref="C46" si="5">SUM(C24:C45)</f>
        <v>-27685000</v>
      </c>
      <c r="D46" s="57"/>
      <c r="E46" s="39">
        <f t="shared" ref="E46:P46" si="6">SUM(E24:E45)</f>
        <v>-30846065.105949678</v>
      </c>
      <c r="F46" s="57"/>
      <c r="G46" s="39">
        <f t="shared" si="6"/>
        <v>-59661733</v>
      </c>
      <c r="H46" s="39">
        <f t="shared" si="6"/>
        <v>-10470855.52163443</v>
      </c>
      <c r="I46" s="39">
        <f t="shared" si="6"/>
        <v>-6226664.1724366415</v>
      </c>
      <c r="J46" s="39">
        <f t="shared" si="6"/>
        <v>-8844933.0706865378</v>
      </c>
      <c r="K46" s="39">
        <f t="shared" si="6"/>
        <v>-6514612.7520792503</v>
      </c>
      <c r="L46" s="39">
        <f t="shared" si="6"/>
        <v>-3874271.5008953381</v>
      </c>
      <c r="M46" s="39">
        <f t="shared" si="6"/>
        <v>-7165057.7400000002</v>
      </c>
      <c r="N46" s="39">
        <f t="shared" si="6"/>
        <v>-11001721.43</v>
      </c>
      <c r="O46" s="39">
        <f t="shared" si="6"/>
        <v>-11874076.1208129</v>
      </c>
      <c r="P46" s="39">
        <f t="shared" si="6"/>
        <v>-5427974.8085778253</v>
      </c>
      <c r="BA46" s="4" t="s">
        <v>0</v>
      </c>
      <c r="BB46" s="4" t="s">
        <v>0</v>
      </c>
      <c r="BC46" s="4" t="s">
        <v>0</v>
      </c>
      <c r="BF46" s="39">
        <f t="shared" ref="BF46:BO46" si="7">SUM(BF24:BF45)</f>
        <v>0</v>
      </c>
      <c r="BG46" s="39">
        <f t="shared" si="7"/>
        <v>0</v>
      </c>
      <c r="BH46" s="39">
        <f t="shared" si="7"/>
        <v>0</v>
      </c>
      <c r="BI46" s="39">
        <f t="shared" si="7"/>
        <v>0</v>
      </c>
      <c r="BJ46" s="39">
        <f t="shared" si="7"/>
        <v>0</v>
      </c>
      <c r="BK46" s="39">
        <f t="shared" si="7"/>
        <v>0</v>
      </c>
      <c r="BL46" s="39">
        <f t="shared" si="7"/>
        <v>0</v>
      </c>
      <c r="BM46" s="39">
        <f t="shared" si="7"/>
        <v>0</v>
      </c>
      <c r="BN46" s="39">
        <f t="shared" si="7"/>
        <v>0</v>
      </c>
      <c r="BO46" s="39">
        <f t="shared" si="7"/>
        <v>0</v>
      </c>
    </row>
    <row r="47" spans="1:67" x14ac:dyDescent="0.2">
      <c r="A47" s="18"/>
      <c r="B47" s="20"/>
      <c r="C47" s="18"/>
      <c r="D47" s="20"/>
      <c r="E47" s="18"/>
      <c r="F47" s="20"/>
      <c r="G47" s="18"/>
      <c r="H47" s="18"/>
      <c r="I47" s="18"/>
      <c r="J47" s="18"/>
      <c r="K47" s="18"/>
      <c r="L47" s="18"/>
      <c r="M47" s="18"/>
      <c r="N47" s="18"/>
      <c r="O47" s="18"/>
      <c r="P47" s="18"/>
      <c r="BA47" s="4" t="s">
        <v>0</v>
      </c>
      <c r="BB47" s="4" t="s">
        <v>0</v>
      </c>
      <c r="BC47" s="4" t="s">
        <v>0</v>
      </c>
    </row>
    <row r="48" spans="1:67" ht="15" x14ac:dyDescent="0.25">
      <c r="A48" s="19" t="s">
        <v>120</v>
      </c>
      <c r="B48" s="56"/>
      <c r="C48" s="18"/>
      <c r="D48" s="56"/>
      <c r="E48" s="18"/>
      <c r="F48" s="56"/>
      <c r="G48" s="18"/>
      <c r="H48" s="18"/>
      <c r="I48" s="18"/>
      <c r="J48" s="18"/>
      <c r="K48" s="18"/>
      <c r="L48" s="18"/>
      <c r="M48" s="18"/>
      <c r="N48" s="18"/>
      <c r="O48" s="18"/>
      <c r="P48" s="18"/>
      <c r="BA48" s="4" t="s">
        <v>0</v>
      </c>
      <c r="BB48" s="4" t="s">
        <v>0</v>
      </c>
      <c r="BC48" s="4" t="s">
        <v>0</v>
      </c>
    </row>
    <row r="49" spans="1:67" ht="12.75" customHeight="1" x14ac:dyDescent="0.2">
      <c r="A49" s="23" t="s">
        <v>92</v>
      </c>
      <c r="B49" s="57"/>
      <c r="C49" s="18"/>
      <c r="D49" s="57"/>
      <c r="E49" s="18"/>
      <c r="F49" s="57"/>
      <c r="G49" s="18"/>
      <c r="H49" s="18"/>
      <c r="I49" s="18"/>
      <c r="J49" s="18"/>
      <c r="K49" s="18"/>
      <c r="L49" s="18"/>
      <c r="M49" s="18"/>
      <c r="N49" s="18"/>
      <c r="O49" s="18"/>
      <c r="P49" s="18"/>
      <c r="BA49" s="4" t="s">
        <v>0</v>
      </c>
      <c r="BB49" s="4" t="s">
        <v>0</v>
      </c>
      <c r="BC49" s="4" t="s">
        <v>0</v>
      </c>
    </row>
    <row r="50" spans="1:67" ht="12.75" customHeight="1" x14ac:dyDescent="0.2">
      <c r="A50" s="18" t="s">
        <v>121</v>
      </c>
      <c r="B50" s="20"/>
      <c r="C50" s="18">
        <f>SUM('[1]Historical Data'!C811)*1000</f>
        <v>0</v>
      </c>
      <c r="D50" s="20"/>
      <c r="E50" s="18">
        <f>'Cash Flow - General'!E50+'[1]Cash Flow - Water'!E50+'[1]Cash Flow - Sewer'!E50+'Cash Flow - Other 1'!E50+'[1]Cash Flow - Other 2'!E50+'[1]Cash Flow - Other 3'!E50-E94+IF(E94&gt;E93,E94-E93,0)</f>
        <v>22500000</v>
      </c>
      <c r="F50" s="20"/>
      <c r="G50" s="18">
        <f>'Cash Flow - General'!G50+'[1]Cash Flow - Water'!G50+'[1]Cash Flow - Sewer'!G50+'Cash Flow - Other 1'!G50+'[1]Cash Flow - Other 2'!G50+'[1]Cash Flow - Other 3'!G50-G94+IF(G94&gt;G93,G94-G93,0)</f>
        <v>40000000</v>
      </c>
      <c r="H50" s="18">
        <f>'Cash Flow - General'!H50+'[1]Cash Flow - Water'!H50+'[1]Cash Flow - Sewer'!H50+'Cash Flow - Other 1'!H50+'[1]Cash Flow - Other 2'!H50+'[1]Cash Flow - Other 3'!H50-H94+IF(H94&gt;H93,H94-H93,0)</f>
        <v>3800000</v>
      </c>
      <c r="I50" s="18">
        <f>'Cash Flow - General'!I50+'[1]Cash Flow - Water'!I50+'[1]Cash Flow - Sewer'!I50+'Cash Flow - Other 1'!I50+'[1]Cash Flow - Other 2'!I50+'[1]Cash Flow - Other 3'!I50-I94+IF(I94&gt;I93,I94-I93,0)</f>
        <v>0</v>
      </c>
      <c r="J50" s="18">
        <f>'Cash Flow - General'!J50+'[1]Cash Flow - Water'!J50+'[1]Cash Flow - Sewer'!J50+'Cash Flow - Other 1'!J50+'[1]Cash Flow - Other 2'!J50+'[1]Cash Flow - Other 3'!J50-J94+IF(J94&gt;J93,J94-J93,0)</f>
        <v>2500000</v>
      </c>
      <c r="K50" s="18">
        <f>'Cash Flow - General'!K50+'[1]Cash Flow - Water'!K50+'[1]Cash Flow - Sewer'!K50+'Cash Flow - Other 1'!K50+'[1]Cash Flow - Other 2'!K50+'[1]Cash Flow - Other 3'!K50-K94+IF(K94&gt;K93,K94-K93,0)</f>
        <v>0</v>
      </c>
      <c r="L50" s="18">
        <f>'Cash Flow - General'!L50+'[1]Cash Flow - Water'!L50+'[1]Cash Flow - Sewer'!L50+'Cash Flow - Other 1'!L50+'[1]Cash Flow - Other 2'!L50+'[1]Cash Flow - Other 3'!L50-L94+IF(L94&gt;L93,L94-L93,0)</f>
        <v>21200000</v>
      </c>
      <c r="M50" s="18">
        <f>'Cash Flow - General'!M50+'[1]Cash Flow - Water'!M50+'[1]Cash Flow - Sewer'!M50+'Cash Flow - Other 1'!M50+'[1]Cash Flow - Other 2'!M50+'[1]Cash Flow - Other 3'!M50-M94+IF(M94&gt;M93,M94-M93,0)</f>
        <v>0</v>
      </c>
      <c r="N50" s="18">
        <f>'Cash Flow - General'!N50+'[1]Cash Flow - Water'!N50+'[1]Cash Flow - Sewer'!N50+'Cash Flow - Other 1'!N50+'[1]Cash Flow - Other 2'!N50+'[1]Cash Flow - Other 3'!N50-N94+IF(N94&gt;N93,N94-N93,0)</f>
        <v>0</v>
      </c>
      <c r="O50" s="18">
        <f>'Cash Flow - General'!O50+'[1]Cash Flow - Water'!O50+'[1]Cash Flow - Sewer'!O50+'Cash Flow - Other 1'!O50+'[1]Cash Flow - Other 2'!O50+'[1]Cash Flow - Other 3'!O50-O94+IF(O94&gt;O93,O94-O93,0)</f>
        <v>0</v>
      </c>
      <c r="P50" s="18">
        <f>'Cash Flow - General'!P50+'[1]Cash Flow - Water'!P50+'[1]Cash Flow - Sewer'!P50+'Cash Flow - Other 1'!P50+'[1]Cash Flow - Other 2'!P50+'[1]Cash Flow - Other 3'!P50-P94+IF(P94&gt;P93,P94-P93,0)</f>
        <v>0</v>
      </c>
      <c r="BA50" s="4" t="s">
        <v>0</v>
      </c>
      <c r="BB50" s="4" t="s">
        <v>0</v>
      </c>
      <c r="BC50" s="4" t="s">
        <v>0</v>
      </c>
      <c r="BF50" s="18"/>
      <c r="BG50" s="18"/>
      <c r="BH50" s="18"/>
      <c r="BI50" s="18"/>
      <c r="BJ50" s="18"/>
      <c r="BK50" s="18"/>
      <c r="BL50" s="18"/>
      <c r="BM50" s="18"/>
      <c r="BN50" s="18"/>
      <c r="BO50" s="18"/>
    </row>
    <row r="51" spans="1:67" ht="12.75" hidden="1" customHeight="1" thickBot="1" x14ac:dyDescent="0.25">
      <c r="A51" s="18" t="s">
        <v>122</v>
      </c>
      <c r="B51" s="20"/>
      <c r="C51" s="18">
        <f>SUM('[1]Historical Data'!C812)*1000</f>
        <v>0</v>
      </c>
      <c r="D51" s="20"/>
      <c r="E51" s="18">
        <f>'Cash Flow - General'!E51+'[1]Cash Flow - Water'!E51+'[1]Cash Flow - Sewer'!E51+'Cash Flow - Other 1'!E51+'[1]Cash Flow - Other 2'!E51+'[1]Cash Flow - Other 3'!E51</f>
        <v>0</v>
      </c>
      <c r="F51" s="20"/>
      <c r="G51" s="18">
        <f>'Cash Flow - General'!G51+'[1]Cash Flow - Water'!G51+'[1]Cash Flow - Sewer'!G51+'Cash Flow - Other 1'!G51+'[1]Cash Flow - Other 2'!G51+'[1]Cash Flow - Other 3'!G51</f>
        <v>0</v>
      </c>
      <c r="H51" s="18">
        <f>'Cash Flow - General'!H51+'[1]Cash Flow - Water'!H51+'[1]Cash Flow - Sewer'!H51+'Cash Flow - Other 1'!H51+'[1]Cash Flow - Other 2'!H51+'[1]Cash Flow - Other 3'!H51</f>
        <v>0</v>
      </c>
      <c r="I51" s="18">
        <f>'Cash Flow - General'!I51+'[1]Cash Flow - Water'!I51+'[1]Cash Flow - Sewer'!I51+'Cash Flow - Other 1'!I51+'[1]Cash Flow - Other 2'!I51+'[1]Cash Flow - Other 3'!I51</f>
        <v>0</v>
      </c>
      <c r="J51" s="18">
        <f>'Cash Flow - General'!J51+'[1]Cash Flow - Water'!J51+'[1]Cash Flow - Sewer'!J51+'Cash Flow - Other 1'!J51+'[1]Cash Flow - Other 2'!J51+'[1]Cash Flow - Other 3'!J51</f>
        <v>0</v>
      </c>
      <c r="K51" s="18">
        <f>'Cash Flow - General'!K51+'[1]Cash Flow - Water'!K51+'[1]Cash Flow - Sewer'!K51+'Cash Flow - Other 1'!K51+'[1]Cash Flow - Other 2'!K51+'[1]Cash Flow - Other 3'!K51</f>
        <v>0</v>
      </c>
      <c r="L51" s="18">
        <f>'Cash Flow - General'!L51+'[1]Cash Flow - Water'!L51+'[1]Cash Flow - Sewer'!L51+'Cash Flow - Other 1'!L51+'[1]Cash Flow - Other 2'!L51+'[1]Cash Flow - Other 3'!L51</f>
        <v>0</v>
      </c>
      <c r="M51" s="18">
        <f>'Cash Flow - General'!M51+'[1]Cash Flow - Water'!M51+'[1]Cash Flow - Sewer'!M51+'Cash Flow - Other 1'!M51+'[1]Cash Flow - Other 2'!M51+'[1]Cash Flow - Other 3'!M51</f>
        <v>0</v>
      </c>
      <c r="N51" s="18">
        <f>'Cash Flow - General'!N51+'[1]Cash Flow - Water'!N51+'[1]Cash Flow - Sewer'!N51+'Cash Flow - Other 1'!N51+'[1]Cash Flow - Other 2'!N51+'[1]Cash Flow - Other 3'!N51</f>
        <v>0</v>
      </c>
      <c r="O51" s="18">
        <f>'Cash Flow - General'!O51+'[1]Cash Flow - Water'!O51+'[1]Cash Flow - Sewer'!O51+'Cash Flow - Other 1'!O51+'[1]Cash Flow - Other 2'!O51+'[1]Cash Flow - Other 3'!O51</f>
        <v>0</v>
      </c>
      <c r="P51" s="18">
        <f>'Cash Flow - General'!P51+'[1]Cash Flow - Water'!P51+'[1]Cash Flow - Sewer'!P51+'Cash Flow - Other 1'!P51+'[1]Cash Flow - Other 2'!P51+'[1]Cash Flow - Other 3'!P51</f>
        <v>0</v>
      </c>
      <c r="BA51" s="4" t="s">
        <v>0</v>
      </c>
      <c r="BB51" s="4" t="s">
        <v>0</v>
      </c>
      <c r="BC51" s="4" t="s">
        <v>0</v>
      </c>
      <c r="BF51" s="18"/>
      <c r="BG51" s="18"/>
      <c r="BH51" s="18"/>
      <c r="BI51" s="18"/>
      <c r="BJ51" s="18"/>
      <c r="BK51" s="18"/>
      <c r="BL51" s="18"/>
      <c r="BM51" s="18"/>
      <c r="BN51" s="18"/>
      <c r="BO51" s="18"/>
    </row>
    <row r="52" spans="1:67" ht="12.75" hidden="1" customHeight="1" thickBot="1" x14ac:dyDescent="0.25">
      <c r="A52" s="18" t="s">
        <v>123</v>
      </c>
      <c r="B52" s="20"/>
      <c r="C52" s="18">
        <f>SUM('[1]Historical Data'!C813)*1000</f>
        <v>0</v>
      </c>
      <c r="D52" s="20"/>
      <c r="E52" s="18">
        <f>'Cash Flow - General'!E52+'[1]Cash Flow - Water'!E52+'[1]Cash Flow - Sewer'!E52+'Cash Flow - Other 1'!E52+'[1]Cash Flow - Other 2'!E52+'[1]Cash Flow - Other 3'!E52</f>
        <v>0</v>
      </c>
      <c r="F52" s="20"/>
      <c r="G52" s="18">
        <f>'Cash Flow - General'!G52+'[1]Cash Flow - Water'!G52+'[1]Cash Flow - Sewer'!G52+'Cash Flow - Other 1'!G52+'[1]Cash Flow - Other 2'!G52+'[1]Cash Flow - Other 3'!G52</f>
        <v>0</v>
      </c>
      <c r="H52" s="18">
        <f>'Cash Flow - General'!H52+'[1]Cash Flow - Water'!H52+'[1]Cash Flow - Sewer'!H52+'Cash Flow - Other 1'!H52+'[1]Cash Flow - Other 2'!H52+'[1]Cash Flow - Other 3'!H52</f>
        <v>0</v>
      </c>
      <c r="I52" s="18">
        <f>'Cash Flow - General'!I52+'[1]Cash Flow - Water'!I52+'[1]Cash Flow - Sewer'!I52+'Cash Flow - Other 1'!I52+'[1]Cash Flow - Other 2'!I52+'[1]Cash Flow - Other 3'!I52</f>
        <v>0</v>
      </c>
      <c r="J52" s="18">
        <f>'Cash Flow - General'!J52+'[1]Cash Flow - Water'!J52+'[1]Cash Flow - Sewer'!J52+'Cash Flow - Other 1'!J52+'[1]Cash Flow - Other 2'!J52+'[1]Cash Flow - Other 3'!J52</f>
        <v>0</v>
      </c>
      <c r="K52" s="18">
        <f>'Cash Flow - General'!K52+'[1]Cash Flow - Water'!K52+'[1]Cash Flow - Sewer'!K52+'Cash Flow - Other 1'!K52+'[1]Cash Flow - Other 2'!K52+'[1]Cash Flow - Other 3'!K52</f>
        <v>0</v>
      </c>
      <c r="L52" s="18">
        <f>'Cash Flow - General'!L52+'[1]Cash Flow - Water'!L52+'[1]Cash Flow - Sewer'!L52+'Cash Flow - Other 1'!L52+'[1]Cash Flow - Other 2'!L52+'[1]Cash Flow - Other 3'!L52</f>
        <v>0</v>
      </c>
      <c r="M52" s="18">
        <f>'Cash Flow - General'!M52+'[1]Cash Flow - Water'!M52+'[1]Cash Flow - Sewer'!M52+'Cash Flow - Other 1'!M52+'[1]Cash Flow - Other 2'!M52+'[1]Cash Flow - Other 3'!M52</f>
        <v>0</v>
      </c>
      <c r="N52" s="18">
        <f>'Cash Flow - General'!N52+'[1]Cash Flow - Water'!N52+'[1]Cash Flow - Sewer'!N52+'Cash Flow - Other 1'!N52+'[1]Cash Flow - Other 2'!N52+'[1]Cash Flow - Other 3'!N52</f>
        <v>0</v>
      </c>
      <c r="O52" s="18">
        <f>'Cash Flow - General'!O52+'[1]Cash Flow - Water'!O52+'[1]Cash Flow - Sewer'!O52+'Cash Flow - Other 1'!O52+'[1]Cash Flow - Other 2'!O52+'[1]Cash Flow - Other 3'!O52</f>
        <v>0</v>
      </c>
      <c r="P52" s="18">
        <f>'Cash Flow - General'!P52+'[1]Cash Flow - Water'!P52+'[1]Cash Flow - Sewer'!P52+'Cash Flow - Other 1'!P52+'[1]Cash Flow - Other 2'!P52+'[1]Cash Flow - Other 3'!P52</f>
        <v>0</v>
      </c>
      <c r="BA52" s="4" t="s">
        <v>0</v>
      </c>
      <c r="BB52" s="4" t="s">
        <v>0</v>
      </c>
      <c r="BC52" s="4" t="s">
        <v>0</v>
      </c>
      <c r="BF52" s="66"/>
      <c r="BG52" s="66"/>
      <c r="BH52" s="66"/>
      <c r="BI52" s="66"/>
      <c r="BJ52" s="66"/>
      <c r="BK52" s="66"/>
      <c r="BL52" s="66"/>
      <c r="BM52" s="66"/>
      <c r="BN52" s="66"/>
      <c r="BO52" s="66"/>
    </row>
    <row r="53" spans="1:67" ht="12.75" customHeight="1" x14ac:dyDescent="0.2">
      <c r="A53" s="23" t="s">
        <v>96</v>
      </c>
      <c r="B53" s="57"/>
      <c r="C53" s="18"/>
      <c r="D53" s="57"/>
      <c r="E53" s="18"/>
      <c r="F53" s="57"/>
      <c r="G53" s="18"/>
      <c r="H53" s="18"/>
      <c r="I53" s="18"/>
      <c r="J53" s="18"/>
      <c r="K53" s="18"/>
      <c r="L53" s="18"/>
      <c r="M53" s="18"/>
      <c r="N53" s="18"/>
      <c r="O53" s="18"/>
      <c r="P53" s="18"/>
      <c r="BA53" s="4" t="s">
        <v>0</v>
      </c>
      <c r="BB53" s="4" t="s">
        <v>0</v>
      </c>
      <c r="BC53" s="4" t="s">
        <v>0</v>
      </c>
    </row>
    <row r="54" spans="1:67" ht="12.75" customHeight="1" thickBot="1" x14ac:dyDescent="0.25">
      <c r="A54" s="18" t="s">
        <v>124</v>
      </c>
      <c r="B54" s="20"/>
      <c r="C54" s="18">
        <f>SUM('[1]Historical Data'!C816)*1000</f>
        <v>-842000</v>
      </c>
      <c r="D54" s="20"/>
      <c r="E54" s="18">
        <f>'Cash Flow - General'!E54+'[1]Cash Flow - Water'!E54+'[1]Cash Flow - Sewer'!E54+'Cash Flow - Other 1'!E54+'[1]Cash Flow - Other 2'!E54+'[1]Cash Flow - Other 3'!E54+E96+IF(E96&gt;E95,-E96+E95,0)</f>
        <v>-814618.13138179085</v>
      </c>
      <c r="F54" s="20"/>
      <c r="G54" s="18">
        <f>'Cash Flow - General'!G54+'[1]Cash Flow - Water'!G54+'[1]Cash Flow - Sewer'!G54+'Cash Flow - Other 1'!G54+'[1]Cash Flow - Other 2'!G54+'[1]Cash Flow - Other 3'!G54+G96+IF(G96&gt;G95,-G96+G95,0)</f>
        <v>-899689.95835999469</v>
      </c>
      <c r="H54" s="18">
        <f>'Cash Flow - General'!H54+'[1]Cash Flow - Water'!H54+'[1]Cash Flow - Sewer'!H54+'Cash Flow - Other 1'!H54+'[1]Cash Flow - Other 2'!H54+'[1]Cash Flow - Other 3'!H54+H96+IF(H96&gt;H95,-H96+H95,0)</f>
        <v>-1177857.6015255121</v>
      </c>
      <c r="I54" s="18">
        <f>'Cash Flow - General'!I54+'[1]Cash Flow - Water'!I54+'[1]Cash Flow - Sewer'!I54+'Cash Flow - Other 1'!I54+'[1]Cash Flow - Other 2'!I54+'[1]Cash Flow - Other 3'!I54+I96+IF(I96&gt;I95,-I96+I95,0)</f>
        <v>-1304777.649671759</v>
      </c>
      <c r="J54" s="18">
        <f>'Cash Flow - General'!J54+'[1]Cash Flow - Water'!J54+'[1]Cash Flow - Sewer'!J54+'Cash Flow - Other 1'!J54+'[1]Cash Flow - Other 2'!J54+'[1]Cash Flow - Other 3'!J54+J96+IF(J96&gt;J95,-J96+J95,0)</f>
        <v>-1306051.6314655547</v>
      </c>
      <c r="K54" s="18">
        <f>'Cash Flow - General'!K54+'[1]Cash Flow - Water'!K54+'[1]Cash Flow - Sewer'!K54+'Cash Flow - Other 1'!K54+'[1]Cash Flow - Other 2'!K54+'[1]Cash Flow - Other 3'!K54+K96+IF(K96&gt;K95,-K96+K95,0)</f>
        <v>-21161815.410787161</v>
      </c>
      <c r="L54" s="18">
        <f>'Cash Flow - General'!L54+'[1]Cash Flow - Water'!L54+'[1]Cash Flow - Sewer'!L54+'Cash Flow - Other 1'!L54+'[1]Cash Flow - Other 2'!L54+'[1]Cash Flow - Other 3'!L54+L96+IF(L96&gt;L95,-L96+L95,0)</f>
        <v>-41376609.183945678</v>
      </c>
      <c r="M54" s="18">
        <f>'Cash Flow - General'!M54+'[1]Cash Flow - Water'!M54+'[1]Cash Flow - Sewer'!M54+'Cash Flow - Other 1'!M54+'[1]Cash Flow - Other 2'!M54+'[1]Cash Flow - Other 3'!M54+M96+IF(M96&gt;M95,-M96+M95,0)</f>
        <v>-3501870.8818550347</v>
      </c>
      <c r="N54" s="18">
        <f>'Cash Flow - General'!N54+'[1]Cash Flow - Water'!N54+'[1]Cash Flow - Sewer'!N54+'Cash Flow - Other 1'!N54+'[1]Cash Flow - Other 2'!N54+'[1]Cash Flow - Other 3'!N54+N96+IF(N96&gt;N95,-N96+N95,0)</f>
        <v>-3629012.8186749234</v>
      </c>
      <c r="O54" s="18">
        <f>'Cash Flow - General'!O54+'[1]Cash Flow - Water'!O54+'[1]Cash Flow - Sewer'!O54+'Cash Flow - Other 1'!O54+'[1]Cash Flow - Other 2'!O54+'[1]Cash Flow - Other 3'!O54+O96+IF(O96&gt;O95,-O96+O95,0)</f>
        <v>-3760845.5956867253</v>
      </c>
      <c r="P54" s="18">
        <f>'Cash Flow - General'!P54+'[1]Cash Flow - Water'!P54+'[1]Cash Flow - Sewer'!P54+'Cash Flow - Other 1'!P54+'[1]Cash Flow - Other 2'!P54+'[1]Cash Flow - Other 3'!P54+P96+IF(P96&gt;P95,-P96+P95,0)</f>
        <v>-3675717.272096266</v>
      </c>
      <c r="BA54" s="4" t="s">
        <v>0</v>
      </c>
      <c r="BB54" s="4" t="s">
        <v>0</v>
      </c>
      <c r="BC54" s="4" t="s">
        <v>0</v>
      </c>
      <c r="BF54" s="18"/>
      <c r="BG54" s="18"/>
      <c r="BH54" s="18"/>
      <c r="BI54" s="18"/>
      <c r="BJ54" s="18"/>
      <c r="BK54" s="18"/>
      <c r="BL54" s="18"/>
      <c r="BM54" s="18"/>
      <c r="BN54" s="18"/>
      <c r="BO54" s="18"/>
    </row>
    <row r="55" spans="1:67" ht="12.75" customHeight="1" thickBot="1" x14ac:dyDescent="0.25">
      <c r="A55" s="18" t="s">
        <v>125</v>
      </c>
      <c r="B55" s="20"/>
      <c r="C55" s="18">
        <f>SUM('[1]Historical Data'!C817)*1000</f>
        <v>0</v>
      </c>
      <c r="D55" s="20"/>
      <c r="E55" s="18">
        <f>'Cash Flow - General'!E55+'[1]Cash Flow - Water'!E55+'[1]Cash Flow - Sewer'!E55+'Cash Flow - Other 1'!E55+'[1]Cash Flow - Other 2'!E55+'[1]Cash Flow - Other 3'!E55</f>
        <v>0</v>
      </c>
      <c r="F55" s="20"/>
      <c r="G55" s="18">
        <f>'Cash Flow - General'!G55+'[1]Cash Flow - Water'!G55+'[1]Cash Flow - Sewer'!G55+'Cash Flow - Other 1'!G55+'[1]Cash Flow - Other 2'!G55+'[1]Cash Flow - Other 3'!G55</f>
        <v>0</v>
      </c>
      <c r="H55" s="18">
        <f>'Cash Flow - General'!H55+'[1]Cash Flow - Water'!H55+'[1]Cash Flow - Sewer'!H55+'Cash Flow - Other 1'!H55+'[1]Cash Flow - Other 2'!H55+'[1]Cash Flow - Other 3'!H55</f>
        <v>0</v>
      </c>
      <c r="I55" s="18">
        <f>'Cash Flow - General'!I55+'[1]Cash Flow - Water'!I55+'[1]Cash Flow - Sewer'!I55+'Cash Flow - Other 1'!I55+'[1]Cash Flow - Other 2'!I55+'[1]Cash Flow - Other 3'!I55</f>
        <v>0</v>
      </c>
      <c r="J55" s="18">
        <f>'Cash Flow - General'!J55+'[1]Cash Flow - Water'!J55+'[1]Cash Flow - Sewer'!J55+'Cash Flow - Other 1'!J55+'[1]Cash Flow - Other 2'!J55+'[1]Cash Flow - Other 3'!J55</f>
        <v>0</v>
      </c>
      <c r="K55" s="18">
        <f>'Cash Flow - General'!K55+'[1]Cash Flow - Water'!K55+'[1]Cash Flow - Sewer'!K55+'Cash Flow - Other 1'!K55+'[1]Cash Flow - Other 2'!K55+'[1]Cash Flow - Other 3'!K55</f>
        <v>0</v>
      </c>
      <c r="L55" s="18">
        <f>'Cash Flow - General'!L55+'[1]Cash Flow - Water'!L55+'[1]Cash Flow - Sewer'!L55+'Cash Flow - Other 1'!L55+'[1]Cash Flow - Other 2'!L55+'[1]Cash Flow - Other 3'!L55</f>
        <v>0</v>
      </c>
      <c r="M55" s="18">
        <f>'Cash Flow - General'!M55+'[1]Cash Flow - Water'!M55+'[1]Cash Flow - Sewer'!M55+'Cash Flow - Other 1'!M55+'[1]Cash Flow - Other 2'!M55+'[1]Cash Flow - Other 3'!M55</f>
        <v>0</v>
      </c>
      <c r="N55" s="18">
        <f>'Cash Flow - General'!N55+'[1]Cash Flow - Water'!N55+'[1]Cash Flow - Sewer'!N55+'Cash Flow - Other 1'!N55+'[1]Cash Flow - Other 2'!N55+'[1]Cash Flow - Other 3'!N55</f>
        <v>0</v>
      </c>
      <c r="O55" s="18">
        <f>'Cash Flow - General'!O55+'[1]Cash Flow - Water'!O55+'[1]Cash Flow - Sewer'!O55+'Cash Flow - Other 1'!O55+'[1]Cash Flow - Other 2'!O55+'[1]Cash Flow - Other 3'!O55</f>
        <v>0</v>
      </c>
      <c r="P55" s="18">
        <f>'Cash Flow - General'!P55+'[1]Cash Flow - Water'!P55+'[1]Cash Flow - Sewer'!P55+'Cash Flow - Other 1'!P55+'[1]Cash Flow - Other 2'!P55+'[1]Cash Flow - Other 3'!P55</f>
        <v>0</v>
      </c>
      <c r="BA55" s="4" t="s">
        <v>0</v>
      </c>
      <c r="BB55" s="4" t="s">
        <v>0</v>
      </c>
      <c r="BC55" s="4" t="s">
        <v>0</v>
      </c>
      <c r="BF55" s="66"/>
      <c r="BG55" s="66"/>
      <c r="BH55" s="66"/>
      <c r="BI55" s="66"/>
      <c r="BJ55" s="66"/>
      <c r="BK55" s="66"/>
      <c r="BL55" s="66"/>
      <c r="BM55" s="66"/>
      <c r="BN55" s="66"/>
      <c r="BO55" s="66"/>
    </row>
    <row r="56" spans="1:67" ht="12.75" hidden="1" customHeight="1" thickBot="1" x14ac:dyDescent="0.25">
      <c r="A56" s="18" t="s">
        <v>126</v>
      </c>
      <c r="B56" s="20"/>
      <c r="C56" s="18">
        <f>SUM('[1]Historical Data'!C818)*1000</f>
        <v>0</v>
      </c>
      <c r="D56" s="20"/>
      <c r="E56" s="18">
        <f>'Cash Flow - General'!E56+'[1]Cash Flow - Water'!E56+'[1]Cash Flow - Sewer'!E56+'Cash Flow - Other 1'!E56+'[1]Cash Flow - Other 2'!E56+'[1]Cash Flow - Other 3'!E56</f>
        <v>0</v>
      </c>
      <c r="F56" s="20"/>
      <c r="G56" s="18">
        <f>'Cash Flow - General'!G56+'[1]Cash Flow - Water'!G56+'[1]Cash Flow - Sewer'!G56+'Cash Flow - Other 1'!G56+'[1]Cash Flow - Other 2'!G56+'[1]Cash Flow - Other 3'!G56</f>
        <v>0</v>
      </c>
      <c r="H56" s="18">
        <f>'Cash Flow - General'!H56+'[1]Cash Flow - Water'!H56+'[1]Cash Flow - Sewer'!H56+'Cash Flow - Other 1'!H56+'[1]Cash Flow - Other 2'!H56+'[1]Cash Flow - Other 3'!H56</f>
        <v>0</v>
      </c>
      <c r="I56" s="18">
        <f>'Cash Flow - General'!I56+'[1]Cash Flow - Water'!I56+'[1]Cash Flow - Sewer'!I56+'Cash Flow - Other 1'!I56+'[1]Cash Flow - Other 2'!I56+'[1]Cash Flow - Other 3'!I56</f>
        <v>0</v>
      </c>
      <c r="J56" s="18">
        <f>'Cash Flow - General'!J56+'[1]Cash Flow - Water'!J56+'[1]Cash Flow - Sewer'!J56+'Cash Flow - Other 1'!J56+'[1]Cash Flow - Other 2'!J56+'[1]Cash Flow - Other 3'!J56</f>
        <v>0</v>
      </c>
      <c r="K56" s="18">
        <f>'Cash Flow - General'!K56+'[1]Cash Flow - Water'!K56+'[1]Cash Flow - Sewer'!K56+'Cash Flow - Other 1'!K56+'[1]Cash Flow - Other 2'!K56+'[1]Cash Flow - Other 3'!K56</f>
        <v>0</v>
      </c>
      <c r="L56" s="18">
        <f>'Cash Flow - General'!L56+'[1]Cash Flow - Water'!L56+'[1]Cash Flow - Sewer'!L56+'Cash Flow - Other 1'!L56+'[1]Cash Flow - Other 2'!L56+'[1]Cash Flow - Other 3'!L56</f>
        <v>0</v>
      </c>
      <c r="M56" s="18">
        <f>'Cash Flow - General'!M56+'[1]Cash Flow - Water'!M56+'[1]Cash Flow - Sewer'!M56+'Cash Flow - Other 1'!M56+'[1]Cash Flow - Other 2'!M56+'[1]Cash Flow - Other 3'!M56</f>
        <v>0</v>
      </c>
      <c r="N56" s="18">
        <f>'Cash Flow - General'!N56+'[1]Cash Flow - Water'!N56+'[1]Cash Flow - Sewer'!N56+'Cash Flow - Other 1'!N56+'[1]Cash Flow - Other 2'!N56+'[1]Cash Flow - Other 3'!N56</f>
        <v>0</v>
      </c>
      <c r="O56" s="18">
        <f>'Cash Flow - General'!O56+'[1]Cash Flow - Water'!O56+'[1]Cash Flow - Sewer'!O56+'Cash Flow - Other 1'!O56+'[1]Cash Flow - Other 2'!O56+'[1]Cash Flow - Other 3'!O56</f>
        <v>0</v>
      </c>
      <c r="P56" s="18">
        <f>'Cash Flow - General'!P56+'[1]Cash Flow - Water'!P56+'[1]Cash Flow - Sewer'!P56+'Cash Flow - Other 1'!P56+'[1]Cash Flow - Other 2'!P56+'[1]Cash Flow - Other 3'!P56</f>
        <v>0</v>
      </c>
      <c r="BA56" s="4" t="s">
        <v>0</v>
      </c>
      <c r="BB56" s="4" t="s">
        <v>0</v>
      </c>
      <c r="BC56" s="4" t="s">
        <v>0</v>
      </c>
      <c r="BF56" s="66"/>
      <c r="BG56" s="66"/>
      <c r="BH56" s="66"/>
      <c r="BI56" s="66"/>
      <c r="BJ56" s="66"/>
      <c r="BK56" s="66"/>
      <c r="BL56" s="66"/>
      <c r="BM56" s="66"/>
      <c r="BN56" s="66"/>
      <c r="BO56" s="66"/>
    </row>
    <row r="57" spans="1:67" ht="12.75" hidden="1" customHeight="1" thickBot="1" x14ac:dyDescent="0.25">
      <c r="A57" s="18" t="s">
        <v>127</v>
      </c>
      <c r="B57" s="20"/>
      <c r="C57" s="18">
        <f>SUM('[1]Historical Data'!C819)*1000</f>
        <v>0</v>
      </c>
      <c r="D57" s="20"/>
      <c r="E57" s="18">
        <f>'Cash Flow - General'!E57+'[1]Cash Flow - Water'!E57+'[1]Cash Flow - Sewer'!E57+'Cash Flow - Other 1'!E57+'[1]Cash Flow - Other 2'!E57+'[1]Cash Flow - Other 3'!E57</f>
        <v>0</v>
      </c>
      <c r="F57" s="20"/>
      <c r="G57" s="18">
        <f>'Cash Flow - General'!G57+'[1]Cash Flow - Water'!G57+'[1]Cash Flow - Sewer'!G57+'Cash Flow - Other 1'!G57+'[1]Cash Flow - Other 2'!G57+'[1]Cash Flow - Other 3'!G57</f>
        <v>0</v>
      </c>
      <c r="H57" s="18">
        <f>'Cash Flow - General'!H57+'[1]Cash Flow - Water'!H57+'[1]Cash Flow - Sewer'!H57+'Cash Flow - Other 1'!H57+'[1]Cash Flow - Other 2'!H57+'[1]Cash Flow - Other 3'!H57</f>
        <v>0</v>
      </c>
      <c r="I57" s="18">
        <f>'Cash Flow - General'!I57+'[1]Cash Flow - Water'!I57+'[1]Cash Flow - Sewer'!I57+'Cash Flow - Other 1'!I57+'[1]Cash Flow - Other 2'!I57+'[1]Cash Flow - Other 3'!I57</f>
        <v>0</v>
      </c>
      <c r="J57" s="18">
        <f>'Cash Flow - General'!J57+'[1]Cash Flow - Water'!J57+'[1]Cash Flow - Sewer'!J57+'Cash Flow - Other 1'!J57+'[1]Cash Flow - Other 2'!J57+'[1]Cash Flow - Other 3'!J57</f>
        <v>0</v>
      </c>
      <c r="K57" s="18">
        <f>'Cash Flow - General'!K57+'[1]Cash Flow - Water'!K57+'[1]Cash Flow - Sewer'!K57+'Cash Flow - Other 1'!K57+'[1]Cash Flow - Other 2'!K57+'[1]Cash Flow - Other 3'!K57</f>
        <v>0</v>
      </c>
      <c r="L57" s="18">
        <f>'Cash Flow - General'!L57+'[1]Cash Flow - Water'!L57+'[1]Cash Flow - Sewer'!L57+'Cash Flow - Other 1'!L57+'[1]Cash Flow - Other 2'!L57+'[1]Cash Flow - Other 3'!L57</f>
        <v>0</v>
      </c>
      <c r="M57" s="18">
        <f>'Cash Flow - General'!M57+'[1]Cash Flow - Water'!M57+'[1]Cash Flow - Sewer'!M57+'Cash Flow - Other 1'!M57+'[1]Cash Flow - Other 2'!M57+'[1]Cash Flow - Other 3'!M57</f>
        <v>0</v>
      </c>
      <c r="N57" s="18">
        <f>'Cash Flow - General'!N57+'[1]Cash Flow - Water'!N57+'[1]Cash Flow - Sewer'!N57+'Cash Flow - Other 1'!N57+'[1]Cash Flow - Other 2'!N57+'[1]Cash Flow - Other 3'!N57</f>
        <v>0</v>
      </c>
      <c r="O57" s="18">
        <f>'Cash Flow - General'!O57+'[1]Cash Flow - Water'!O57+'[1]Cash Flow - Sewer'!O57+'Cash Flow - Other 1'!O57+'[1]Cash Flow - Other 2'!O57+'[1]Cash Flow - Other 3'!O57</f>
        <v>0</v>
      </c>
      <c r="P57" s="18">
        <f>'Cash Flow - General'!P57+'[1]Cash Flow - Water'!P57+'[1]Cash Flow - Sewer'!P57+'Cash Flow - Other 1'!P57+'[1]Cash Flow - Other 2'!P57+'[1]Cash Flow - Other 3'!P57</f>
        <v>0</v>
      </c>
      <c r="BA57" s="4" t="s">
        <v>0</v>
      </c>
      <c r="BB57" s="4" t="s">
        <v>0</v>
      </c>
      <c r="BC57" s="4" t="s">
        <v>0</v>
      </c>
      <c r="BF57" s="66"/>
      <c r="BG57" s="66"/>
      <c r="BH57" s="66"/>
      <c r="BI57" s="66"/>
      <c r="BJ57" s="66"/>
      <c r="BK57" s="66"/>
      <c r="BL57" s="66"/>
      <c r="BM57" s="66"/>
      <c r="BN57" s="66"/>
      <c r="BO57" s="66"/>
    </row>
    <row r="58" spans="1:67" ht="12.75" customHeight="1" x14ac:dyDescent="0.2">
      <c r="A58" s="18"/>
      <c r="B58" s="20"/>
      <c r="C58" s="18"/>
      <c r="D58" s="20"/>
      <c r="E58" s="18"/>
      <c r="F58" s="20"/>
      <c r="G58" s="18"/>
      <c r="H58" s="18"/>
      <c r="I58" s="18"/>
      <c r="J58" s="18"/>
      <c r="K58" s="18"/>
      <c r="L58" s="18"/>
      <c r="M58" s="18"/>
      <c r="N58" s="18"/>
      <c r="O58" s="18"/>
      <c r="P58" s="18"/>
      <c r="BA58" s="4" t="s">
        <v>0</v>
      </c>
      <c r="BB58" s="4" t="s">
        <v>0</v>
      </c>
      <c r="BC58" s="4" t="s">
        <v>0</v>
      </c>
      <c r="BF58" s="18"/>
      <c r="BG58" s="18"/>
      <c r="BH58" s="18"/>
      <c r="BI58" s="18"/>
      <c r="BJ58" s="18"/>
      <c r="BK58" s="18"/>
      <c r="BL58" s="18"/>
      <c r="BM58" s="18"/>
      <c r="BN58" s="18"/>
      <c r="BO58" s="18"/>
    </row>
    <row r="59" spans="1:67" x14ac:dyDescent="0.2">
      <c r="A59" s="23" t="s">
        <v>128</v>
      </c>
      <c r="B59" s="57"/>
      <c r="C59" s="39">
        <f t="shared" ref="C59" si="8">SUM(C49:C58)</f>
        <v>-842000</v>
      </c>
      <c r="D59" s="57"/>
      <c r="E59" s="39">
        <f t="shared" ref="E59:P59" si="9">SUM(E49:E58)</f>
        <v>21685381.868618209</v>
      </c>
      <c r="F59" s="57"/>
      <c r="G59" s="39">
        <f t="shared" si="9"/>
        <v>39100310.041640006</v>
      </c>
      <c r="H59" s="39">
        <f t="shared" si="9"/>
        <v>2622142.3984744879</v>
      </c>
      <c r="I59" s="39">
        <f t="shared" si="9"/>
        <v>-1304777.649671759</v>
      </c>
      <c r="J59" s="39">
        <f t="shared" si="9"/>
        <v>1193948.3685344453</v>
      </c>
      <c r="K59" s="39">
        <f t="shared" si="9"/>
        <v>-21161815.410787161</v>
      </c>
      <c r="L59" s="39">
        <f t="shared" si="9"/>
        <v>-20176609.183945678</v>
      </c>
      <c r="M59" s="39">
        <f t="shared" si="9"/>
        <v>-3501870.8818550347</v>
      </c>
      <c r="N59" s="39">
        <f t="shared" si="9"/>
        <v>-3629012.8186749234</v>
      </c>
      <c r="O59" s="39">
        <f t="shared" si="9"/>
        <v>-3760845.5956867253</v>
      </c>
      <c r="P59" s="39">
        <f t="shared" si="9"/>
        <v>-3675717.272096266</v>
      </c>
      <c r="BA59" s="4" t="s">
        <v>0</v>
      </c>
      <c r="BB59" s="4" t="s">
        <v>0</v>
      </c>
      <c r="BC59" s="4" t="s">
        <v>0</v>
      </c>
      <c r="BF59" s="39">
        <f t="shared" ref="BF59:BO59" si="10">SUM(BF49:BF58)</f>
        <v>0</v>
      </c>
      <c r="BG59" s="39">
        <f t="shared" si="10"/>
        <v>0</v>
      </c>
      <c r="BH59" s="39">
        <f t="shared" si="10"/>
        <v>0</v>
      </c>
      <c r="BI59" s="39">
        <f t="shared" si="10"/>
        <v>0</v>
      </c>
      <c r="BJ59" s="39">
        <f t="shared" si="10"/>
        <v>0</v>
      </c>
      <c r="BK59" s="39">
        <f t="shared" si="10"/>
        <v>0</v>
      </c>
      <c r="BL59" s="39">
        <f t="shared" si="10"/>
        <v>0</v>
      </c>
      <c r="BM59" s="39">
        <f t="shared" si="10"/>
        <v>0</v>
      </c>
      <c r="BN59" s="39">
        <f t="shared" si="10"/>
        <v>0</v>
      </c>
      <c r="BO59" s="39">
        <f t="shared" si="10"/>
        <v>0</v>
      </c>
    </row>
    <row r="60" spans="1:67" x14ac:dyDescent="0.2">
      <c r="A60" s="18"/>
      <c r="B60" s="20"/>
      <c r="C60" s="18"/>
      <c r="D60" s="20"/>
      <c r="E60" s="18"/>
      <c r="F60" s="20"/>
      <c r="G60" s="18"/>
      <c r="H60" s="18"/>
      <c r="I60" s="18"/>
      <c r="J60" s="18"/>
      <c r="K60" s="18"/>
      <c r="L60" s="18"/>
      <c r="M60" s="18"/>
      <c r="N60" s="18"/>
      <c r="O60" s="18"/>
      <c r="P60" s="18"/>
      <c r="BA60" s="4" t="s">
        <v>0</v>
      </c>
      <c r="BB60" s="4" t="s">
        <v>0</v>
      </c>
      <c r="BC60" s="4" t="s">
        <v>0</v>
      </c>
    </row>
    <row r="61" spans="1:67" x14ac:dyDescent="0.2">
      <c r="A61" s="23" t="s">
        <v>129</v>
      </c>
      <c r="B61" s="57"/>
      <c r="C61" s="18">
        <f t="shared" ref="C61:P61" si="11">C21+C46+C59</f>
        <v>1687000</v>
      </c>
      <c r="D61" s="57"/>
      <c r="E61" s="18">
        <f t="shared" si="11"/>
        <v>13352241</v>
      </c>
      <c r="F61" s="57"/>
      <c r="G61" s="18">
        <f t="shared" si="11"/>
        <v>7165518.0216039941</v>
      </c>
      <c r="H61" s="18">
        <f t="shared" si="11"/>
        <v>25293307.138395999</v>
      </c>
      <c r="I61" s="18">
        <f t="shared" si="11"/>
        <v>5101388.2300000023</v>
      </c>
      <c r="J61" s="18">
        <f t="shared" si="11"/>
        <v>1374106.9003999881</v>
      </c>
      <c r="K61" s="18">
        <f t="shared" si="11"/>
        <v>-18690686.360108789</v>
      </c>
      <c r="L61" s="18">
        <f t="shared" si="11"/>
        <v>-13963790.000578826</v>
      </c>
      <c r="M61" s="18">
        <f t="shared" si="11"/>
        <v>-531933.10075552715</v>
      </c>
      <c r="N61" s="18">
        <f t="shared" si="11"/>
        <v>-2752745.7388355932</v>
      </c>
      <c r="O61" s="18">
        <f t="shared" si="11"/>
        <v>-2490459.0519916816</v>
      </c>
      <c r="P61" s="18">
        <f t="shared" si="11"/>
        <v>356179.89547969215</v>
      </c>
      <c r="BA61" s="4" t="s">
        <v>0</v>
      </c>
      <c r="BB61" s="4" t="s">
        <v>0</v>
      </c>
      <c r="BC61" s="4" t="s">
        <v>0</v>
      </c>
      <c r="BF61" s="18">
        <f t="shared" ref="BF61:BO61" si="12">BF21+BF46+BF59</f>
        <v>0</v>
      </c>
      <c r="BG61" s="18">
        <f t="shared" si="12"/>
        <v>0</v>
      </c>
      <c r="BH61" s="18">
        <f t="shared" si="12"/>
        <v>0</v>
      </c>
      <c r="BI61" s="18">
        <f t="shared" si="12"/>
        <v>0</v>
      </c>
      <c r="BJ61" s="18">
        <f t="shared" si="12"/>
        <v>0</v>
      </c>
      <c r="BK61" s="18">
        <f t="shared" si="12"/>
        <v>0</v>
      </c>
      <c r="BL61" s="18">
        <f t="shared" si="12"/>
        <v>0</v>
      </c>
      <c r="BM61" s="18">
        <f t="shared" si="12"/>
        <v>0</v>
      </c>
      <c r="BN61" s="18">
        <f t="shared" si="12"/>
        <v>0</v>
      </c>
      <c r="BO61" s="18">
        <f t="shared" si="12"/>
        <v>0</v>
      </c>
    </row>
    <row r="62" spans="1:67" x14ac:dyDescent="0.2">
      <c r="A62" s="22"/>
      <c r="B62" s="65"/>
      <c r="C62" s="18"/>
      <c r="D62" s="65"/>
      <c r="E62" s="18"/>
      <c r="F62" s="65"/>
      <c r="G62" s="18"/>
      <c r="H62" s="18"/>
      <c r="I62" s="18"/>
      <c r="J62" s="18"/>
      <c r="K62" s="18"/>
      <c r="L62" s="18"/>
      <c r="M62" s="18"/>
      <c r="N62" s="18"/>
      <c r="O62" s="18"/>
      <c r="P62" s="18"/>
      <c r="BA62" s="4" t="s">
        <v>0</v>
      </c>
      <c r="BB62" s="4" t="s">
        <v>0</v>
      </c>
      <c r="BC62" s="4" t="s">
        <v>0</v>
      </c>
      <c r="BF62" s="18"/>
    </row>
    <row r="63" spans="1:67" x14ac:dyDescent="0.2">
      <c r="A63" s="23" t="s">
        <v>130</v>
      </c>
      <c r="B63" s="57"/>
      <c r="C63" s="18">
        <f>SUM('[1]Historical Data'!C827)*1000</f>
        <v>417000</v>
      </c>
      <c r="D63" s="57"/>
      <c r="E63" s="18">
        <f>C65</f>
        <v>2104000</v>
      </c>
      <c r="F63" s="57"/>
      <c r="G63" s="18">
        <f>E65</f>
        <v>15456241</v>
      </c>
      <c r="H63" s="18">
        <f t="shared" ref="H63:P63" si="13">G65</f>
        <v>22621759.021603994</v>
      </c>
      <c r="I63" s="18">
        <f t="shared" si="13"/>
        <v>47915066.159999996</v>
      </c>
      <c r="J63" s="18">
        <f t="shared" si="13"/>
        <v>53016454.390000001</v>
      </c>
      <c r="K63" s="18">
        <f t="shared" si="13"/>
        <v>54390561.290399991</v>
      </c>
      <c r="L63" s="18">
        <f t="shared" si="13"/>
        <v>35699874.930291206</v>
      </c>
      <c r="M63" s="18">
        <f t="shared" si="13"/>
        <v>21736084.929712377</v>
      </c>
      <c r="N63" s="18">
        <f t="shared" si="13"/>
        <v>21204151.82895685</v>
      </c>
      <c r="O63" s="18">
        <f t="shared" si="13"/>
        <v>18451406.090121258</v>
      </c>
      <c r="P63" s="18">
        <f t="shared" si="13"/>
        <v>15960947.038129576</v>
      </c>
      <c r="BA63" s="4" t="s">
        <v>0</v>
      </c>
      <c r="BB63" s="4" t="s">
        <v>0</v>
      </c>
      <c r="BC63" s="4" t="s">
        <v>0</v>
      </c>
      <c r="BF63" s="18">
        <f>P65</f>
        <v>16317126.933609268</v>
      </c>
      <c r="BG63" s="18">
        <f>BF65</f>
        <v>16317126.933609268</v>
      </c>
      <c r="BH63" s="18">
        <f t="shared" ref="BH63:BO63" si="14">BG65</f>
        <v>16317126.933609268</v>
      </c>
      <c r="BI63" s="18">
        <f t="shared" si="14"/>
        <v>16317126.933609268</v>
      </c>
      <c r="BJ63" s="18">
        <f t="shared" si="14"/>
        <v>16317126.933609268</v>
      </c>
      <c r="BK63" s="18">
        <f t="shared" si="14"/>
        <v>16317126.933609268</v>
      </c>
      <c r="BL63" s="18">
        <f t="shared" si="14"/>
        <v>16317126.933609268</v>
      </c>
      <c r="BM63" s="18">
        <f t="shared" si="14"/>
        <v>16317126.933609268</v>
      </c>
      <c r="BN63" s="18">
        <f t="shared" si="14"/>
        <v>16317126.933609268</v>
      </c>
      <c r="BO63" s="18">
        <f t="shared" si="14"/>
        <v>16317126.933609268</v>
      </c>
    </row>
    <row r="64" spans="1:67" x14ac:dyDescent="0.2">
      <c r="A64" s="22"/>
      <c r="B64" s="65"/>
      <c r="C64" s="18"/>
      <c r="D64" s="65"/>
      <c r="E64" s="18"/>
      <c r="F64" s="65"/>
      <c r="G64" s="18"/>
      <c r="H64" s="18"/>
      <c r="I64" s="18"/>
      <c r="J64" s="18"/>
      <c r="K64" s="18"/>
      <c r="L64" s="18"/>
      <c r="M64" s="18"/>
      <c r="N64" s="18"/>
      <c r="O64" s="18"/>
      <c r="P64" s="18"/>
      <c r="BA64" s="4" t="s">
        <v>0</v>
      </c>
      <c r="BB64" s="4" t="s">
        <v>0</v>
      </c>
      <c r="BC64" s="4" t="s">
        <v>0</v>
      </c>
      <c r="BF64" s="18"/>
    </row>
    <row r="65" spans="1:67" ht="15.75" thickBot="1" x14ac:dyDescent="0.3">
      <c r="A65" s="23" t="s">
        <v>131</v>
      </c>
      <c r="B65" s="57"/>
      <c r="C65" s="41">
        <f t="shared" ref="C65:P65" si="15">C61+C63</f>
        <v>2104000</v>
      </c>
      <c r="D65" s="57"/>
      <c r="E65" s="41">
        <f t="shared" si="15"/>
        <v>15456241</v>
      </c>
      <c r="F65" s="57"/>
      <c r="G65" s="41">
        <f t="shared" si="15"/>
        <v>22621759.021603994</v>
      </c>
      <c r="H65" s="41">
        <f t="shared" si="15"/>
        <v>47915066.159999996</v>
      </c>
      <c r="I65" s="41">
        <f t="shared" si="15"/>
        <v>53016454.390000001</v>
      </c>
      <c r="J65" s="41">
        <f t="shared" si="15"/>
        <v>54390561.290399991</v>
      </c>
      <c r="K65" s="41">
        <f t="shared" si="15"/>
        <v>35699874.930291206</v>
      </c>
      <c r="L65" s="41">
        <f t="shared" si="15"/>
        <v>21736084.929712377</v>
      </c>
      <c r="M65" s="41">
        <f t="shared" si="15"/>
        <v>21204151.82895685</v>
      </c>
      <c r="N65" s="41">
        <f t="shared" si="15"/>
        <v>18451406.090121258</v>
      </c>
      <c r="O65" s="41">
        <f t="shared" si="15"/>
        <v>15960947.038129576</v>
      </c>
      <c r="P65" s="41">
        <f t="shared" si="15"/>
        <v>16317126.933609268</v>
      </c>
      <c r="BA65" s="4" t="s">
        <v>0</v>
      </c>
      <c r="BB65" s="4" t="s">
        <v>0</v>
      </c>
      <c r="BC65" s="4" t="s">
        <v>0</v>
      </c>
      <c r="BF65" s="69">
        <f t="shared" ref="BF65:BO65" si="16">BF61+BF63</f>
        <v>16317126.933609268</v>
      </c>
      <c r="BG65" s="69">
        <f t="shared" si="16"/>
        <v>16317126.933609268</v>
      </c>
      <c r="BH65" s="69">
        <f t="shared" si="16"/>
        <v>16317126.933609268</v>
      </c>
      <c r="BI65" s="69">
        <f t="shared" si="16"/>
        <v>16317126.933609268</v>
      </c>
      <c r="BJ65" s="69">
        <f t="shared" si="16"/>
        <v>16317126.933609268</v>
      </c>
      <c r="BK65" s="69">
        <f t="shared" si="16"/>
        <v>16317126.933609268</v>
      </c>
      <c r="BL65" s="69">
        <f t="shared" si="16"/>
        <v>16317126.933609268</v>
      </c>
      <c r="BM65" s="69">
        <f t="shared" si="16"/>
        <v>16317126.933609268</v>
      </c>
      <c r="BN65" s="69">
        <f t="shared" si="16"/>
        <v>16317126.933609268</v>
      </c>
      <c r="BO65" s="69">
        <f t="shared" si="16"/>
        <v>16317126.933609268</v>
      </c>
    </row>
    <row r="66" spans="1:67" x14ac:dyDescent="0.2">
      <c r="A66" s="18"/>
      <c r="B66" s="20"/>
      <c r="C66" s="18"/>
      <c r="D66" s="20"/>
      <c r="E66" s="18"/>
      <c r="F66" s="20"/>
      <c r="G66" s="18"/>
      <c r="H66" s="18"/>
      <c r="I66" s="18"/>
      <c r="J66" s="18"/>
      <c r="K66" s="18"/>
      <c r="L66" s="18"/>
      <c r="M66" s="18"/>
      <c r="N66" s="18"/>
      <c r="O66" s="18"/>
      <c r="P66" s="18"/>
      <c r="BA66" s="4" t="s">
        <v>0</v>
      </c>
      <c r="BB66" s="4" t="s">
        <v>0</v>
      </c>
      <c r="BC66" s="4" t="s">
        <v>0</v>
      </c>
    </row>
    <row r="67" spans="1:67" x14ac:dyDescent="0.2">
      <c r="A67" s="70"/>
      <c r="B67" s="71"/>
      <c r="C67" s="70"/>
      <c r="D67" s="71"/>
      <c r="E67" s="70"/>
      <c r="F67" s="71"/>
      <c r="G67" s="70"/>
      <c r="H67" s="70"/>
      <c r="I67" s="70"/>
      <c r="J67" s="70"/>
      <c r="K67" s="70"/>
      <c r="L67" s="70"/>
      <c r="M67" s="70"/>
      <c r="N67" s="70"/>
      <c r="O67" s="70"/>
      <c r="P67" s="70"/>
      <c r="BA67" s="4" t="s">
        <v>0</v>
      </c>
      <c r="BB67" s="4" t="s">
        <v>0</v>
      </c>
      <c r="BC67" s="4" t="s">
        <v>0</v>
      </c>
    </row>
    <row r="68" spans="1:67" x14ac:dyDescent="0.2">
      <c r="A68" s="18"/>
      <c r="B68" s="20"/>
      <c r="C68" s="18"/>
      <c r="D68" s="20"/>
      <c r="E68" s="18"/>
      <c r="F68" s="20"/>
      <c r="G68" s="18"/>
      <c r="H68" s="18"/>
      <c r="I68" s="18"/>
      <c r="J68" s="18"/>
      <c r="K68" s="18"/>
      <c r="L68" s="18"/>
      <c r="M68" s="18"/>
      <c r="N68" s="18"/>
      <c r="O68" s="18"/>
      <c r="P68" s="18"/>
      <c r="BA68" s="4" t="s">
        <v>0</v>
      </c>
      <c r="BB68" s="4" t="s">
        <v>0</v>
      </c>
      <c r="BC68" s="4" t="s">
        <v>0</v>
      </c>
    </row>
    <row r="69" spans="1:67" x14ac:dyDescent="0.2">
      <c r="A69" s="22" t="s">
        <v>131</v>
      </c>
      <c r="B69" s="65"/>
      <c r="C69" s="18">
        <f>C65</f>
        <v>2104000</v>
      </c>
      <c r="D69" s="65"/>
      <c r="E69" s="18">
        <f>E65</f>
        <v>15456241</v>
      </c>
      <c r="F69" s="65"/>
      <c r="G69" s="18">
        <f>G65</f>
        <v>22621759.021603994</v>
      </c>
      <c r="H69" s="18">
        <f t="shared" ref="H69:P69" si="17">H65</f>
        <v>47915066.159999996</v>
      </c>
      <c r="I69" s="18">
        <f t="shared" si="17"/>
        <v>53016454.390000001</v>
      </c>
      <c r="J69" s="18">
        <f t="shared" si="17"/>
        <v>54390561.290399991</v>
      </c>
      <c r="K69" s="18">
        <f t="shared" si="17"/>
        <v>35699874.930291206</v>
      </c>
      <c r="L69" s="18">
        <f t="shared" si="17"/>
        <v>21736084.929712377</v>
      </c>
      <c r="M69" s="18">
        <f t="shared" si="17"/>
        <v>21204151.82895685</v>
      </c>
      <c r="N69" s="18">
        <f t="shared" si="17"/>
        <v>18451406.090121258</v>
      </c>
      <c r="O69" s="18">
        <f t="shared" si="17"/>
        <v>15960947.038129576</v>
      </c>
      <c r="P69" s="18">
        <f t="shared" si="17"/>
        <v>16317126.933609268</v>
      </c>
      <c r="BA69" s="4" t="s">
        <v>0</v>
      </c>
      <c r="BB69" s="4" t="s">
        <v>0</v>
      </c>
      <c r="BC69" s="4" t="s">
        <v>0</v>
      </c>
    </row>
    <row r="70" spans="1:67" x14ac:dyDescent="0.2">
      <c r="A70" s="22" t="s">
        <v>132</v>
      </c>
      <c r="B70" s="65"/>
      <c r="C70" s="18">
        <f>'Balance Sheet'!C9+'Balance Sheet'!C18</f>
        <v>37278000</v>
      </c>
      <c r="D70" s="65"/>
      <c r="E70" s="18">
        <f>'Balance Sheet'!E9+'Balance Sheet'!E18</f>
        <v>13725832.105949678</v>
      </c>
      <c r="F70" s="65"/>
      <c r="G70" s="18">
        <f>'Balance Sheet'!G9+'Balance Sheet'!G18</f>
        <v>11225832.105949678</v>
      </c>
      <c r="H70" s="18">
        <f>'Balance Sheet'!H9+'Balance Sheet'!H18</f>
        <v>23531803.627584107</v>
      </c>
      <c r="I70" s="18">
        <f>'Balance Sheet'!I9+'Balance Sheet'!I18</f>
        <v>21251201.800020747</v>
      </c>
      <c r="J70" s="18">
        <f>'Balance Sheet'!J9+'Balance Sheet'!J18</f>
        <v>22081338.240707286</v>
      </c>
      <c r="K70" s="18">
        <f>'Balance Sheet'!K9+'Balance Sheet'!K18</f>
        <v>20226850.472786538</v>
      </c>
      <c r="L70" s="18">
        <f>'Balance Sheet'!L9+'Balance Sheet'!L18</f>
        <v>16864877.643681876</v>
      </c>
      <c r="M70" s="18">
        <f>'Balance Sheet'!M9+'Balance Sheet'!M18</f>
        <v>16864877.643681876</v>
      </c>
      <c r="N70" s="18">
        <f>'Balance Sheet'!N9+'Balance Sheet'!N18</f>
        <v>20864877.643681876</v>
      </c>
      <c r="O70" s="18">
        <f>'Balance Sheet'!O9+'Balance Sheet'!O18</f>
        <v>25822903.644494776</v>
      </c>
      <c r="P70" s="18">
        <f>'Balance Sheet'!P9+'Balance Sheet'!P18</f>
        <v>23841028.333072599</v>
      </c>
      <c r="BA70" s="4" t="s">
        <v>0</v>
      </c>
      <c r="BB70" s="4" t="s">
        <v>0</v>
      </c>
      <c r="BC70" s="4" t="s">
        <v>0</v>
      </c>
    </row>
    <row r="71" spans="1:67" x14ac:dyDescent="0.2">
      <c r="A71" s="72" t="s">
        <v>133</v>
      </c>
      <c r="B71" s="73"/>
      <c r="C71" s="72">
        <f>C69+C70</f>
        <v>39382000</v>
      </c>
      <c r="D71" s="73"/>
      <c r="E71" s="72">
        <f>E69+E70</f>
        <v>29182073.105949678</v>
      </c>
      <c r="F71" s="73"/>
      <c r="G71" s="72">
        <f t="shared" ref="G71:P71" si="18">G69+G70</f>
        <v>33847591.127553672</v>
      </c>
      <c r="H71" s="72">
        <f t="shared" si="18"/>
        <v>71446869.787584096</v>
      </c>
      <c r="I71" s="72">
        <f t="shared" si="18"/>
        <v>74267656.19002074</v>
      </c>
      <c r="J71" s="72">
        <f t="shared" si="18"/>
        <v>76471899.531107277</v>
      </c>
      <c r="K71" s="72">
        <f t="shared" si="18"/>
        <v>55926725.403077744</v>
      </c>
      <c r="L71" s="72">
        <f t="shared" si="18"/>
        <v>38600962.573394254</v>
      </c>
      <c r="M71" s="72">
        <f t="shared" si="18"/>
        <v>38069029.472638726</v>
      </c>
      <c r="N71" s="72">
        <f t="shared" si="18"/>
        <v>39316283.733803138</v>
      </c>
      <c r="O71" s="72">
        <f t="shared" si="18"/>
        <v>41783850.682624355</v>
      </c>
      <c r="P71" s="72">
        <f t="shared" si="18"/>
        <v>40158155.266681865</v>
      </c>
      <c r="BA71" s="4" t="s">
        <v>0</v>
      </c>
      <c r="BB71" s="4" t="s">
        <v>0</v>
      </c>
      <c r="BC71" s="4" t="s">
        <v>0</v>
      </c>
    </row>
    <row r="72" spans="1:67" x14ac:dyDescent="0.2">
      <c r="A72" s="18"/>
      <c r="B72" s="20"/>
      <c r="C72" s="18"/>
      <c r="D72" s="20"/>
      <c r="E72" s="18"/>
      <c r="F72" s="20"/>
      <c r="G72" s="18"/>
      <c r="H72" s="18"/>
      <c r="I72" s="18"/>
      <c r="J72" s="18"/>
      <c r="K72" s="18"/>
      <c r="L72" s="18"/>
      <c r="M72" s="18"/>
      <c r="N72" s="18"/>
      <c r="O72" s="18"/>
      <c r="P72" s="18"/>
      <c r="BA72" s="4" t="s">
        <v>0</v>
      </c>
      <c r="BB72" s="4" t="s">
        <v>0</v>
      </c>
      <c r="BC72" s="4" t="s">
        <v>0</v>
      </c>
    </row>
    <row r="73" spans="1:67" hidden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BA73" s="4" t="s">
        <v>0</v>
      </c>
      <c r="BB73" s="4" t="s">
        <v>0</v>
      </c>
      <c r="BC73" s="4" t="s">
        <v>0</v>
      </c>
    </row>
    <row r="74" spans="1:67" hidden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BA74" s="4" t="s">
        <v>0</v>
      </c>
      <c r="BB74" s="4" t="s">
        <v>0</v>
      </c>
      <c r="BC74" s="4" t="s">
        <v>0</v>
      </c>
    </row>
    <row r="75" spans="1:67" hidden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BA75" s="4" t="s">
        <v>0</v>
      </c>
      <c r="BB75" s="4" t="s">
        <v>0</v>
      </c>
      <c r="BC75" s="4" t="s">
        <v>0</v>
      </c>
    </row>
    <row r="76" spans="1:67" hidden="1" x14ac:dyDescent="0.2">
      <c r="A76" s="22" t="s">
        <v>134</v>
      </c>
      <c r="B76" s="18"/>
      <c r="C76" s="18"/>
      <c r="D76" s="18"/>
      <c r="E76" s="18">
        <f>('Balance Sheet'!E8-'Balance Sheet'!E32)</f>
        <v>15456241.000000002</v>
      </c>
      <c r="F76" s="18"/>
      <c r="G76" s="18">
        <f>('Balance Sheet'!G8-'Balance Sheet'!G32)</f>
        <v>22621759.021604002</v>
      </c>
      <c r="H76" s="18">
        <f>('Balance Sheet'!H8-'Balance Sheet'!H32)</f>
        <v>47915066.159999996</v>
      </c>
      <c r="I76" s="18">
        <f>('Balance Sheet'!I8-'Balance Sheet'!I32)</f>
        <v>53016454.390000001</v>
      </c>
      <c r="J76" s="18">
        <f>('Balance Sheet'!J8-'Balance Sheet'!J32)</f>
        <v>54390561.290399998</v>
      </c>
      <c r="K76" s="18">
        <f>('Balance Sheet'!K8-'Balance Sheet'!K32)</f>
        <v>35699874.930291206</v>
      </c>
      <c r="L76" s="18">
        <f>('Balance Sheet'!L8-'Balance Sheet'!L32)</f>
        <v>21736084.925898768</v>
      </c>
      <c r="M76" s="18">
        <f>('Balance Sheet'!M8-'Balance Sheet'!M32)</f>
        <v>21204151.825143248</v>
      </c>
      <c r="N76" s="18">
        <f>('Balance Sheet'!N8-'Balance Sheet'!N32)</f>
        <v>18451406.086307645</v>
      </c>
      <c r="O76" s="18">
        <f>('Balance Sheet'!O8-'Balance Sheet'!O32)</f>
        <v>15960947.034315957</v>
      </c>
      <c r="P76" s="18">
        <f>('Balance Sheet'!P8-'Balance Sheet'!P32)</f>
        <v>16317126.929795666</v>
      </c>
      <c r="BA76" s="4" t="s">
        <v>0</v>
      </c>
      <c r="BB76" s="4" t="s">
        <v>0</v>
      </c>
      <c r="BC76" s="4" t="s">
        <v>0</v>
      </c>
      <c r="BF76" s="18"/>
      <c r="BG76" s="18"/>
      <c r="BH76" s="18"/>
      <c r="BI76" s="18"/>
      <c r="BJ76" s="18"/>
      <c r="BK76" s="18"/>
      <c r="BL76" s="18"/>
      <c r="BM76" s="18"/>
      <c r="BN76" s="18"/>
      <c r="BO76" s="18"/>
    </row>
    <row r="77" spans="1:67" hidden="1" x14ac:dyDescent="0.2">
      <c r="A77" s="22" t="s">
        <v>135</v>
      </c>
      <c r="B77" s="18"/>
      <c r="C77" s="18"/>
      <c r="D77" s="18"/>
      <c r="E77" s="18">
        <f>ROUND(E76-E65,0)</f>
        <v>0</v>
      </c>
      <c r="F77" s="18"/>
      <c r="G77" s="18">
        <f>ROUND(G76-G65,0)</f>
        <v>0</v>
      </c>
      <c r="H77" s="18">
        <f>ROUND(H76-H65,0)</f>
        <v>0</v>
      </c>
      <c r="I77" s="18">
        <f>ROUND(I76-I65,0)</f>
        <v>0</v>
      </c>
      <c r="J77" s="18">
        <f>ROUND(J76-J65,0)</f>
        <v>0</v>
      </c>
      <c r="K77" s="18">
        <f>ROUND(K76-K65,0)</f>
        <v>0</v>
      </c>
      <c r="L77" s="18">
        <f>ROUND(L76-L65,0)</f>
        <v>0</v>
      </c>
      <c r="M77" s="18">
        <f>ROUND(M76-M65,0)</f>
        <v>0</v>
      </c>
      <c r="N77" s="18">
        <f>ROUND(N76-N65,0)</f>
        <v>0</v>
      </c>
      <c r="O77" s="18">
        <f>ROUND(O76-O65,0)</f>
        <v>0</v>
      </c>
      <c r="P77" s="18">
        <f>ROUND(P76-P65,0)</f>
        <v>0</v>
      </c>
      <c r="BA77" s="4" t="s">
        <v>0</v>
      </c>
      <c r="BB77" s="4" t="s">
        <v>0</v>
      </c>
      <c r="BC77" s="4" t="s">
        <v>0</v>
      </c>
      <c r="BF77" s="18"/>
      <c r="BG77" s="18"/>
      <c r="BH77" s="18"/>
      <c r="BI77" s="18"/>
      <c r="BJ77" s="18"/>
      <c r="BK77" s="18"/>
      <c r="BL77" s="18"/>
      <c r="BM77" s="18"/>
      <c r="BN77" s="18"/>
      <c r="BO77" s="18"/>
    </row>
    <row r="78" spans="1:67" hidden="1" x14ac:dyDescent="0.2">
      <c r="A78" s="44" t="s">
        <v>136</v>
      </c>
      <c r="B78" s="18"/>
      <c r="C78" s="74"/>
      <c r="D78" s="18"/>
      <c r="E78" s="74" t="str">
        <f>IF(ABS(ROUND(E77,0))&gt;2000,E$4,"")</f>
        <v/>
      </c>
      <c r="F78" s="18"/>
      <c r="G78" s="74" t="str">
        <f>IF(ABS(ROUND(G77,0))&gt;2000,IF(E78="",G$4,E78&amp;", "&amp;G$4),E78)</f>
        <v/>
      </c>
      <c r="H78" s="74" t="str">
        <f>IF(ABS(ROUND(H77,0))&gt;2000,IF(G78="",H$4,G78&amp;", "&amp;H$4),G78)</f>
        <v/>
      </c>
      <c r="I78" s="74" t="str">
        <f t="shared" ref="I78:P78" si="19">IF(ABS(ROUND(I77,0))&gt;2000,IF(H78="",I$4,H78&amp;", "&amp;I$4),H78)</f>
        <v/>
      </c>
      <c r="J78" s="74" t="str">
        <f t="shared" si="19"/>
        <v/>
      </c>
      <c r="K78" s="74" t="str">
        <f t="shared" si="19"/>
        <v/>
      </c>
      <c r="L78" s="74" t="str">
        <f t="shared" si="19"/>
        <v/>
      </c>
      <c r="M78" s="74" t="str">
        <f t="shared" si="19"/>
        <v/>
      </c>
      <c r="N78" s="74" t="str">
        <f t="shared" si="19"/>
        <v/>
      </c>
      <c r="O78" s="74" t="str">
        <f t="shared" si="19"/>
        <v/>
      </c>
      <c r="P78" s="74" t="str">
        <f t="shared" si="19"/>
        <v/>
      </c>
      <c r="BA78" s="4" t="s">
        <v>0</v>
      </c>
      <c r="BB78" s="4" t="s">
        <v>0</v>
      </c>
      <c r="BC78" s="4" t="s">
        <v>0</v>
      </c>
    </row>
    <row r="79" spans="1:67" hidden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BA79" s="4" t="s">
        <v>0</v>
      </c>
      <c r="BB79" s="4" t="s">
        <v>0</v>
      </c>
      <c r="BC79" s="4" t="s">
        <v>0</v>
      </c>
    </row>
    <row r="80" spans="1:67" hidden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BA80" s="4" t="s">
        <v>0</v>
      </c>
      <c r="BB80" s="4" t="s">
        <v>0</v>
      </c>
      <c r="BC80" s="4" t="s">
        <v>0</v>
      </c>
    </row>
    <row r="81" spans="1:55" hidden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BA81" s="4" t="s">
        <v>0</v>
      </c>
      <c r="BB81" s="4" t="s">
        <v>0</v>
      </c>
      <c r="BC81" s="4" t="s">
        <v>0</v>
      </c>
    </row>
    <row r="82" spans="1:55" hidden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BA82" s="4" t="s">
        <v>0</v>
      </c>
      <c r="BB82" s="4" t="s">
        <v>0</v>
      </c>
      <c r="BC82" s="4" t="s">
        <v>0</v>
      </c>
    </row>
    <row r="83" spans="1:55" hidden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BA83" s="4" t="s">
        <v>0</v>
      </c>
      <c r="BB83" s="4" t="s">
        <v>0</v>
      </c>
      <c r="BC83" s="4" t="s">
        <v>0</v>
      </c>
    </row>
    <row r="84" spans="1:55" hidden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BA84" s="4" t="s">
        <v>0</v>
      </c>
      <c r="BB84" s="4" t="s">
        <v>0</v>
      </c>
      <c r="BC84" s="4" t="s">
        <v>0</v>
      </c>
    </row>
    <row r="85" spans="1:55" hidden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BA85" s="4" t="s">
        <v>0</v>
      </c>
      <c r="BB85" s="4" t="s">
        <v>0</v>
      </c>
      <c r="BC85" s="4" t="s">
        <v>0</v>
      </c>
    </row>
    <row r="86" spans="1:55" hidden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BA86" s="4" t="s">
        <v>0</v>
      </c>
      <c r="BB86" s="4" t="s">
        <v>0</v>
      </c>
      <c r="BC86" s="4" t="s">
        <v>0</v>
      </c>
    </row>
    <row r="87" spans="1:55" hidden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BA87" s="4" t="s">
        <v>0</v>
      </c>
      <c r="BB87" s="4" t="s">
        <v>0</v>
      </c>
      <c r="BC87" s="4" t="s">
        <v>0</v>
      </c>
    </row>
    <row r="88" spans="1:55" hidden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BA88" s="4" t="s">
        <v>0</v>
      </c>
      <c r="BB88" s="4" t="s">
        <v>0</v>
      </c>
      <c r="BC88" s="4" t="s">
        <v>0</v>
      </c>
    </row>
    <row r="89" spans="1:55" hidden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BA89" s="4" t="s">
        <v>0</v>
      </c>
      <c r="BB89" s="4" t="s">
        <v>0</v>
      </c>
      <c r="BC89" s="4" t="s">
        <v>0</v>
      </c>
    </row>
    <row r="90" spans="1:55" hidden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BA90" s="4" t="s">
        <v>0</v>
      </c>
      <c r="BB90" s="4" t="s">
        <v>0</v>
      </c>
      <c r="BC90" s="4" t="s">
        <v>0</v>
      </c>
    </row>
    <row r="91" spans="1:55" hidden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BA91" s="4" t="s">
        <v>0</v>
      </c>
      <c r="BB91" s="4" t="s">
        <v>0</v>
      </c>
      <c r="BC91" s="4" t="s">
        <v>0</v>
      </c>
    </row>
    <row r="92" spans="1:55" hidden="1" x14ac:dyDescent="0.2">
      <c r="BA92" s="4" t="s">
        <v>0</v>
      </c>
      <c r="BB92" s="4" t="s">
        <v>0</v>
      </c>
      <c r="BC92" s="4" t="s">
        <v>0</v>
      </c>
    </row>
    <row r="93" spans="1:55" hidden="1" x14ac:dyDescent="0.2">
      <c r="A93" s="18" t="s">
        <v>137</v>
      </c>
      <c r="E93" s="18">
        <f>'Cash Flow - General'!E93+'[1]Cash Flow - Water'!E98+'[1]Cash Flow - Sewer'!E98+'Cash Flow - Other 1'!E93+'[1]Cash Flow - Other 2'!E98+'[1]Cash Flow - Other 3'!E98</f>
        <v>0</v>
      </c>
      <c r="G93" s="18">
        <f>'Cash Flow - General'!G93+'[1]Cash Flow - Water'!G98+'[1]Cash Flow - Sewer'!G98+'Cash Flow - Other 1'!G93+'[1]Cash Flow - Other 2'!G98+'[1]Cash Flow - Other 3'!G98</f>
        <v>10000000</v>
      </c>
      <c r="H93" s="18">
        <f>'Cash Flow - General'!H93+'[1]Cash Flow - Water'!H98+'[1]Cash Flow - Sewer'!H98+'Cash Flow - Other 1'!H93+'[1]Cash Flow - Other 2'!H98+'[1]Cash Flow - Other 3'!H98</f>
        <v>0</v>
      </c>
      <c r="I93" s="18">
        <f>'Cash Flow - General'!I93+'[1]Cash Flow - Water'!I98+'[1]Cash Flow - Sewer'!I98+'Cash Flow - Other 1'!I93+'[1]Cash Flow - Other 2'!I98+'[1]Cash Flow - Other 3'!I98</f>
        <v>0</v>
      </c>
      <c r="J93" s="18">
        <f>'Cash Flow - General'!J93+'[1]Cash Flow - Water'!J98+'[1]Cash Flow - Sewer'!J98+'Cash Flow - Other 1'!J93+'[1]Cash Flow - Other 2'!J98+'[1]Cash Flow - Other 3'!J98</f>
        <v>0</v>
      </c>
      <c r="K93" s="18">
        <f>'Cash Flow - General'!K93+'[1]Cash Flow - Water'!K98+'[1]Cash Flow - Sewer'!K98+'Cash Flow - Other 1'!K93+'[1]Cash Flow - Other 2'!K98+'[1]Cash Flow - Other 3'!K98</f>
        <v>0</v>
      </c>
      <c r="L93" s="18">
        <f>'Cash Flow - General'!L93+'[1]Cash Flow - Water'!L98+'[1]Cash Flow - Sewer'!L98+'Cash Flow - Other 1'!L93+'[1]Cash Flow - Other 2'!L98+'[1]Cash Flow - Other 3'!L98</f>
        <v>0</v>
      </c>
      <c r="M93" s="18">
        <f>'Cash Flow - General'!M93+'[1]Cash Flow - Water'!M98+'[1]Cash Flow - Sewer'!M98+'Cash Flow - Other 1'!M93+'[1]Cash Flow - Other 2'!M98+'[1]Cash Flow - Other 3'!M98</f>
        <v>0</v>
      </c>
      <c r="N93" s="18">
        <f>'Cash Flow - General'!N93+'[1]Cash Flow - Water'!N98+'[1]Cash Flow - Sewer'!N98+'Cash Flow - Other 1'!N93+'[1]Cash Flow - Other 2'!N98+'[1]Cash Flow - Other 3'!N98</f>
        <v>0</v>
      </c>
      <c r="O93" s="18">
        <f>'Cash Flow - General'!O93+'[1]Cash Flow - Water'!O98+'[1]Cash Flow - Sewer'!O98+'Cash Flow - Other 1'!O93+'[1]Cash Flow - Other 2'!O98+'[1]Cash Flow - Other 3'!O98</f>
        <v>0</v>
      </c>
      <c r="P93" s="18">
        <f>'Cash Flow - General'!P93+'[1]Cash Flow - Water'!P98+'[1]Cash Flow - Sewer'!P98+'Cash Flow - Other 1'!P93+'[1]Cash Flow - Other 2'!P98+'[1]Cash Flow - Other 3'!P98</f>
        <v>0</v>
      </c>
      <c r="BA93" s="4" t="s">
        <v>0</v>
      </c>
      <c r="BB93" s="4" t="s">
        <v>0</v>
      </c>
      <c r="BC93" s="4" t="s">
        <v>0</v>
      </c>
    </row>
    <row r="94" spans="1:55" hidden="1" x14ac:dyDescent="0.2">
      <c r="A94" s="18" t="s">
        <v>138</v>
      </c>
      <c r="E94" s="18">
        <f>'Cash Flow - General'!E94+'[1]Cash Flow - Water'!E99+'[1]Cash Flow - Sewer'!E99+'Cash Flow - Other 1'!E94+'[1]Cash Flow - Other 2'!E99+'[1]Cash Flow - Other 3'!E99</f>
        <v>0</v>
      </c>
      <c r="G94" s="18">
        <f>'Cash Flow - General'!G94+'[1]Cash Flow - Water'!G99+'[1]Cash Flow - Sewer'!G99+'Cash Flow - Other 1'!G94+'[1]Cash Flow - Other 2'!G99+'[1]Cash Flow - Other 3'!G99</f>
        <v>10000000</v>
      </c>
      <c r="H94" s="18">
        <f>'Cash Flow - General'!H94+'[1]Cash Flow - Water'!H99+'[1]Cash Flow - Sewer'!H99+'Cash Flow - Other 1'!H94+'[1]Cash Flow - Other 2'!H99+'[1]Cash Flow - Other 3'!H99</f>
        <v>0</v>
      </c>
      <c r="I94" s="18">
        <f>'Cash Flow - General'!I94+'[1]Cash Flow - Water'!I99+'[1]Cash Flow - Sewer'!I99+'Cash Flow - Other 1'!I94+'[1]Cash Flow - Other 2'!I99+'[1]Cash Flow - Other 3'!I99</f>
        <v>0</v>
      </c>
      <c r="J94" s="18">
        <f>'Cash Flow - General'!J94+'[1]Cash Flow - Water'!J99+'[1]Cash Flow - Sewer'!J99+'Cash Flow - Other 1'!J94+'[1]Cash Flow - Other 2'!J99+'[1]Cash Flow - Other 3'!J99</f>
        <v>0</v>
      </c>
      <c r="K94" s="18">
        <f>'Cash Flow - General'!K94+'[1]Cash Flow - Water'!K99+'[1]Cash Flow - Sewer'!K99+'Cash Flow - Other 1'!K94+'[1]Cash Flow - Other 2'!K99+'[1]Cash Flow - Other 3'!K99</f>
        <v>0</v>
      </c>
      <c r="L94" s="18">
        <f>'Cash Flow - General'!L94+'[1]Cash Flow - Water'!L99+'[1]Cash Flow - Sewer'!L99+'Cash Flow - Other 1'!L94+'[1]Cash Flow - Other 2'!L99+'[1]Cash Flow - Other 3'!L99</f>
        <v>0</v>
      </c>
      <c r="M94" s="18">
        <f>'Cash Flow - General'!M94+'[1]Cash Flow - Water'!M99+'[1]Cash Flow - Sewer'!M99+'Cash Flow - Other 1'!M94+'[1]Cash Flow - Other 2'!M99+'[1]Cash Flow - Other 3'!M99</f>
        <v>0</v>
      </c>
      <c r="N94" s="18">
        <f>'Cash Flow - General'!N94+'[1]Cash Flow - Water'!N99+'[1]Cash Flow - Sewer'!N99+'Cash Flow - Other 1'!N94+'[1]Cash Flow - Other 2'!N99+'[1]Cash Flow - Other 3'!N99</f>
        <v>0</v>
      </c>
      <c r="O94" s="18">
        <f>'Cash Flow - General'!O94+'[1]Cash Flow - Water'!O99+'[1]Cash Flow - Sewer'!O99+'Cash Flow - Other 1'!O94+'[1]Cash Flow - Other 2'!O99+'[1]Cash Flow - Other 3'!O99</f>
        <v>0</v>
      </c>
      <c r="P94" s="18">
        <f>'Cash Flow - General'!P94+'[1]Cash Flow - Water'!P99+'[1]Cash Flow - Sewer'!P99+'Cash Flow - Other 1'!P94+'[1]Cash Flow - Other 2'!P99+'[1]Cash Flow - Other 3'!P99</f>
        <v>0</v>
      </c>
      <c r="BA94" s="4" t="s">
        <v>0</v>
      </c>
      <c r="BB94" s="4" t="s">
        <v>0</v>
      </c>
      <c r="BC94" s="4" t="s">
        <v>0</v>
      </c>
    </row>
    <row r="95" spans="1:55" hidden="1" x14ac:dyDescent="0.2">
      <c r="A95" s="18" t="s">
        <v>139</v>
      </c>
      <c r="E95" s="18">
        <f>'Cash Flow - General'!E95+'[1]Cash Flow - Water'!E100+'[1]Cash Flow - Sewer'!E100+'Cash Flow - Other 1'!E95+'[1]Cash Flow - Other 2'!E100+'[1]Cash Flow - Other 3'!E100</f>
        <v>0</v>
      </c>
      <c r="G95" s="18">
        <f>'Cash Flow - General'!G95+'[1]Cash Flow - Water'!G100+'[1]Cash Flow - Sewer'!G100+'Cash Flow - Other 1'!G95+'[1]Cash Flow - Other 2'!G100+'[1]Cash Flow - Other 3'!G100</f>
        <v>0</v>
      </c>
      <c r="H95" s="18">
        <f>'Cash Flow - General'!H95+'[1]Cash Flow - Water'!H100+'[1]Cash Flow - Sewer'!H100+'Cash Flow - Other 1'!H95+'[1]Cash Flow - Other 2'!H100+'[1]Cash Flow - Other 3'!H100</f>
        <v>0</v>
      </c>
      <c r="I95" s="18">
        <f>'Cash Flow - General'!I95+'[1]Cash Flow - Water'!I100+'[1]Cash Flow - Sewer'!I100+'Cash Flow - Other 1'!I95+'[1]Cash Flow - Other 2'!I100+'[1]Cash Flow - Other 3'!I100</f>
        <v>0</v>
      </c>
      <c r="J95" s="18">
        <f>'Cash Flow - General'!J95+'[1]Cash Flow - Water'!J100+'[1]Cash Flow - Sewer'!J100+'Cash Flow - Other 1'!J95+'[1]Cash Flow - Other 2'!J100+'[1]Cash Flow - Other 3'!J100</f>
        <v>0</v>
      </c>
      <c r="K95" s="18">
        <f>'Cash Flow - General'!K95+'[1]Cash Flow - Water'!K100+'[1]Cash Flow - Sewer'!K100+'Cash Flow - Other 1'!K95+'[1]Cash Flow - Other 2'!K100+'[1]Cash Flow - Other 3'!K100</f>
        <v>0</v>
      </c>
      <c r="L95" s="18">
        <f>'Cash Flow - General'!L95+'[1]Cash Flow - Water'!L100+'[1]Cash Flow - Sewer'!L100+'Cash Flow - Other 1'!L95+'[1]Cash Flow - Other 2'!L100+'[1]Cash Flow - Other 3'!L100</f>
        <v>0</v>
      </c>
      <c r="M95" s="18">
        <f>'Cash Flow - General'!M95+'[1]Cash Flow - Water'!M100+'[1]Cash Flow - Sewer'!M100+'Cash Flow - Other 1'!M95+'[1]Cash Flow - Other 2'!M100+'[1]Cash Flow - Other 3'!M100</f>
        <v>0</v>
      </c>
      <c r="N95" s="18">
        <f>'Cash Flow - General'!N95+'[1]Cash Flow - Water'!N100+'[1]Cash Flow - Sewer'!N100+'Cash Flow - Other 1'!N95+'[1]Cash Flow - Other 2'!N100+'[1]Cash Flow - Other 3'!N100</f>
        <v>0</v>
      </c>
      <c r="O95" s="18">
        <f>'Cash Flow - General'!O95+'[1]Cash Flow - Water'!O100+'[1]Cash Flow - Sewer'!O100+'Cash Flow - Other 1'!O95+'[1]Cash Flow - Other 2'!O100+'[1]Cash Flow - Other 3'!O100</f>
        <v>0</v>
      </c>
      <c r="P95" s="18">
        <f>'Cash Flow - General'!P95+'[1]Cash Flow - Water'!P100+'[1]Cash Flow - Sewer'!P100+'Cash Flow - Other 1'!P95+'[1]Cash Flow - Other 2'!P100+'[1]Cash Flow - Other 3'!P100</f>
        <v>0</v>
      </c>
      <c r="BA95" s="4" t="s">
        <v>0</v>
      </c>
      <c r="BB95" s="4" t="s">
        <v>0</v>
      </c>
      <c r="BC95" s="4" t="s">
        <v>0</v>
      </c>
    </row>
    <row r="96" spans="1:55" hidden="1" x14ac:dyDescent="0.2">
      <c r="A96" s="18" t="s">
        <v>140</v>
      </c>
      <c r="E96" s="18">
        <f>'Cash Flow - General'!E96+'[1]Cash Flow - Water'!E101+'[1]Cash Flow - Sewer'!E101+'Cash Flow - Other 1'!E96+'[1]Cash Flow - Other 2'!E101+'[1]Cash Flow - Other 3'!E101</f>
        <v>0</v>
      </c>
      <c r="G96" s="18">
        <f>'Cash Flow - General'!G96+'[1]Cash Flow - Water'!G101+'[1]Cash Flow - Sewer'!G101+'Cash Flow - Other 1'!G96+'[1]Cash Flow - Other 2'!G101+'[1]Cash Flow - Other 3'!G101</f>
        <v>0</v>
      </c>
      <c r="H96" s="18">
        <f>'Cash Flow - General'!H96+'[1]Cash Flow - Water'!H101+'[1]Cash Flow - Sewer'!H101+'Cash Flow - Other 1'!H96+'[1]Cash Flow - Other 2'!H101+'[1]Cash Flow - Other 3'!H101</f>
        <v>0</v>
      </c>
      <c r="I96" s="18">
        <f>'Cash Flow - General'!I96+'[1]Cash Flow - Water'!I101+'[1]Cash Flow - Sewer'!I101+'Cash Flow - Other 1'!I96+'[1]Cash Flow - Other 2'!I101+'[1]Cash Flow - Other 3'!I101</f>
        <v>0</v>
      </c>
      <c r="J96" s="18">
        <f>'Cash Flow - General'!J96+'[1]Cash Flow - Water'!J101+'[1]Cash Flow - Sewer'!J101+'Cash Flow - Other 1'!J96+'[1]Cash Flow - Other 2'!J101+'[1]Cash Flow - Other 3'!J101</f>
        <v>0</v>
      </c>
      <c r="K96" s="18">
        <f>'Cash Flow - General'!K96+'[1]Cash Flow - Water'!K101+'[1]Cash Flow - Sewer'!K101+'Cash Flow - Other 1'!K96+'[1]Cash Flow - Other 2'!K101+'[1]Cash Flow - Other 3'!K101</f>
        <v>0</v>
      </c>
      <c r="L96" s="18">
        <f>'Cash Flow - General'!L96+'[1]Cash Flow - Water'!L101+'[1]Cash Flow - Sewer'!L101+'Cash Flow - Other 1'!L96+'[1]Cash Flow - Other 2'!L101+'[1]Cash Flow - Other 3'!L101</f>
        <v>0</v>
      </c>
      <c r="M96" s="18">
        <f>'Cash Flow - General'!M96+'[1]Cash Flow - Water'!M101+'[1]Cash Flow - Sewer'!M101+'Cash Flow - Other 1'!M96+'[1]Cash Flow - Other 2'!M101+'[1]Cash Flow - Other 3'!M101</f>
        <v>1864813.7315809941</v>
      </c>
      <c r="N96" s="18">
        <f>'Cash Flow - General'!N96+'[1]Cash Flow - Water'!N101+'[1]Cash Flow - Sewer'!N101+'Cash Flow - Other 1'!N96+'[1]Cash Flow - Other 2'!N101+'[1]Cash Flow - Other 3'!N101</f>
        <v>1930082.2121863288</v>
      </c>
      <c r="O96" s="18">
        <f>'Cash Flow - General'!O96+'[1]Cash Flow - Water'!O101+'[1]Cash Flow - Sewer'!O101+'Cash Flow - Other 1'!O96+'[1]Cash Flow - Other 2'!O101+'[1]Cash Flow - Other 3'!O101</f>
        <v>1997635.0896128505</v>
      </c>
      <c r="P96" s="18">
        <f>'Cash Flow - General'!P96+'[1]Cash Flow - Water'!P101+'[1]Cash Flow - Sewer'!P101+'Cash Flow - Other 1'!P96+'[1]Cash Flow - Other 2'!P101+'[1]Cash Flow - Other 3'!P101</f>
        <v>2067552.3177493</v>
      </c>
      <c r="BA96" s="4" t="s">
        <v>0</v>
      </c>
      <c r="BB96" s="4" t="s">
        <v>0</v>
      </c>
      <c r="BC96" s="4" t="s">
        <v>0</v>
      </c>
    </row>
    <row r="97" spans="1:55" hidden="1" x14ac:dyDescent="0.2">
      <c r="H97" s="75"/>
      <c r="BA97" s="4" t="s">
        <v>0</v>
      </c>
      <c r="BB97" s="4" t="s">
        <v>0</v>
      </c>
      <c r="BC97" s="4" t="s">
        <v>0</v>
      </c>
    </row>
    <row r="98" spans="1:55" hidden="1" x14ac:dyDescent="0.2">
      <c r="BA98" s="4" t="s">
        <v>0</v>
      </c>
      <c r="BB98" s="4" t="s">
        <v>0</v>
      </c>
      <c r="BC98" s="4" t="s">
        <v>0</v>
      </c>
    </row>
    <row r="99" spans="1:55" hidden="1" x14ac:dyDescent="0.2">
      <c r="BA99" s="4" t="s">
        <v>0</v>
      </c>
      <c r="BB99" s="4" t="s">
        <v>0</v>
      </c>
      <c r="BC99" s="4" t="s">
        <v>0</v>
      </c>
    </row>
    <row r="100" spans="1:55" hidden="1" x14ac:dyDescent="0.2">
      <c r="BA100" s="4" t="s">
        <v>0</v>
      </c>
      <c r="BB100" s="4" t="s">
        <v>0</v>
      </c>
      <c r="BC100" s="4" t="s">
        <v>0</v>
      </c>
    </row>
    <row r="101" spans="1:55" ht="30" customHeight="1" x14ac:dyDescent="0.2">
      <c r="A101" s="4" t="s">
        <v>0</v>
      </c>
      <c r="B101" s="4" t="s">
        <v>0</v>
      </c>
      <c r="C101" s="4" t="s">
        <v>0</v>
      </c>
      <c r="D101" s="4" t="s">
        <v>0</v>
      </c>
      <c r="E101" s="4" t="s">
        <v>0</v>
      </c>
      <c r="F101" s="4" t="s">
        <v>0</v>
      </c>
      <c r="G101" s="4" t="s">
        <v>0</v>
      </c>
      <c r="H101" s="4" t="s">
        <v>0</v>
      </c>
      <c r="I101" s="4" t="s">
        <v>0</v>
      </c>
      <c r="J101" s="76" t="s">
        <v>0</v>
      </c>
      <c r="K101" s="4" t="s">
        <v>0</v>
      </c>
      <c r="L101" s="4" t="s">
        <v>0</v>
      </c>
      <c r="M101" s="4" t="s">
        <v>0</v>
      </c>
      <c r="N101" s="4" t="s">
        <v>0</v>
      </c>
      <c r="O101" s="4" t="s">
        <v>0</v>
      </c>
      <c r="P101" s="4" t="s">
        <v>0</v>
      </c>
      <c r="Q101" s="4" t="s">
        <v>0</v>
      </c>
      <c r="R101" s="4" t="s">
        <v>0</v>
      </c>
      <c r="S101" s="4" t="s">
        <v>0</v>
      </c>
      <c r="T101" s="4" t="s">
        <v>0</v>
      </c>
      <c r="U101" s="4" t="s">
        <v>0</v>
      </c>
      <c r="V101" s="4" t="s">
        <v>0</v>
      </c>
      <c r="W101" s="4" t="s">
        <v>0</v>
      </c>
      <c r="X101" s="4" t="s">
        <v>0</v>
      </c>
      <c r="Y101" s="4" t="s">
        <v>0</v>
      </c>
      <c r="Z101" s="4" t="s">
        <v>0</v>
      </c>
      <c r="AA101" s="4" t="s">
        <v>0</v>
      </c>
      <c r="AB101" s="4" t="s">
        <v>0</v>
      </c>
      <c r="AC101" s="4" t="s">
        <v>0</v>
      </c>
      <c r="AD101" s="4" t="s">
        <v>0</v>
      </c>
      <c r="AE101" s="4" t="s">
        <v>0</v>
      </c>
      <c r="AF101" s="4" t="s">
        <v>0</v>
      </c>
      <c r="AG101" s="4" t="s">
        <v>0</v>
      </c>
      <c r="AH101" s="4" t="s">
        <v>0</v>
      </c>
      <c r="AI101" s="4" t="s">
        <v>0</v>
      </c>
      <c r="AJ101" s="4" t="s">
        <v>0</v>
      </c>
      <c r="AK101" s="4" t="s">
        <v>0</v>
      </c>
      <c r="AL101" s="4" t="s">
        <v>0</v>
      </c>
      <c r="AM101" s="4" t="s">
        <v>0</v>
      </c>
      <c r="AN101" s="4" t="s">
        <v>0</v>
      </c>
      <c r="AO101" s="4" t="s">
        <v>0</v>
      </c>
      <c r="AP101" s="4" t="s">
        <v>0</v>
      </c>
      <c r="AQ101" s="4" t="s">
        <v>0</v>
      </c>
      <c r="AR101" s="4" t="s">
        <v>0</v>
      </c>
      <c r="AS101" s="4" t="s">
        <v>0</v>
      </c>
      <c r="AT101" s="4" t="s">
        <v>0</v>
      </c>
      <c r="AU101" s="4" t="s">
        <v>0</v>
      </c>
      <c r="AV101" s="4" t="s">
        <v>0</v>
      </c>
      <c r="AW101" s="4" t="s">
        <v>0</v>
      </c>
      <c r="AX101" s="4" t="s">
        <v>0</v>
      </c>
      <c r="AY101" s="4" t="s">
        <v>0</v>
      </c>
      <c r="AZ101" s="4" t="s">
        <v>0</v>
      </c>
      <c r="BA101" s="4" t="s">
        <v>0</v>
      </c>
      <c r="BB101" s="4" t="s">
        <v>0</v>
      </c>
      <c r="BC101" s="4" t="s">
        <v>0</v>
      </c>
    </row>
    <row r="102" spans="1:55" ht="30" customHeight="1" x14ac:dyDescent="0.2">
      <c r="A102" s="4" t="s">
        <v>0</v>
      </c>
      <c r="B102" s="4" t="s">
        <v>0</v>
      </c>
      <c r="C102" s="4" t="s">
        <v>0</v>
      </c>
      <c r="D102" s="4" t="s">
        <v>0</v>
      </c>
      <c r="E102" s="4" t="s">
        <v>0</v>
      </c>
      <c r="F102" s="4" t="s">
        <v>0</v>
      </c>
      <c r="G102" s="4" t="s">
        <v>0</v>
      </c>
      <c r="H102" s="4" t="s">
        <v>0</v>
      </c>
      <c r="I102" s="4" t="s">
        <v>0</v>
      </c>
      <c r="J102" s="76" t="s">
        <v>0</v>
      </c>
      <c r="K102" s="4" t="s">
        <v>0</v>
      </c>
      <c r="L102" s="4" t="s">
        <v>0</v>
      </c>
      <c r="M102" s="4" t="s">
        <v>0</v>
      </c>
      <c r="N102" s="4" t="s">
        <v>0</v>
      </c>
      <c r="O102" s="4" t="s">
        <v>0</v>
      </c>
      <c r="P102" s="4" t="s">
        <v>0</v>
      </c>
      <c r="Q102" s="4" t="s">
        <v>0</v>
      </c>
      <c r="R102" s="4" t="s">
        <v>0</v>
      </c>
      <c r="S102" s="4" t="s">
        <v>0</v>
      </c>
      <c r="T102" s="4" t="s">
        <v>0</v>
      </c>
      <c r="U102" s="4" t="s">
        <v>0</v>
      </c>
      <c r="V102" s="4" t="s">
        <v>0</v>
      </c>
      <c r="W102" s="4" t="s">
        <v>0</v>
      </c>
      <c r="X102" s="4" t="s">
        <v>0</v>
      </c>
      <c r="Y102" s="4" t="s">
        <v>0</v>
      </c>
      <c r="Z102" s="4" t="s">
        <v>0</v>
      </c>
      <c r="AA102" s="4" t="s">
        <v>0</v>
      </c>
      <c r="AB102" s="4" t="s">
        <v>0</v>
      </c>
      <c r="AC102" s="4" t="s">
        <v>0</v>
      </c>
      <c r="AD102" s="4" t="s">
        <v>0</v>
      </c>
      <c r="AE102" s="4" t="s">
        <v>0</v>
      </c>
      <c r="AF102" s="4" t="s">
        <v>0</v>
      </c>
      <c r="AG102" s="4" t="s">
        <v>0</v>
      </c>
      <c r="AH102" s="4" t="s">
        <v>0</v>
      </c>
      <c r="AI102" s="4" t="s">
        <v>0</v>
      </c>
      <c r="AJ102" s="4" t="s">
        <v>0</v>
      </c>
      <c r="AK102" s="4" t="s">
        <v>0</v>
      </c>
      <c r="AL102" s="4" t="s">
        <v>0</v>
      </c>
      <c r="AM102" s="4" t="s">
        <v>0</v>
      </c>
      <c r="AN102" s="4" t="s">
        <v>0</v>
      </c>
      <c r="AO102" s="4" t="s">
        <v>0</v>
      </c>
      <c r="AP102" s="4" t="s">
        <v>0</v>
      </c>
      <c r="AQ102" s="4" t="s">
        <v>0</v>
      </c>
      <c r="AR102" s="4" t="s">
        <v>0</v>
      </c>
      <c r="AS102" s="4" t="s">
        <v>0</v>
      </c>
      <c r="AT102" s="4" t="s">
        <v>0</v>
      </c>
      <c r="AU102" s="4" t="s">
        <v>0</v>
      </c>
      <c r="AV102" s="4" t="s">
        <v>0</v>
      </c>
      <c r="AW102" s="4" t="s">
        <v>0</v>
      </c>
      <c r="AX102" s="4" t="s">
        <v>0</v>
      </c>
      <c r="AY102" s="4" t="s">
        <v>0</v>
      </c>
      <c r="AZ102" s="4" t="s">
        <v>0</v>
      </c>
      <c r="BA102" s="4" t="s">
        <v>0</v>
      </c>
      <c r="BB102" s="4" t="s">
        <v>0</v>
      </c>
      <c r="BC102" s="4" t="s">
        <v>0</v>
      </c>
    </row>
    <row r="103" spans="1:55" ht="30" customHeight="1" x14ac:dyDescent="0.2">
      <c r="A103" s="4" t="s">
        <v>0</v>
      </c>
      <c r="B103" s="4" t="s">
        <v>0</v>
      </c>
      <c r="C103" s="4" t="s">
        <v>0</v>
      </c>
      <c r="D103" s="4" t="s">
        <v>0</v>
      </c>
      <c r="E103" s="4" t="s">
        <v>0</v>
      </c>
      <c r="F103" s="4" t="s">
        <v>0</v>
      </c>
      <c r="G103" s="4" t="s">
        <v>0</v>
      </c>
      <c r="H103" s="4" t="s">
        <v>0</v>
      </c>
      <c r="I103" s="4" t="s">
        <v>0</v>
      </c>
      <c r="J103" s="76" t="s">
        <v>0</v>
      </c>
      <c r="K103" s="4" t="s">
        <v>0</v>
      </c>
      <c r="L103" s="4" t="s">
        <v>0</v>
      </c>
      <c r="M103" s="4" t="s">
        <v>0</v>
      </c>
      <c r="N103" s="4" t="s">
        <v>0</v>
      </c>
      <c r="O103" s="4" t="s">
        <v>0</v>
      </c>
      <c r="P103" s="4" t="s">
        <v>0</v>
      </c>
      <c r="Q103" s="4" t="s">
        <v>0</v>
      </c>
      <c r="R103" s="4" t="s">
        <v>0</v>
      </c>
      <c r="S103" s="4" t="s">
        <v>0</v>
      </c>
      <c r="T103" s="4" t="s">
        <v>0</v>
      </c>
      <c r="U103" s="4" t="s">
        <v>0</v>
      </c>
      <c r="V103" s="4" t="s">
        <v>0</v>
      </c>
      <c r="W103" s="4" t="s">
        <v>0</v>
      </c>
      <c r="X103" s="4" t="s">
        <v>0</v>
      </c>
      <c r="Y103" s="4" t="s">
        <v>0</v>
      </c>
      <c r="Z103" s="4" t="s">
        <v>0</v>
      </c>
      <c r="AA103" s="4" t="s">
        <v>0</v>
      </c>
      <c r="AB103" s="4" t="s">
        <v>0</v>
      </c>
      <c r="AC103" s="4" t="s">
        <v>0</v>
      </c>
      <c r="AD103" s="4" t="s">
        <v>0</v>
      </c>
      <c r="AE103" s="4" t="s">
        <v>0</v>
      </c>
      <c r="AF103" s="4" t="s">
        <v>0</v>
      </c>
      <c r="AG103" s="4" t="s">
        <v>0</v>
      </c>
      <c r="AH103" s="4" t="s">
        <v>0</v>
      </c>
      <c r="AI103" s="4" t="s">
        <v>0</v>
      </c>
      <c r="AJ103" s="4" t="s">
        <v>0</v>
      </c>
      <c r="AK103" s="4" t="s">
        <v>0</v>
      </c>
      <c r="AL103" s="4" t="s">
        <v>0</v>
      </c>
      <c r="AM103" s="4" t="s">
        <v>0</v>
      </c>
      <c r="AN103" s="4" t="s">
        <v>0</v>
      </c>
      <c r="AO103" s="4" t="s">
        <v>0</v>
      </c>
      <c r="AP103" s="4" t="s">
        <v>0</v>
      </c>
      <c r="AQ103" s="4" t="s">
        <v>0</v>
      </c>
      <c r="AR103" s="4" t="s">
        <v>0</v>
      </c>
      <c r="AS103" s="4" t="s">
        <v>0</v>
      </c>
      <c r="AT103" s="4" t="s">
        <v>0</v>
      </c>
      <c r="AU103" s="4" t="s">
        <v>0</v>
      </c>
      <c r="AV103" s="4" t="s">
        <v>0</v>
      </c>
      <c r="AW103" s="4" t="s">
        <v>0</v>
      </c>
      <c r="AX103" s="4" t="s">
        <v>0</v>
      </c>
      <c r="AY103" s="4" t="s">
        <v>0</v>
      </c>
      <c r="AZ103" s="4" t="s">
        <v>0</v>
      </c>
      <c r="BA103" s="4" t="s">
        <v>0</v>
      </c>
      <c r="BB103" s="4" t="s">
        <v>0</v>
      </c>
      <c r="BC103" s="4" t="s">
        <v>0</v>
      </c>
    </row>
    <row r="104" spans="1:55" ht="30" customHeight="1" x14ac:dyDescent="0.2">
      <c r="A104" s="4" t="s">
        <v>0</v>
      </c>
      <c r="B104" s="4" t="s">
        <v>0</v>
      </c>
      <c r="C104" s="4" t="s">
        <v>0</v>
      </c>
      <c r="D104" s="4" t="s">
        <v>0</v>
      </c>
      <c r="E104" s="4" t="s">
        <v>0</v>
      </c>
      <c r="F104" s="4" t="s">
        <v>0</v>
      </c>
      <c r="G104" s="4" t="s">
        <v>0</v>
      </c>
      <c r="H104" s="4" t="s">
        <v>0</v>
      </c>
      <c r="I104" s="4" t="s">
        <v>0</v>
      </c>
      <c r="J104" s="76" t="s">
        <v>0</v>
      </c>
      <c r="K104" s="4" t="s">
        <v>0</v>
      </c>
      <c r="L104" s="4" t="s">
        <v>0</v>
      </c>
      <c r="M104" s="4" t="s">
        <v>0</v>
      </c>
      <c r="N104" s="4" t="s">
        <v>0</v>
      </c>
      <c r="O104" s="4" t="s">
        <v>0</v>
      </c>
      <c r="P104" s="4" t="s">
        <v>0</v>
      </c>
      <c r="Q104" s="4" t="s">
        <v>0</v>
      </c>
      <c r="R104" s="4" t="s">
        <v>0</v>
      </c>
      <c r="S104" s="4" t="s">
        <v>0</v>
      </c>
      <c r="T104" s="4" t="s">
        <v>0</v>
      </c>
      <c r="U104" s="4" t="s">
        <v>0</v>
      </c>
      <c r="V104" s="4" t="s">
        <v>0</v>
      </c>
      <c r="W104" s="4" t="s">
        <v>0</v>
      </c>
      <c r="X104" s="4" t="s">
        <v>0</v>
      </c>
      <c r="Y104" s="4" t="s">
        <v>0</v>
      </c>
      <c r="Z104" s="4" t="s">
        <v>0</v>
      </c>
      <c r="AA104" s="4" t="s">
        <v>0</v>
      </c>
      <c r="AB104" s="4" t="s">
        <v>0</v>
      </c>
      <c r="AC104" s="4" t="s">
        <v>0</v>
      </c>
      <c r="AD104" s="4" t="s">
        <v>0</v>
      </c>
      <c r="AE104" s="4" t="s">
        <v>0</v>
      </c>
      <c r="AF104" s="4" t="s">
        <v>0</v>
      </c>
      <c r="AG104" s="4" t="s">
        <v>0</v>
      </c>
      <c r="AH104" s="4" t="s">
        <v>0</v>
      </c>
      <c r="AI104" s="4" t="s">
        <v>0</v>
      </c>
      <c r="AJ104" s="4" t="s">
        <v>0</v>
      </c>
      <c r="AK104" s="4" t="s">
        <v>0</v>
      </c>
      <c r="AL104" s="4" t="s">
        <v>0</v>
      </c>
      <c r="AM104" s="4" t="s">
        <v>0</v>
      </c>
      <c r="AN104" s="4" t="s">
        <v>0</v>
      </c>
      <c r="AO104" s="4" t="s">
        <v>0</v>
      </c>
      <c r="AP104" s="4" t="s">
        <v>0</v>
      </c>
      <c r="AQ104" s="4" t="s">
        <v>0</v>
      </c>
      <c r="AR104" s="4" t="s">
        <v>0</v>
      </c>
      <c r="AS104" s="4" t="s">
        <v>0</v>
      </c>
      <c r="AT104" s="4" t="s">
        <v>0</v>
      </c>
      <c r="AU104" s="4" t="s">
        <v>0</v>
      </c>
      <c r="AV104" s="4" t="s">
        <v>0</v>
      </c>
      <c r="AW104" s="4" t="s">
        <v>0</v>
      </c>
      <c r="AX104" s="4" t="s">
        <v>0</v>
      </c>
      <c r="AY104" s="4" t="s">
        <v>0</v>
      </c>
      <c r="AZ104" s="4" t="s">
        <v>0</v>
      </c>
      <c r="BA104" s="4" t="s">
        <v>0</v>
      </c>
      <c r="BB104" s="4" t="s">
        <v>0</v>
      </c>
      <c r="BC104" s="4" t="s">
        <v>0</v>
      </c>
    </row>
    <row r="105" spans="1:55" ht="30" customHeight="1" x14ac:dyDescent="0.2">
      <c r="A105" s="4" t="s">
        <v>0</v>
      </c>
      <c r="B105" s="4" t="s">
        <v>0</v>
      </c>
      <c r="C105" s="4" t="s">
        <v>0</v>
      </c>
      <c r="D105" s="4" t="s">
        <v>0</v>
      </c>
      <c r="E105" s="4" t="s">
        <v>0</v>
      </c>
      <c r="F105" s="4" t="s">
        <v>0</v>
      </c>
      <c r="G105" s="4" t="s">
        <v>0</v>
      </c>
      <c r="H105" s="4" t="s">
        <v>0</v>
      </c>
      <c r="I105" s="4" t="s">
        <v>0</v>
      </c>
      <c r="J105" s="76" t="s">
        <v>0</v>
      </c>
      <c r="K105" s="4" t="s">
        <v>0</v>
      </c>
      <c r="L105" s="4" t="s">
        <v>0</v>
      </c>
      <c r="M105" s="4" t="s">
        <v>0</v>
      </c>
      <c r="N105" s="4" t="s">
        <v>0</v>
      </c>
      <c r="O105" s="4" t="s">
        <v>0</v>
      </c>
      <c r="P105" s="4" t="s">
        <v>0</v>
      </c>
      <c r="Q105" s="4" t="s">
        <v>0</v>
      </c>
      <c r="R105" s="4" t="s">
        <v>0</v>
      </c>
      <c r="S105" s="4" t="s">
        <v>0</v>
      </c>
      <c r="T105" s="4" t="s">
        <v>0</v>
      </c>
      <c r="U105" s="4" t="s">
        <v>0</v>
      </c>
      <c r="V105" s="4" t="s">
        <v>0</v>
      </c>
      <c r="W105" s="4" t="s">
        <v>0</v>
      </c>
      <c r="X105" s="4" t="s">
        <v>0</v>
      </c>
      <c r="Y105" s="4" t="s">
        <v>0</v>
      </c>
      <c r="Z105" s="4" t="s">
        <v>0</v>
      </c>
      <c r="AA105" s="4" t="s">
        <v>0</v>
      </c>
      <c r="AB105" s="4" t="s">
        <v>0</v>
      </c>
      <c r="AC105" s="4" t="s">
        <v>0</v>
      </c>
      <c r="AD105" s="4" t="s">
        <v>0</v>
      </c>
      <c r="AE105" s="4" t="s">
        <v>0</v>
      </c>
      <c r="AF105" s="4" t="s">
        <v>0</v>
      </c>
      <c r="AG105" s="4" t="s">
        <v>0</v>
      </c>
      <c r="AH105" s="4" t="s">
        <v>0</v>
      </c>
      <c r="AI105" s="4" t="s">
        <v>0</v>
      </c>
      <c r="AJ105" s="4" t="s">
        <v>0</v>
      </c>
      <c r="AK105" s="4" t="s">
        <v>0</v>
      </c>
      <c r="AL105" s="4" t="s">
        <v>0</v>
      </c>
      <c r="AM105" s="4" t="s">
        <v>0</v>
      </c>
      <c r="AN105" s="4" t="s">
        <v>0</v>
      </c>
      <c r="AO105" s="4" t="s">
        <v>0</v>
      </c>
      <c r="AP105" s="4" t="s">
        <v>0</v>
      </c>
      <c r="AQ105" s="4" t="s">
        <v>0</v>
      </c>
      <c r="AR105" s="4" t="s">
        <v>0</v>
      </c>
      <c r="AS105" s="4" t="s">
        <v>0</v>
      </c>
      <c r="AT105" s="4" t="s">
        <v>0</v>
      </c>
      <c r="AU105" s="4" t="s">
        <v>0</v>
      </c>
      <c r="AV105" s="4" t="s">
        <v>0</v>
      </c>
      <c r="AW105" s="4" t="s">
        <v>0</v>
      </c>
      <c r="AX105" s="4" t="s">
        <v>0</v>
      </c>
      <c r="AY105" s="4" t="s">
        <v>0</v>
      </c>
      <c r="AZ105" s="4" t="s">
        <v>0</v>
      </c>
      <c r="BA105" s="4" t="s">
        <v>0</v>
      </c>
      <c r="BB105" s="4" t="s">
        <v>0</v>
      </c>
      <c r="BC105" s="4" t="s">
        <v>0</v>
      </c>
    </row>
    <row r="106" spans="1:55" ht="30" customHeight="1" x14ac:dyDescent="0.2">
      <c r="A106" s="4" t="s">
        <v>0</v>
      </c>
      <c r="B106" s="4" t="s">
        <v>0</v>
      </c>
      <c r="C106" s="4" t="s">
        <v>0</v>
      </c>
      <c r="D106" s="4" t="s">
        <v>0</v>
      </c>
      <c r="E106" s="4" t="s">
        <v>0</v>
      </c>
      <c r="F106" s="4" t="s">
        <v>0</v>
      </c>
      <c r="G106" s="4" t="s">
        <v>0</v>
      </c>
      <c r="H106" s="4" t="s">
        <v>0</v>
      </c>
      <c r="I106" s="4" t="s">
        <v>0</v>
      </c>
      <c r="J106" s="76" t="s">
        <v>0</v>
      </c>
      <c r="K106" s="4" t="s">
        <v>0</v>
      </c>
      <c r="L106" s="4" t="s">
        <v>0</v>
      </c>
      <c r="M106" s="4" t="s">
        <v>0</v>
      </c>
      <c r="N106" s="4" t="s">
        <v>0</v>
      </c>
      <c r="O106" s="4" t="s">
        <v>0</v>
      </c>
      <c r="P106" s="4" t="s">
        <v>0</v>
      </c>
      <c r="Q106" s="4" t="s">
        <v>0</v>
      </c>
      <c r="R106" s="4" t="s">
        <v>0</v>
      </c>
      <c r="S106" s="4" t="s">
        <v>0</v>
      </c>
      <c r="T106" s="4" t="s">
        <v>0</v>
      </c>
      <c r="U106" s="4" t="s">
        <v>0</v>
      </c>
      <c r="V106" s="4" t="s">
        <v>0</v>
      </c>
      <c r="W106" s="4" t="s">
        <v>0</v>
      </c>
      <c r="X106" s="4" t="s">
        <v>0</v>
      </c>
      <c r="Y106" s="4" t="s">
        <v>0</v>
      </c>
      <c r="Z106" s="4" t="s">
        <v>0</v>
      </c>
      <c r="AA106" s="4" t="s">
        <v>0</v>
      </c>
      <c r="AB106" s="4" t="s">
        <v>0</v>
      </c>
      <c r="AC106" s="4" t="s">
        <v>0</v>
      </c>
      <c r="AD106" s="4" t="s">
        <v>0</v>
      </c>
      <c r="AE106" s="4" t="s">
        <v>0</v>
      </c>
      <c r="AF106" s="4" t="s">
        <v>0</v>
      </c>
      <c r="AG106" s="4" t="s">
        <v>0</v>
      </c>
      <c r="AH106" s="4" t="s">
        <v>0</v>
      </c>
      <c r="AI106" s="4" t="s">
        <v>0</v>
      </c>
      <c r="AJ106" s="4" t="s">
        <v>0</v>
      </c>
      <c r="AK106" s="4" t="s">
        <v>0</v>
      </c>
      <c r="AL106" s="4" t="s">
        <v>0</v>
      </c>
      <c r="AM106" s="4" t="s">
        <v>0</v>
      </c>
      <c r="AN106" s="4" t="s">
        <v>0</v>
      </c>
      <c r="AO106" s="4" t="s">
        <v>0</v>
      </c>
      <c r="AP106" s="4" t="s">
        <v>0</v>
      </c>
      <c r="AQ106" s="4" t="s">
        <v>0</v>
      </c>
      <c r="AR106" s="4" t="s">
        <v>0</v>
      </c>
      <c r="AS106" s="4" t="s">
        <v>0</v>
      </c>
      <c r="AT106" s="4" t="s">
        <v>0</v>
      </c>
      <c r="AU106" s="4" t="s">
        <v>0</v>
      </c>
      <c r="AV106" s="4" t="s">
        <v>0</v>
      </c>
      <c r="AW106" s="4" t="s">
        <v>0</v>
      </c>
      <c r="AX106" s="4" t="s">
        <v>0</v>
      </c>
      <c r="AY106" s="4" t="s">
        <v>0</v>
      </c>
      <c r="AZ106" s="4" t="s">
        <v>0</v>
      </c>
      <c r="BA106" s="4" t="s">
        <v>0</v>
      </c>
      <c r="BB106" s="4" t="s">
        <v>0</v>
      </c>
      <c r="BC106" s="4" t="s">
        <v>0</v>
      </c>
    </row>
    <row r="107" spans="1:55" ht="30" customHeight="1" x14ac:dyDescent="0.2">
      <c r="A107" s="4" t="s">
        <v>0</v>
      </c>
      <c r="B107" s="4" t="s">
        <v>0</v>
      </c>
      <c r="C107" s="4" t="s">
        <v>0</v>
      </c>
      <c r="D107" s="4" t="s">
        <v>0</v>
      </c>
      <c r="E107" s="4" t="s">
        <v>0</v>
      </c>
      <c r="F107" s="4" t="s">
        <v>0</v>
      </c>
      <c r="G107" s="4" t="s">
        <v>0</v>
      </c>
      <c r="H107" s="4" t="s">
        <v>0</v>
      </c>
      <c r="I107" s="4" t="s">
        <v>0</v>
      </c>
      <c r="J107" s="76" t="s">
        <v>0</v>
      </c>
      <c r="K107" s="4" t="s">
        <v>0</v>
      </c>
      <c r="L107" s="4" t="s">
        <v>0</v>
      </c>
      <c r="M107" s="4" t="s">
        <v>0</v>
      </c>
      <c r="N107" s="4" t="s">
        <v>0</v>
      </c>
      <c r="O107" s="4" t="s">
        <v>0</v>
      </c>
      <c r="P107" s="4" t="s">
        <v>0</v>
      </c>
      <c r="Q107" s="4" t="s">
        <v>0</v>
      </c>
      <c r="R107" s="4" t="s">
        <v>0</v>
      </c>
      <c r="S107" s="4" t="s">
        <v>0</v>
      </c>
      <c r="T107" s="4" t="s">
        <v>0</v>
      </c>
      <c r="U107" s="4" t="s">
        <v>0</v>
      </c>
      <c r="V107" s="4" t="s">
        <v>0</v>
      </c>
      <c r="W107" s="4" t="s">
        <v>0</v>
      </c>
      <c r="X107" s="4" t="s">
        <v>0</v>
      </c>
      <c r="Y107" s="4" t="s">
        <v>0</v>
      </c>
      <c r="Z107" s="4" t="s">
        <v>0</v>
      </c>
      <c r="AA107" s="4" t="s">
        <v>0</v>
      </c>
      <c r="AB107" s="4" t="s">
        <v>0</v>
      </c>
      <c r="AC107" s="4" t="s">
        <v>0</v>
      </c>
      <c r="AD107" s="4" t="s">
        <v>0</v>
      </c>
      <c r="AE107" s="4" t="s">
        <v>0</v>
      </c>
      <c r="AF107" s="4" t="s">
        <v>0</v>
      </c>
      <c r="AG107" s="4" t="s">
        <v>0</v>
      </c>
      <c r="AH107" s="4" t="s">
        <v>0</v>
      </c>
      <c r="AI107" s="4" t="s">
        <v>0</v>
      </c>
      <c r="AJ107" s="4" t="s">
        <v>0</v>
      </c>
      <c r="AK107" s="4" t="s">
        <v>0</v>
      </c>
      <c r="AL107" s="4" t="s">
        <v>0</v>
      </c>
      <c r="AM107" s="4" t="s">
        <v>0</v>
      </c>
      <c r="AN107" s="4" t="s">
        <v>0</v>
      </c>
      <c r="AO107" s="4" t="s">
        <v>0</v>
      </c>
      <c r="AP107" s="4" t="s">
        <v>0</v>
      </c>
      <c r="AQ107" s="4" t="s">
        <v>0</v>
      </c>
      <c r="AR107" s="4" t="s">
        <v>0</v>
      </c>
      <c r="AS107" s="4" t="s">
        <v>0</v>
      </c>
      <c r="AT107" s="4" t="s">
        <v>0</v>
      </c>
      <c r="AU107" s="4" t="s">
        <v>0</v>
      </c>
      <c r="AV107" s="4" t="s">
        <v>0</v>
      </c>
      <c r="AW107" s="4" t="s">
        <v>0</v>
      </c>
      <c r="AX107" s="4" t="s">
        <v>0</v>
      </c>
      <c r="AY107" s="4" t="s">
        <v>0</v>
      </c>
      <c r="AZ107" s="4" t="s">
        <v>0</v>
      </c>
      <c r="BA107" s="4" t="s">
        <v>0</v>
      </c>
      <c r="BB107" s="4" t="s">
        <v>0</v>
      </c>
      <c r="BC107" s="4" t="s">
        <v>0</v>
      </c>
    </row>
    <row r="160" spans="9:9" x14ac:dyDescent="0.2">
      <c r="I160" s="77"/>
    </row>
  </sheetData>
  <mergeCells count="1">
    <mergeCell ref="G3:P3"/>
  </mergeCells>
  <dataValidations count="4">
    <dataValidation type="decimal" allowBlank="1" showInputMessage="1" showErrorMessage="1" error="You only can enter a negative amount." prompt="Enter a negative amount" sqref="BF43:BO44 BF55:BO57 BF41:BO41">
      <formula1>-999999999</formula1>
      <formula2>0</formula2>
    </dataValidation>
    <dataValidation type="decimal" allowBlank="1" showInputMessage="1" showErrorMessage="1" error="You only can enter a positive amount." prompt="Enter a positive amount." sqref="BF52:BO52 BF31:BO34">
      <formula1>0</formula1>
      <formula2>999999999</formula2>
    </dataValidation>
    <dataValidation type="decimal" allowBlank="1" showInputMessage="1" showErrorMessage="1" sqref="BF42:BO42">
      <formula1>-999999999.99</formula1>
      <formula2>0</formula2>
    </dataValidation>
    <dataValidation type="decimal" allowBlank="1" showInputMessage="1" showErrorMessage="1" sqref="BF29:BO30">
      <formula1>0</formula1>
      <formula2>999999999.99</formula2>
    </dataValidation>
  </dataValidations>
  <pageMargins left="0.39370078740157483" right="0.39370078740157483" top="0.78740157480314965" bottom="0.43307086614173229" header="0.51181102362204722" footer="0.27559055118110237"/>
  <pageSetup paperSize="9" scale="6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CF_consol_general">
    <tabColor theme="1"/>
    <pageSetUpPr fitToPage="1"/>
  </sheetPr>
  <dimension ref="A1:S107"/>
  <sheetViews>
    <sheetView view="pageBreakPreview" zoomScaleNormal="100" zoomScaleSheetLayoutView="100" workbookViewId="0">
      <pane xSplit="1" ySplit="5" topLeftCell="B28" activePane="bottomRight" state="frozen"/>
      <selection activeCell="A73" sqref="A73:XFD77"/>
      <selection pane="topRight" activeCell="A73" sqref="A73:XFD77"/>
      <selection pane="bottomLeft" activeCell="A73" sqref="A73:XFD77"/>
      <selection pane="bottomRight" activeCell="A73" sqref="A73:XFD77"/>
    </sheetView>
  </sheetViews>
  <sheetFormatPr defaultColWidth="9.140625" defaultRowHeight="12.75" x14ac:dyDescent="0.2"/>
  <cols>
    <col min="1" max="1" width="58.7109375" style="1" customWidth="1"/>
    <col min="2" max="2" width="2.7109375" style="1" customWidth="1"/>
    <col min="3" max="3" width="13.7109375" style="1" customWidth="1"/>
    <col min="4" max="4" width="2.7109375" style="1" customWidth="1"/>
    <col min="5" max="5" width="13.7109375" style="1" customWidth="1"/>
    <col min="6" max="6" width="2.7109375" style="1" customWidth="1"/>
    <col min="7" max="16" width="13.7109375" style="1" customWidth="1"/>
    <col min="17" max="19" width="20.7109375" style="1" customWidth="1"/>
    <col min="20" max="16384" width="9.140625" style="1"/>
  </cols>
  <sheetData>
    <row r="1" spans="1:19" ht="15" customHeight="1" x14ac:dyDescent="0.25">
      <c r="A1" s="2" t="str">
        <f>'[1]Cover Page'!$A$3</f>
        <v>Kiama Municipal Council</v>
      </c>
      <c r="B1" s="51"/>
      <c r="D1" s="51"/>
      <c r="F1" s="51"/>
      <c r="Q1" s="35" t="s">
        <v>0</v>
      </c>
      <c r="R1" s="35" t="s">
        <v>0</v>
      </c>
      <c r="S1" s="35" t="s">
        <v>0</v>
      </c>
    </row>
    <row r="2" spans="1:19" ht="15" customHeight="1" x14ac:dyDescent="0.25">
      <c r="A2" s="2" t="str">
        <f>'[1]Cover Page'!$A$5</f>
        <v>10 Year Financial Plan for the Years ending 30 June 2028</v>
      </c>
      <c r="B2" s="51"/>
      <c r="D2" s="51"/>
      <c r="F2" s="51"/>
      <c r="Q2" s="35" t="s">
        <v>0</v>
      </c>
      <c r="R2" s="35" t="s">
        <v>0</v>
      </c>
      <c r="S2" s="35" t="s">
        <v>0</v>
      </c>
    </row>
    <row r="3" spans="1:19" ht="15" customHeight="1" x14ac:dyDescent="0.25">
      <c r="A3" s="5" t="str">
        <f>"CASH FLOW STATEMENT - "&amp;UPPER(consol_GF_name)</f>
        <v>CASH FLOW STATEMENT - GENERAL FUND</v>
      </c>
      <c r="B3" s="3"/>
      <c r="C3" s="6" t="s">
        <v>2</v>
      </c>
      <c r="D3" s="78"/>
      <c r="E3" s="53" t="s">
        <v>3</v>
      </c>
      <c r="F3" s="3"/>
      <c r="G3" s="10" t="s">
        <v>4</v>
      </c>
      <c r="H3" s="10"/>
      <c r="I3" s="10"/>
      <c r="J3" s="10"/>
      <c r="K3" s="10"/>
      <c r="L3" s="10"/>
      <c r="M3" s="10"/>
      <c r="N3" s="10"/>
      <c r="O3" s="10"/>
      <c r="P3" s="10"/>
      <c r="Q3" s="35" t="s">
        <v>0</v>
      </c>
      <c r="R3" s="35" t="s">
        <v>0</v>
      </c>
      <c r="S3" s="35" t="s">
        <v>0</v>
      </c>
    </row>
    <row r="4" spans="1:19" ht="15" customHeight="1" x14ac:dyDescent="0.25">
      <c r="A4" s="81" t="str">
        <f>"Scenario: "&amp;consol_scenario_name</f>
        <v>Scenario: Strategic Scenario</v>
      </c>
      <c r="B4" s="54"/>
      <c r="C4" s="12" t="str">
        <f>Starting_year-2&amp;"/"&amp;RIGHT(Starting_year-1,2)</f>
        <v>2016/17</v>
      </c>
      <c r="D4" s="13"/>
      <c r="E4" s="12" t="str">
        <f>Starting_year-1&amp;"/"&amp;RIGHT(Starting_year,2)</f>
        <v>2017/18</v>
      </c>
      <c r="F4" s="11"/>
      <c r="G4" s="12" t="str">
        <f>Starting_year&amp;"/"&amp;RIGHT(Starting_year+1,2)</f>
        <v>2018/19</v>
      </c>
      <c r="H4" s="14" t="str">
        <f>Starting_year+1&amp;"/"&amp;RIGHT(Starting_year+2,2)</f>
        <v>2019/20</v>
      </c>
      <c r="I4" s="14" t="str">
        <f>Starting_year+2&amp;"/"&amp;RIGHT(Starting_year+3,2)</f>
        <v>2020/21</v>
      </c>
      <c r="J4" s="14" t="str">
        <f>Starting_year+3&amp;"/"&amp;RIGHT(Starting_year+4,2)</f>
        <v>2021/22</v>
      </c>
      <c r="K4" s="14" t="str">
        <f>Starting_year+4&amp;"/"&amp;RIGHT(Starting_year+5,2)</f>
        <v>2022/23</v>
      </c>
      <c r="L4" s="14" t="str">
        <f>Starting_year+5&amp;"/"&amp;RIGHT(Starting_year+6,2)</f>
        <v>2023/24</v>
      </c>
      <c r="M4" s="14" t="str">
        <f>Starting_year+6&amp;"/"&amp;RIGHT(Starting_year+7,2)</f>
        <v>2024/25</v>
      </c>
      <c r="N4" s="14" t="str">
        <f>Starting_year+7&amp;"/"&amp;RIGHT(Starting_year+8,2)</f>
        <v>2025/26</v>
      </c>
      <c r="O4" s="14" t="str">
        <f>Starting_year+8&amp;"/"&amp;RIGHT(Starting_year+9,2)</f>
        <v>2026/27</v>
      </c>
      <c r="P4" s="14" t="str">
        <f>Starting_year+9&amp;"/"&amp;RIGHT(Starting_year+10,2)</f>
        <v>2027/28</v>
      </c>
      <c r="Q4" s="35" t="s">
        <v>0</v>
      </c>
      <c r="R4" s="35" t="s">
        <v>0</v>
      </c>
      <c r="S4" s="35" t="s">
        <v>0</v>
      </c>
    </row>
    <row r="5" spans="1:19" ht="15" customHeight="1" thickBot="1" x14ac:dyDescent="0.25">
      <c r="A5" s="15"/>
      <c r="B5" s="55"/>
      <c r="C5" s="17" t="str">
        <f>IF('[1]Cover Page'!$K$75=TRUE,"$","$'000")</f>
        <v>$</v>
      </c>
      <c r="D5" s="55"/>
      <c r="E5" s="17" t="str">
        <f>IF('[1]Cover Page'!$K$75=TRUE,"$","$'000")</f>
        <v>$</v>
      </c>
      <c r="F5" s="55"/>
      <c r="G5" s="17" t="str">
        <f>IF('[1]Cover Page'!$K$75=TRUE,"$","$'000")</f>
        <v>$</v>
      </c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Q5" s="35" t="s">
        <v>0</v>
      </c>
      <c r="R5" s="35" t="s">
        <v>0</v>
      </c>
      <c r="S5" s="35" t="s">
        <v>0</v>
      </c>
    </row>
    <row r="6" spans="1:19" ht="15" x14ac:dyDescent="0.25">
      <c r="A6" s="19" t="s">
        <v>91</v>
      </c>
      <c r="B6" s="56"/>
      <c r="C6" s="18"/>
      <c r="D6" s="56"/>
      <c r="E6" s="18"/>
      <c r="F6" s="56"/>
      <c r="G6" s="18"/>
      <c r="H6" s="22"/>
      <c r="I6" s="18"/>
      <c r="J6" s="18"/>
      <c r="K6" s="18"/>
      <c r="L6" s="18"/>
      <c r="M6" s="18"/>
      <c r="N6" s="18"/>
      <c r="O6" s="18"/>
      <c r="P6" s="18"/>
      <c r="Q6" s="35" t="s">
        <v>0</v>
      </c>
      <c r="R6" s="35" t="s">
        <v>0</v>
      </c>
      <c r="S6" s="35" t="s">
        <v>0</v>
      </c>
    </row>
    <row r="7" spans="1:19" ht="13.5" customHeight="1" x14ac:dyDescent="0.2">
      <c r="A7" s="23" t="s">
        <v>92</v>
      </c>
      <c r="B7" s="57"/>
      <c r="C7" s="18"/>
      <c r="D7" s="57"/>
      <c r="E7" s="18"/>
      <c r="F7" s="57"/>
      <c r="G7" s="18"/>
      <c r="H7" s="18"/>
      <c r="I7" s="18"/>
      <c r="J7" s="18"/>
      <c r="K7" s="18"/>
      <c r="L7" s="18"/>
      <c r="M7" s="18"/>
      <c r="N7" s="18"/>
      <c r="O7" s="18"/>
      <c r="P7" s="18"/>
      <c r="Q7" s="35" t="s">
        <v>0</v>
      </c>
      <c r="R7" s="35" t="s">
        <v>0</v>
      </c>
      <c r="S7" s="35" t="s">
        <v>0</v>
      </c>
    </row>
    <row r="8" spans="1:19" x14ac:dyDescent="0.2">
      <c r="A8" s="18" t="s">
        <v>8</v>
      </c>
      <c r="B8" s="20"/>
      <c r="C8" s="18">
        <f>'[2]Cash Flow'!C8</f>
        <v>0</v>
      </c>
      <c r="D8" s="20"/>
      <c r="E8" s="18">
        <f>'[2]Cash Flow'!E8</f>
        <v>20939808.579567526</v>
      </c>
      <c r="F8" s="20"/>
      <c r="G8" s="18">
        <f>'[2]Cash Flow'!G8</f>
        <v>22476204.775025886</v>
      </c>
      <c r="H8" s="18">
        <f>'[2]Cash Flow'!H8</f>
        <v>23625113.934108905</v>
      </c>
      <c r="I8" s="18">
        <f>'[2]Cash Flow'!I8</f>
        <v>24831319.413413607</v>
      </c>
      <c r="J8" s="18">
        <f>'[2]Cash Flow'!J8</f>
        <v>25462408.880340535</v>
      </c>
      <c r="K8" s="18">
        <f>'[2]Cash Flow'!K8</f>
        <v>26098969.094445229</v>
      </c>
      <c r="L8" s="18">
        <f>'[2]Cash Flow'!L8</f>
        <v>26751443.313314721</v>
      </c>
      <c r="M8" s="18">
        <f>'[2]Cash Flow'!M8</f>
        <v>27420229.384697769</v>
      </c>
      <c r="N8" s="18">
        <f>'[2]Cash Flow'!N8</f>
        <v>28105735.121826857</v>
      </c>
      <c r="O8" s="18">
        <f>'[2]Cash Flow'!O8</f>
        <v>28808378.484923612</v>
      </c>
      <c r="P8" s="18">
        <f>'[2]Cash Flow'!P8</f>
        <v>29528587.938187975</v>
      </c>
      <c r="Q8" s="35" t="s">
        <v>0</v>
      </c>
      <c r="R8" s="35" t="s">
        <v>0</v>
      </c>
      <c r="S8" s="35" t="s">
        <v>0</v>
      </c>
    </row>
    <row r="9" spans="1:19" x14ac:dyDescent="0.2">
      <c r="A9" s="18" t="s">
        <v>9</v>
      </c>
      <c r="B9" s="20"/>
      <c r="C9" s="18">
        <f>'[2]Cash Flow'!C9</f>
        <v>0</v>
      </c>
      <c r="D9" s="20"/>
      <c r="E9" s="18">
        <f>'[2]Cash Flow'!E9</f>
        <v>18881923.514735047</v>
      </c>
      <c r="F9" s="20"/>
      <c r="G9" s="18">
        <f>'[2]Cash Flow'!G9</f>
        <v>19723400.420932371</v>
      </c>
      <c r="H9" s="18">
        <f>'[2]Cash Flow'!H9</f>
        <v>18396294.786841221</v>
      </c>
      <c r="I9" s="18">
        <f>'[2]Cash Flow'!I9</f>
        <v>18999428.2020685</v>
      </c>
      <c r="J9" s="18">
        <f>'[2]Cash Flow'!J9</f>
        <v>19712427.978387099</v>
      </c>
      <c r="K9" s="18">
        <f>'[2]Cash Flow'!K9</f>
        <v>20305829.562355261</v>
      </c>
      <c r="L9" s="18">
        <f>'[2]Cash Flow'!L9</f>
        <v>20911194.447142381</v>
      </c>
      <c r="M9" s="18">
        <f>'[2]Cash Flow'!M9</f>
        <v>21534720.389704213</v>
      </c>
      <c r="N9" s="18">
        <f>'[2]Cash Flow'!N9</f>
        <v>22176952.021273069</v>
      </c>
      <c r="O9" s="18">
        <f>'[2]Cash Flow'!O9</f>
        <v>22838450.600216001</v>
      </c>
      <c r="P9" s="18">
        <f>'[2]Cash Flow'!P9</f>
        <v>23519794.03569391</v>
      </c>
      <c r="Q9" s="35" t="s">
        <v>0</v>
      </c>
      <c r="R9" s="35" t="s">
        <v>0</v>
      </c>
      <c r="S9" s="35" t="s">
        <v>0</v>
      </c>
    </row>
    <row r="10" spans="1:19" x14ac:dyDescent="0.2">
      <c r="A10" s="18" t="s">
        <v>93</v>
      </c>
      <c r="B10" s="20"/>
      <c r="C10" s="18">
        <f>'[2]Cash Flow'!C10</f>
        <v>0</v>
      </c>
      <c r="D10" s="20"/>
      <c r="E10" s="18">
        <f>'[2]Cash Flow'!E10</f>
        <v>1620537.6685013107</v>
      </c>
      <c r="F10" s="20"/>
      <c r="G10" s="18">
        <f>'[2]Cash Flow'!G10</f>
        <v>1321209.5093988481</v>
      </c>
      <c r="H10" s="18">
        <f>'[2]Cash Flow'!H10</f>
        <v>1167412.9749386443</v>
      </c>
      <c r="I10" s="18">
        <f>'[2]Cash Flow'!I10</f>
        <v>1223004.4073042783</v>
      </c>
      <c r="J10" s="18">
        <f>'[2]Cash Flow'!J10</f>
        <v>1227330.8392288524</v>
      </c>
      <c r="K10" s="18">
        <f>'[2]Cash Flow'!K10</f>
        <v>1247578.5000033022</v>
      </c>
      <c r="L10" s="18">
        <f>'[2]Cash Flow'!L10</f>
        <v>1276216.6040230794</v>
      </c>
      <c r="M10" s="18">
        <f>'[2]Cash Flow'!M10</f>
        <v>1329211.9274083441</v>
      </c>
      <c r="N10" s="18">
        <f>'[2]Cash Flow'!N10</f>
        <v>1419403.0547604484</v>
      </c>
      <c r="O10" s="18">
        <f>'[2]Cash Flow'!O10</f>
        <v>1543937.3375779591</v>
      </c>
      <c r="P10" s="18">
        <f>'[2]Cash Flow'!P10</f>
        <v>1680749.5758646487</v>
      </c>
      <c r="Q10" s="35" t="s">
        <v>0</v>
      </c>
      <c r="R10" s="35" t="s">
        <v>0</v>
      </c>
      <c r="S10" s="35" t="s">
        <v>0</v>
      </c>
    </row>
    <row r="11" spans="1:19" x14ac:dyDescent="0.2">
      <c r="A11" s="18" t="s">
        <v>94</v>
      </c>
      <c r="B11" s="20"/>
      <c r="C11" s="18">
        <f>'[2]Cash Flow'!C11</f>
        <v>0</v>
      </c>
      <c r="D11" s="20"/>
      <c r="E11" s="18">
        <f>'[2]Cash Flow'!E11</f>
        <v>11678455.992350996</v>
      </c>
      <c r="F11" s="20"/>
      <c r="G11" s="18">
        <f>'[2]Cash Flow'!G11</f>
        <v>11480597.286842352</v>
      </c>
      <c r="H11" s="18">
        <f>'[2]Cash Flow'!H11</f>
        <v>9250406.1230527721</v>
      </c>
      <c r="I11" s="18">
        <f>'[2]Cash Flow'!I11</f>
        <v>8361439.2293234607</v>
      </c>
      <c r="J11" s="18">
        <f>'[2]Cash Flow'!J11</f>
        <v>8483503.6801781822</v>
      </c>
      <c r="K11" s="18">
        <f>'[2]Cash Flow'!K11</f>
        <v>8630699.7063782625</v>
      </c>
      <c r="L11" s="18">
        <f>'[2]Cash Flow'!L11</f>
        <v>8791632.4036521278</v>
      </c>
      <c r="M11" s="18">
        <f>'[2]Cash Flow'!M11</f>
        <v>8963429.8330007829</v>
      </c>
      <c r="N11" s="18">
        <f>'[2]Cash Flow'!N11</f>
        <v>9141133.3081831336</v>
      </c>
      <c r="O11" s="18">
        <f>'[2]Cash Flow'!O11</f>
        <v>9323309.2272169888</v>
      </c>
      <c r="P11" s="18">
        <f>'[2]Cash Flow'!P11</f>
        <v>9510039.5632609557</v>
      </c>
      <c r="Q11" s="35" t="s">
        <v>0</v>
      </c>
      <c r="R11" s="35" t="s">
        <v>0</v>
      </c>
      <c r="S11" s="35" t="s">
        <v>0</v>
      </c>
    </row>
    <row r="12" spans="1:19" x14ac:dyDescent="0.2">
      <c r="A12" s="22" t="s">
        <v>95</v>
      </c>
      <c r="B12" s="20"/>
      <c r="C12" s="18">
        <f>'[2]Cash Flow'!C12</f>
        <v>0</v>
      </c>
      <c r="D12" s="20"/>
      <c r="E12" s="18">
        <f>'[2]Cash Flow'!E12</f>
        <v>0</v>
      </c>
      <c r="F12" s="20"/>
      <c r="G12" s="18">
        <f>'[2]Cash Flow'!G12</f>
        <v>0</v>
      </c>
      <c r="H12" s="18">
        <f>'[2]Cash Flow'!H12</f>
        <v>0</v>
      </c>
      <c r="I12" s="18">
        <f>'[2]Cash Flow'!I12</f>
        <v>0</v>
      </c>
      <c r="J12" s="18">
        <f>'[2]Cash Flow'!J12</f>
        <v>0</v>
      </c>
      <c r="K12" s="18">
        <f>'[2]Cash Flow'!K12</f>
        <v>0</v>
      </c>
      <c r="L12" s="18">
        <f>'[2]Cash Flow'!L12</f>
        <v>0</v>
      </c>
      <c r="M12" s="18">
        <f>'[2]Cash Flow'!M12</f>
        <v>0</v>
      </c>
      <c r="N12" s="18">
        <f>'[2]Cash Flow'!N12</f>
        <v>0</v>
      </c>
      <c r="O12" s="18">
        <f>'[2]Cash Flow'!O12</f>
        <v>0</v>
      </c>
      <c r="P12" s="18">
        <f>'[2]Cash Flow'!P12</f>
        <v>0</v>
      </c>
      <c r="Q12" s="35" t="s">
        <v>0</v>
      </c>
      <c r="R12" s="35" t="s">
        <v>0</v>
      </c>
      <c r="S12" s="35" t="s">
        <v>0</v>
      </c>
    </row>
    <row r="13" spans="1:19" x14ac:dyDescent="0.2">
      <c r="A13" s="18" t="s">
        <v>46</v>
      </c>
      <c r="B13" s="20"/>
      <c r="C13" s="18">
        <f>'[2]Cash Flow'!C13</f>
        <v>0</v>
      </c>
      <c r="D13" s="20"/>
      <c r="E13" s="18">
        <f>'[2]Cash Flow'!E13</f>
        <v>1444717.6007523034</v>
      </c>
      <c r="F13" s="20"/>
      <c r="G13" s="18">
        <f>'[2]Cash Flow'!G13</f>
        <v>1544775.4979705662</v>
      </c>
      <c r="H13" s="18">
        <f>'[2]Cash Flow'!H13</f>
        <v>1344242.1564772595</v>
      </c>
      <c r="I13" s="18">
        <f>'[2]Cash Flow'!I13</f>
        <v>1333800.8579365094</v>
      </c>
      <c r="J13" s="18">
        <f>'[2]Cash Flow'!J13</f>
        <v>1364217.1230508545</v>
      </c>
      <c r="K13" s="18">
        <f>'[2]Cash Flow'!K13</f>
        <v>1400800.2408371675</v>
      </c>
      <c r="L13" s="18">
        <f>'[2]Cash Flow'!L13</f>
        <v>1435741.9706148133</v>
      </c>
      <c r="M13" s="18">
        <f>'[2]Cash Flow'!M13</f>
        <v>1471564.9592834425</v>
      </c>
      <c r="N13" s="18">
        <f>'[2]Cash Flow'!N13</f>
        <v>1508296.0907719315</v>
      </c>
      <c r="O13" s="18">
        <f>'[2]Cash Flow'!O13</f>
        <v>1545947.8524668999</v>
      </c>
      <c r="P13" s="18">
        <f>'[2]Cash Flow'!P13</f>
        <v>1584539.2173259268</v>
      </c>
      <c r="Q13" s="35" t="s">
        <v>0</v>
      </c>
      <c r="R13" s="35" t="s">
        <v>0</v>
      </c>
      <c r="S13" s="35" t="s">
        <v>0</v>
      </c>
    </row>
    <row r="14" spans="1:19" x14ac:dyDescent="0.2">
      <c r="A14" s="23" t="s">
        <v>96</v>
      </c>
      <c r="B14" s="57"/>
      <c r="C14" s="18"/>
      <c r="D14" s="57"/>
      <c r="E14" s="18"/>
      <c r="F14" s="5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35" t="s">
        <v>0</v>
      </c>
      <c r="R14" s="35" t="s">
        <v>0</v>
      </c>
      <c r="S14" s="35" t="s">
        <v>0</v>
      </c>
    </row>
    <row r="15" spans="1:19" x14ac:dyDescent="0.2">
      <c r="A15" s="18" t="s">
        <v>20</v>
      </c>
      <c r="B15" s="20"/>
      <c r="C15" s="18">
        <f>'[2]Cash Flow'!C15</f>
        <v>0</v>
      </c>
      <c r="D15" s="20"/>
      <c r="E15" s="18">
        <f>'[2]Cash Flow'!E15</f>
        <v>-24615041.279999997</v>
      </c>
      <c r="F15" s="20"/>
      <c r="G15" s="18">
        <f>'[2]Cash Flow'!G15</f>
        <v>-25451803.870000012</v>
      </c>
      <c r="H15" s="18">
        <f>'[2]Cash Flow'!H15</f>
        <v>-22372587.650000006</v>
      </c>
      <c r="I15" s="18">
        <f>'[2]Cash Flow'!I15</f>
        <v>-23155634.23</v>
      </c>
      <c r="J15" s="18">
        <f>'[2]Cash Flow'!J15</f>
        <v>-23966399.550000001</v>
      </c>
      <c r="K15" s="18">
        <f>'[2]Cash Flow'!K15</f>
        <v>-24805872.989999965</v>
      </c>
      <c r="L15" s="18">
        <f>'[2]Cash Flow'!L15</f>
        <v>-25675078.549999986</v>
      </c>
      <c r="M15" s="18">
        <f>'[2]Cash Flow'!M15</f>
        <v>-26575077.789999984</v>
      </c>
      <c r="N15" s="18">
        <f>'[2]Cash Flow'!N15</f>
        <v>-27506969.879999999</v>
      </c>
      <c r="O15" s="18">
        <f>'[2]Cash Flow'!O15</f>
        <v>-28471892.060000017</v>
      </c>
      <c r="P15" s="18">
        <f>'[2]Cash Flow'!P15</f>
        <v>-29450485.460000005</v>
      </c>
      <c r="Q15" s="35" t="s">
        <v>0</v>
      </c>
      <c r="R15" s="35" t="s">
        <v>0</v>
      </c>
      <c r="S15" s="35" t="s">
        <v>0</v>
      </c>
    </row>
    <row r="16" spans="1:19" x14ac:dyDescent="0.2">
      <c r="A16" s="18" t="s">
        <v>22</v>
      </c>
      <c r="B16" s="20"/>
      <c r="C16" s="18">
        <f>'[2]Cash Flow'!C16</f>
        <v>0</v>
      </c>
      <c r="D16" s="20"/>
      <c r="E16" s="18">
        <f>'[2]Cash Flow'!E16</f>
        <v>-19116866.153179631</v>
      </c>
      <c r="F16" s="20"/>
      <c r="G16" s="18">
        <f>'[2]Cash Flow'!G16</f>
        <v>-19887620.849830512</v>
      </c>
      <c r="H16" s="18">
        <f>'[2]Cash Flow'!H16</f>
        <v>-19485456.545412205</v>
      </c>
      <c r="I16" s="18">
        <f>'[2]Cash Flow'!I16</f>
        <v>-19747661.601292543</v>
      </c>
      <c r="J16" s="18">
        <f>'[2]Cash Flow'!J16</f>
        <v>-20235990.13536869</v>
      </c>
      <c r="K16" s="18">
        <f>'[2]Cash Flow'!K16</f>
        <v>-20735245.758396294</v>
      </c>
      <c r="L16" s="18">
        <f>'[2]Cash Flow'!L16</f>
        <v>-21224188.334453315</v>
      </c>
      <c r="M16" s="18">
        <f>'[2]Cash Flow'!M16</f>
        <v>-21742809.466414992</v>
      </c>
      <c r="N16" s="18">
        <f>'[2]Cash Flow'!N16</f>
        <v>-22276608.231607765</v>
      </c>
      <c r="O16" s="18">
        <f>'[2]Cash Flow'!O16</f>
        <v>-22822444.452653706</v>
      </c>
      <c r="P16" s="18">
        <f>'[2]Cash Flow'!P16</f>
        <v>-23380704.556236483</v>
      </c>
      <c r="Q16" s="35" t="s">
        <v>0</v>
      </c>
      <c r="R16" s="35" t="s">
        <v>0</v>
      </c>
      <c r="S16" s="35" t="s">
        <v>0</v>
      </c>
    </row>
    <row r="17" spans="1:19" x14ac:dyDescent="0.2">
      <c r="A17" s="18" t="s">
        <v>21</v>
      </c>
      <c r="B17" s="20"/>
      <c r="C17" s="18">
        <f>'[2]Cash Flow'!C17</f>
        <v>0</v>
      </c>
      <c r="D17" s="20"/>
      <c r="E17" s="18">
        <f>'[2]Cash Flow'!E17</f>
        <v>-235361.80539608639</v>
      </c>
      <c r="F17" s="20"/>
      <c r="G17" s="18">
        <f>'[2]Cash Flow'!G17</f>
        <v>-163545.19037550772</v>
      </c>
      <c r="H17" s="18">
        <f>'[2]Cash Flow'!H17</f>
        <v>-268185.81845065387</v>
      </c>
      <c r="I17" s="18">
        <f>'[2]Cash Flow'!I17</f>
        <v>-259373.67664540684</v>
      </c>
      <c r="J17" s="18">
        <f>'[2]Cash Flow'!J17</f>
        <v>-249730.27326474874</v>
      </c>
      <c r="K17" s="18">
        <f>'[2]Cash Flow'!K17</f>
        <v>-225557.82286534877</v>
      </c>
      <c r="L17" s="18">
        <f>'[2]Cash Flow'!L17</f>
        <v>-206864.81658430566</v>
      </c>
      <c r="M17" s="18">
        <f>'[2]Cash Flow'!M17</f>
        <v>-187409.78333405405</v>
      </c>
      <c r="N17" s="18">
        <f>'[2]Cash Flow'!N17</f>
        <v>-155268.60386326071</v>
      </c>
      <c r="O17" s="18">
        <f>'[2]Cash Flow'!O17</f>
        <v>-122079.91423875256</v>
      </c>
      <c r="P17" s="18">
        <f>'[2]Cash Flow'!P17</f>
        <v>-88663.901742226997</v>
      </c>
      <c r="Q17" s="35" t="s">
        <v>0</v>
      </c>
      <c r="R17" s="35" t="s">
        <v>0</v>
      </c>
      <c r="S17" s="35" t="s">
        <v>0</v>
      </c>
    </row>
    <row r="18" spans="1:19" x14ac:dyDescent="0.2">
      <c r="A18" s="18" t="s">
        <v>97</v>
      </c>
      <c r="B18" s="20"/>
      <c r="C18" s="18">
        <f>'[2]Cash Flow'!C18</f>
        <v>0</v>
      </c>
      <c r="D18" s="20"/>
      <c r="E18" s="18">
        <f>'[2]Cash Flow'!E18</f>
        <v>0</v>
      </c>
      <c r="F18" s="20"/>
      <c r="G18" s="18">
        <f>'[2]Cash Flow'!G18</f>
        <v>0</v>
      </c>
      <c r="H18" s="18">
        <f>'[2]Cash Flow'!H18</f>
        <v>0</v>
      </c>
      <c r="I18" s="18">
        <f>'[2]Cash Flow'!I18</f>
        <v>0</v>
      </c>
      <c r="J18" s="18">
        <f>'[2]Cash Flow'!J18</f>
        <v>0</v>
      </c>
      <c r="K18" s="18">
        <f>'[2]Cash Flow'!K18</f>
        <v>0</v>
      </c>
      <c r="L18" s="18">
        <f>'[2]Cash Flow'!L18</f>
        <v>0</v>
      </c>
      <c r="M18" s="18">
        <f>'[2]Cash Flow'!M18</f>
        <v>0</v>
      </c>
      <c r="N18" s="18">
        <f>'[2]Cash Flow'!N18</f>
        <v>0</v>
      </c>
      <c r="O18" s="18">
        <f>'[2]Cash Flow'!O18</f>
        <v>0</v>
      </c>
      <c r="P18" s="18">
        <f>'[2]Cash Flow'!P18</f>
        <v>0</v>
      </c>
      <c r="Q18" s="35" t="s">
        <v>0</v>
      </c>
      <c r="R18" s="35" t="s">
        <v>0</v>
      </c>
      <c r="S18" s="35" t="s">
        <v>0</v>
      </c>
    </row>
    <row r="19" spans="1:19" x14ac:dyDescent="0.2">
      <c r="A19" s="18" t="s">
        <v>46</v>
      </c>
      <c r="B19" s="20"/>
      <c r="C19" s="18">
        <f>'[2]Cash Flow'!C19</f>
        <v>0</v>
      </c>
      <c r="D19" s="20"/>
      <c r="E19" s="18">
        <f>'[2]Cash Flow'!E19</f>
        <v>-3645035.88</v>
      </c>
      <c r="F19" s="20"/>
      <c r="G19" s="18">
        <f>'[2]Cash Flow'!G19</f>
        <v>-3670129.5999999996</v>
      </c>
      <c r="H19" s="18">
        <f>'[2]Cash Flow'!H19</f>
        <v>-3646682.86</v>
      </c>
      <c r="I19" s="18">
        <f>'[2]Cash Flow'!I19</f>
        <v>-3726233.9799999986</v>
      </c>
      <c r="J19" s="18">
        <f>'[2]Cash Flow'!J19</f>
        <v>-3807534.9299999988</v>
      </c>
      <c r="K19" s="18">
        <f>'[2]Cash Flow'!K19</f>
        <v>-3890624.49</v>
      </c>
      <c r="L19" s="18">
        <f>'[2]Cash Flow'!L19</f>
        <v>-3975542.4699999993</v>
      </c>
      <c r="M19" s="18">
        <f>'[2]Cash Flow'!M19</f>
        <v>-4062329.1800000006</v>
      </c>
      <c r="N19" s="18">
        <f>'[2]Cash Flow'!N19</f>
        <v>-4151026.3900000006</v>
      </c>
      <c r="O19" s="18">
        <f>'[2]Cash Flow'!O19</f>
        <v>-4241676.4500000011</v>
      </c>
      <c r="P19" s="18">
        <f>'[2]Cash Flow'!P19</f>
        <v>-4334322.43</v>
      </c>
      <c r="Q19" s="35" t="s">
        <v>0</v>
      </c>
      <c r="R19" s="35" t="s">
        <v>0</v>
      </c>
      <c r="S19" s="35" t="s">
        <v>0</v>
      </c>
    </row>
    <row r="20" spans="1:19" x14ac:dyDescent="0.2">
      <c r="A20" s="18"/>
      <c r="B20" s="20"/>
      <c r="C20" s="18"/>
      <c r="D20" s="20"/>
      <c r="E20" s="18"/>
      <c r="F20" s="20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5" t="s">
        <v>0</v>
      </c>
      <c r="R20" s="35" t="s">
        <v>0</v>
      </c>
      <c r="S20" s="35" t="s">
        <v>0</v>
      </c>
    </row>
    <row r="21" spans="1:19" x14ac:dyDescent="0.2">
      <c r="A21" s="23" t="s">
        <v>98</v>
      </c>
      <c r="B21" s="57"/>
      <c r="C21" s="39">
        <f t="shared" ref="C21" si="0">SUM(C7:C20)</f>
        <v>0</v>
      </c>
      <c r="D21" s="57"/>
      <c r="E21" s="39">
        <f t="shared" ref="E21:P21" si="1">SUM(E7:E20)</f>
        <v>6953138.2373314658</v>
      </c>
      <c r="F21" s="57"/>
      <c r="G21" s="39">
        <f>SUM(G7:G20)</f>
        <v>7373087.9799639937</v>
      </c>
      <c r="H21" s="39">
        <f t="shared" si="1"/>
        <v>8010557.1015559416</v>
      </c>
      <c r="I21" s="39">
        <f t="shared" si="1"/>
        <v>7860088.6221084073</v>
      </c>
      <c r="J21" s="39">
        <f t="shared" si="1"/>
        <v>7990233.6125520831</v>
      </c>
      <c r="K21" s="39">
        <f t="shared" si="1"/>
        <v>8026576.0427576099</v>
      </c>
      <c r="L21" s="39">
        <f t="shared" si="1"/>
        <v>8084554.5677095074</v>
      </c>
      <c r="M21" s="39">
        <f t="shared" si="1"/>
        <v>8151530.27434552</v>
      </c>
      <c r="N21" s="39">
        <f t="shared" si="1"/>
        <v>8261646.4913444147</v>
      </c>
      <c r="O21" s="39">
        <f t="shared" si="1"/>
        <v>8401930.6255089939</v>
      </c>
      <c r="P21" s="39">
        <f t="shared" si="1"/>
        <v>8569533.982354708</v>
      </c>
      <c r="Q21" s="35" t="s">
        <v>0</v>
      </c>
      <c r="R21" s="35" t="s">
        <v>0</v>
      </c>
      <c r="S21" s="35" t="s">
        <v>0</v>
      </c>
    </row>
    <row r="22" spans="1:19" x14ac:dyDescent="0.2">
      <c r="A22" s="18"/>
      <c r="B22" s="20"/>
      <c r="C22" s="18"/>
      <c r="D22" s="20"/>
      <c r="E22" s="18"/>
      <c r="F22" s="20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35" t="s">
        <v>0</v>
      </c>
      <c r="R22" s="35" t="s">
        <v>0</v>
      </c>
      <c r="S22" s="35" t="s">
        <v>0</v>
      </c>
    </row>
    <row r="23" spans="1:19" ht="15" x14ac:dyDescent="0.25">
      <c r="A23" s="19" t="s">
        <v>99</v>
      </c>
      <c r="B23" s="56"/>
      <c r="C23" s="18"/>
      <c r="D23" s="56"/>
      <c r="E23" s="18"/>
      <c r="F23" s="5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35" t="s">
        <v>0</v>
      </c>
      <c r="R23" s="35" t="s">
        <v>0</v>
      </c>
      <c r="S23" s="35" t="s">
        <v>0</v>
      </c>
    </row>
    <row r="24" spans="1:19" x14ac:dyDescent="0.2">
      <c r="A24" s="23" t="s">
        <v>92</v>
      </c>
      <c r="B24" s="57"/>
      <c r="C24" s="18"/>
      <c r="D24" s="57"/>
      <c r="E24" s="18"/>
      <c r="F24" s="5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35" t="s">
        <v>0</v>
      </c>
      <c r="R24" s="35" t="s">
        <v>0</v>
      </c>
      <c r="S24" s="35" t="s">
        <v>0</v>
      </c>
    </row>
    <row r="25" spans="1:19" x14ac:dyDescent="0.2">
      <c r="A25" s="22" t="s">
        <v>100</v>
      </c>
      <c r="B25" s="65"/>
      <c r="C25" s="18">
        <f>'[2]Cash Flow'!C25</f>
        <v>0</v>
      </c>
      <c r="D25" s="65"/>
      <c r="E25" s="18">
        <f>'[2]Cash Flow'!E25</f>
        <v>23552167.894050322</v>
      </c>
      <c r="F25" s="65"/>
      <c r="G25" s="18">
        <f>'[2]Cash Flow'!G25</f>
        <v>2000000</v>
      </c>
      <c r="H25" s="18">
        <f>'[2]Cash Flow'!H25</f>
        <v>0</v>
      </c>
      <c r="I25" s="18">
        <f>'[2]Cash Flow'!I25</f>
        <v>2280601.8275633585</v>
      </c>
      <c r="J25" s="18">
        <f>'[2]Cash Flow'!J25</f>
        <v>0</v>
      </c>
      <c r="K25" s="18">
        <f>'[2]Cash Flow'!K25</f>
        <v>1854487.7679207493</v>
      </c>
      <c r="L25" s="18">
        <f>'[2]Cash Flow'!L25</f>
        <v>0</v>
      </c>
      <c r="M25" s="18">
        <f>'[2]Cash Flow'!M25</f>
        <v>0</v>
      </c>
      <c r="N25" s="18">
        <f>'[2]Cash Flow'!N25</f>
        <v>0</v>
      </c>
      <c r="O25" s="18">
        <f>'[2]Cash Flow'!O25</f>
        <v>0</v>
      </c>
      <c r="P25" s="18">
        <f>'[2]Cash Flow'!P25</f>
        <v>0</v>
      </c>
      <c r="Q25" s="35" t="s">
        <v>0</v>
      </c>
      <c r="R25" s="35" t="s">
        <v>0</v>
      </c>
      <c r="S25" s="35" t="s">
        <v>0</v>
      </c>
    </row>
    <row r="26" spans="1:19" x14ac:dyDescent="0.2">
      <c r="A26" s="18" t="s">
        <v>101</v>
      </c>
      <c r="B26" s="20"/>
      <c r="C26" s="18">
        <f>'[2]Cash Flow'!C26</f>
        <v>0</v>
      </c>
      <c r="D26" s="20"/>
      <c r="E26" s="18">
        <f>'[2]Cash Flow'!E26</f>
        <v>0</v>
      </c>
      <c r="F26" s="20"/>
      <c r="G26" s="18">
        <f>'[2]Cash Flow'!G26</f>
        <v>0</v>
      </c>
      <c r="H26" s="18">
        <f>'[2]Cash Flow'!H26</f>
        <v>0</v>
      </c>
      <c r="I26" s="18">
        <f>'[2]Cash Flow'!I26</f>
        <v>0</v>
      </c>
      <c r="J26" s="18">
        <f>'[2]Cash Flow'!J26</f>
        <v>0</v>
      </c>
      <c r="K26" s="18">
        <f>'[2]Cash Flow'!K26</f>
        <v>0</v>
      </c>
      <c r="L26" s="18">
        <f>'[2]Cash Flow'!L26</f>
        <v>0</v>
      </c>
      <c r="M26" s="18">
        <f>'[2]Cash Flow'!M26</f>
        <v>0</v>
      </c>
      <c r="N26" s="18">
        <f>'[2]Cash Flow'!N26</f>
        <v>0</v>
      </c>
      <c r="O26" s="18">
        <f>'[2]Cash Flow'!O26</f>
        <v>0</v>
      </c>
      <c r="P26" s="18">
        <f>'[2]Cash Flow'!P26</f>
        <v>0</v>
      </c>
      <c r="Q26" s="35" t="s">
        <v>0</v>
      </c>
      <c r="R26" s="35" t="s">
        <v>0</v>
      </c>
      <c r="S26" s="35" t="s">
        <v>0</v>
      </c>
    </row>
    <row r="27" spans="1:19" x14ac:dyDescent="0.2">
      <c r="A27" s="18" t="s">
        <v>102</v>
      </c>
      <c r="B27" s="20"/>
      <c r="C27" s="18">
        <f>'[2]Cash Flow'!C27</f>
        <v>0</v>
      </c>
      <c r="D27" s="20"/>
      <c r="E27" s="18">
        <f>'[2]Cash Flow'!E27</f>
        <v>0</v>
      </c>
      <c r="F27" s="20"/>
      <c r="G27" s="18">
        <f>'[2]Cash Flow'!G27</f>
        <v>10000000</v>
      </c>
      <c r="H27" s="18">
        <f>'[2]Cash Flow'!H27</f>
        <v>10000000</v>
      </c>
      <c r="I27" s="18">
        <f>'[2]Cash Flow'!I27</f>
        <v>0</v>
      </c>
      <c r="J27" s="18">
        <f>'[2]Cash Flow'!J27</f>
        <v>0</v>
      </c>
      <c r="K27" s="18">
        <f>'[2]Cash Flow'!K27</f>
        <v>0</v>
      </c>
      <c r="L27" s="18">
        <f>'[2]Cash Flow'!L27</f>
        <v>0</v>
      </c>
      <c r="M27" s="18">
        <f>'[2]Cash Flow'!M27</f>
        <v>0</v>
      </c>
      <c r="N27" s="18">
        <f>'[2]Cash Flow'!N27</f>
        <v>0</v>
      </c>
      <c r="O27" s="18">
        <f>'[2]Cash Flow'!O27</f>
        <v>0</v>
      </c>
      <c r="P27" s="18">
        <f>'[2]Cash Flow'!P27</f>
        <v>0</v>
      </c>
      <c r="Q27" s="35" t="s">
        <v>0</v>
      </c>
      <c r="R27" s="35" t="s">
        <v>0</v>
      </c>
      <c r="S27" s="35" t="s">
        <v>0</v>
      </c>
    </row>
    <row r="28" spans="1:19" x14ac:dyDescent="0.2">
      <c r="A28" s="18" t="s">
        <v>103</v>
      </c>
      <c r="B28" s="20"/>
      <c r="C28" s="18">
        <f>'[2]Cash Flow'!C28</f>
        <v>0</v>
      </c>
      <c r="D28" s="20"/>
      <c r="E28" s="18">
        <f>'[2]Cash Flow'!E28</f>
        <v>284000</v>
      </c>
      <c r="F28" s="20"/>
      <c r="G28" s="18">
        <f>'[2]Cash Flow'!G28</f>
        <v>370500</v>
      </c>
      <c r="H28" s="18">
        <f>'[2]Cash Flow'!H28</f>
        <v>335500</v>
      </c>
      <c r="I28" s="18">
        <f>'[2]Cash Flow'!I28</f>
        <v>195000</v>
      </c>
      <c r="J28" s="18">
        <f>'[2]Cash Flow'!J28</f>
        <v>255500</v>
      </c>
      <c r="K28" s="18">
        <f>'[2]Cash Flow'!K28</f>
        <v>144000</v>
      </c>
      <c r="L28" s="18">
        <f>'[2]Cash Flow'!L28</f>
        <v>335000</v>
      </c>
      <c r="M28" s="18">
        <f>'[2]Cash Flow'!M28</f>
        <v>335000</v>
      </c>
      <c r="N28" s="18">
        <f>'[2]Cash Flow'!N28</f>
        <v>335000</v>
      </c>
      <c r="O28" s="18">
        <f>'[2]Cash Flow'!O28</f>
        <v>335000</v>
      </c>
      <c r="P28" s="18">
        <f>'[2]Cash Flow'!P28</f>
        <v>335000</v>
      </c>
      <c r="Q28" s="35" t="s">
        <v>0</v>
      </c>
      <c r="R28" s="35" t="s">
        <v>0</v>
      </c>
      <c r="S28" s="35" t="s">
        <v>0</v>
      </c>
    </row>
    <row r="29" spans="1:19" hidden="1" x14ac:dyDescent="0.2">
      <c r="A29" s="18" t="s">
        <v>104</v>
      </c>
      <c r="B29" s="20"/>
      <c r="C29" s="18">
        <f>'[2]Cash Flow'!C29</f>
        <v>0</v>
      </c>
      <c r="D29" s="20"/>
      <c r="E29" s="18">
        <f>'[2]Cash Flow'!E29</f>
        <v>0</v>
      </c>
      <c r="F29" s="20"/>
      <c r="G29" s="18">
        <f>'[2]Cash Flow'!G29</f>
        <v>0</v>
      </c>
      <c r="H29" s="18">
        <f>'[2]Cash Flow'!H29</f>
        <v>0</v>
      </c>
      <c r="I29" s="18">
        <f>'[2]Cash Flow'!I29</f>
        <v>0</v>
      </c>
      <c r="J29" s="18">
        <f>'[2]Cash Flow'!J29</f>
        <v>0</v>
      </c>
      <c r="K29" s="18">
        <f>'[2]Cash Flow'!K29</f>
        <v>0</v>
      </c>
      <c r="L29" s="18">
        <f>'[2]Cash Flow'!L29</f>
        <v>0</v>
      </c>
      <c r="M29" s="18">
        <f>'[2]Cash Flow'!M29</f>
        <v>0</v>
      </c>
      <c r="N29" s="18">
        <f>'[2]Cash Flow'!N29</f>
        <v>0</v>
      </c>
      <c r="O29" s="18">
        <f>'[2]Cash Flow'!O29</f>
        <v>0</v>
      </c>
      <c r="P29" s="18">
        <f>'[2]Cash Flow'!P29</f>
        <v>0</v>
      </c>
      <c r="Q29" s="35" t="s">
        <v>0</v>
      </c>
      <c r="R29" s="35" t="s">
        <v>0</v>
      </c>
      <c r="S29" s="35" t="s">
        <v>0</v>
      </c>
    </row>
    <row r="30" spans="1:19" hidden="1" x14ac:dyDescent="0.2">
      <c r="A30" s="22" t="s">
        <v>105</v>
      </c>
      <c r="B30" s="65"/>
      <c r="C30" s="18">
        <f>'[2]Cash Flow'!C30</f>
        <v>0</v>
      </c>
      <c r="D30" s="65"/>
      <c r="E30" s="18">
        <f>'[2]Cash Flow'!E30</f>
        <v>0</v>
      </c>
      <c r="F30" s="65"/>
      <c r="G30" s="18">
        <f>'[2]Cash Flow'!G30</f>
        <v>0</v>
      </c>
      <c r="H30" s="18">
        <f>'[2]Cash Flow'!H30</f>
        <v>0</v>
      </c>
      <c r="I30" s="18">
        <f>'[2]Cash Flow'!I30</f>
        <v>0</v>
      </c>
      <c r="J30" s="18">
        <f>'[2]Cash Flow'!J30</f>
        <v>0</v>
      </c>
      <c r="K30" s="18">
        <f>'[2]Cash Flow'!K30</f>
        <v>0</v>
      </c>
      <c r="L30" s="18">
        <f>'[2]Cash Flow'!L30</f>
        <v>0</v>
      </c>
      <c r="M30" s="18">
        <f>'[2]Cash Flow'!M30</f>
        <v>0</v>
      </c>
      <c r="N30" s="18">
        <f>'[2]Cash Flow'!N30</f>
        <v>0</v>
      </c>
      <c r="O30" s="18">
        <f>'[2]Cash Flow'!O30</f>
        <v>0</v>
      </c>
      <c r="P30" s="18">
        <f>'[2]Cash Flow'!P30</f>
        <v>0</v>
      </c>
      <c r="Q30" s="35" t="s">
        <v>0</v>
      </c>
      <c r="R30" s="35" t="s">
        <v>0</v>
      </c>
      <c r="S30" s="35" t="s">
        <v>0</v>
      </c>
    </row>
    <row r="31" spans="1:19" hidden="1" x14ac:dyDescent="0.2">
      <c r="A31" s="18" t="s">
        <v>106</v>
      </c>
      <c r="B31" s="20"/>
      <c r="C31" s="18">
        <f>'[2]Cash Flow'!C31</f>
        <v>0</v>
      </c>
      <c r="D31" s="20"/>
      <c r="E31" s="18">
        <f>'[2]Cash Flow'!E31</f>
        <v>0</v>
      </c>
      <c r="F31" s="20"/>
      <c r="G31" s="18">
        <f>'[2]Cash Flow'!G31</f>
        <v>0</v>
      </c>
      <c r="H31" s="18">
        <f>'[2]Cash Flow'!H31</f>
        <v>0</v>
      </c>
      <c r="I31" s="18">
        <f>'[2]Cash Flow'!I31</f>
        <v>0</v>
      </c>
      <c r="J31" s="18">
        <f>'[2]Cash Flow'!J31</f>
        <v>0</v>
      </c>
      <c r="K31" s="18">
        <f>'[2]Cash Flow'!K31</f>
        <v>0</v>
      </c>
      <c r="L31" s="18">
        <f>'[2]Cash Flow'!L31</f>
        <v>0</v>
      </c>
      <c r="M31" s="18">
        <f>'[2]Cash Flow'!M31</f>
        <v>0</v>
      </c>
      <c r="N31" s="18">
        <f>'[2]Cash Flow'!N31</f>
        <v>0</v>
      </c>
      <c r="O31" s="18">
        <f>'[2]Cash Flow'!O31</f>
        <v>0</v>
      </c>
      <c r="P31" s="18">
        <f>'[2]Cash Flow'!P31</f>
        <v>0</v>
      </c>
      <c r="Q31" s="35" t="s">
        <v>0</v>
      </c>
      <c r="R31" s="35" t="s">
        <v>0</v>
      </c>
      <c r="S31" s="35" t="s">
        <v>0</v>
      </c>
    </row>
    <row r="32" spans="1:19" hidden="1" x14ac:dyDescent="0.2">
      <c r="A32" s="18" t="s">
        <v>107</v>
      </c>
      <c r="B32" s="20"/>
      <c r="C32" s="18">
        <f>'[2]Cash Flow'!C32</f>
        <v>0</v>
      </c>
      <c r="D32" s="20"/>
      <c r="E32" s="18">
        <f>'[2]Cash Flow'!E32</f>
        <v>0</v>
      </c>
      <c r="F32" s="20"/>
      <c r="G32" s="18">
        <f>'[2]Cash Flow'!G32</f>
        <v>0</v>
      </c>
      <c r="H32" s="18">
        <f>'[2]Cash Flow'!H32</f>
        <v>0</v>
      </c>
      <c r="I32" s="18">
        <f>'[2]Cash Flow'!I32</f>
        <v>0</v>
      </c>
      <c r="J32" s="18">
        <f>'[2]Cash Flow'!J32</f>
        <v>0</v>
      </c>
      <c r="K32" s="18">
        <f>'[2]Cash Flow'!K32</f>
        <v>0</v>
      </c>
      <c r="L32" s="18">
        <f>'[2]Cash Flow'!L32</f>
        <v>0</v>
      </c>
      <c r="M32" s="18">
        <f>'[2]Cash Flow'!M32</f>
        <v>0</v>
      </c>
      <c r="N32" s="18">
        <f>'[2]Cash Flow'!N32</f>
        <v>0</v>
      </c>
      <c r="O32" s="18">
        <f>'[2]Cash Flow'!O32</f>
        <v>0</v>
      </c>
      <c r="P32" s="18">
        <f>'[2]Cash Flow'!P32</f>
        <v>0</v>
      </c>
      <c r="Q32" s="35" t="s">
        <v>0</v>
      </c>
      <c r="R32" s="35" t="s">
        <v>0</v>
      </c>
      <c r="S32" s="35" t="s">
        <v>0</v>
      </c>
    </row>
    <row r="33" spans="1:19" hidden="1" x14ac:dyDescent="0.2">
      <c r="A33" s="18" t="s">
        <v>108</v>
      </c>
      <c r="B33" s="20"/>
      <c r="C33" s="18">
        <f>'[2]Cash Flow'!C33</f>
        <v>0</v>
      </c>
      <c r="D33" s="20"/>
      <c r="E33" s="18">
        <f>'[2]Cash Flow'!E33</f>
        <v>0</v>
      </c>
      <c r="F33" s="20"/>
      <c r="G33" s="18">
        <f>'[2]Cash Flow'!G33</f>
        <v>0</v>
      </c>
      <c r="H33" s="18">
        <f>'[2]Cash Flow'!H33</f>
        <v>0</v>
      </c>
      <c r="I33" s="18">
        <f>'[2]Cash Flow'!I33</f>
        <v>0</v>
      </c>
      <c r="J33" s="18">
        <f>'[2]Cash Flow'!J33</f>
        <v>0</v>
      </c>
      <c r="K33" s="18">
        <f>'[2]Cash Flow'!K33</f>
        <v>0</v>
      </c>
      <c r="L33" s="18">
        <f>'[2]Cash Flow'!L33</f>
        <v>0</v>
      </c>
      <c r="M33" s="18">
        <f>'[2]Cash Flow'!M33</f>
        <v>0</v>
      </c>
      <c r="N33" s="18">
        <f>'[2]Cash Flow'!N33</f>
        <v>0</v>
      </c>
      <c r="O33" s="18">
        <f>'[2]Cash Flow'!O33</f>
        <v>0</v>
      </c>
      <c r="P33" s="18">
        <f>'[2]Cash Flow'!P33</f>
        <v>0</v>
      </c>
      <c r="Q33" s="35" t="s">
        <v>0</v>
      </c>
      <c r="R33" s="35" t="s">
        <v>0</v>
      </c>
      <c r="S33" s="35" t="s">
        <v>0</v>
      </c>
    </row>
    <row r="34" spans="1:19" hidden="1" x14ac:dyDescent="0.2">
      <c r="A34" s="18" t="s">
        <v>109</v>
      </c>
      <c r="B34" s="20"/>
      <c r="C34" s="18">
        <f>'[2]Cash Flow'!C34</f>
        <v>0</v>
      </c>
      <c r="D34" s="20"/>
      <c r="E34" s="18">
        <f>'[2]Cash Flow'!E34</f>
        <v>0</v>
      </c>
      <c r="F34" s="20"/>
      <c r="G34" s="18">
        <f>'[2]Cash Flow'!G34</f>
        <v>0</v>
      </c>
      <c r="H34" s="18">
        <f>'[2]Cash Flow'!H34</f>
        <v>0</v>
      </c>
      <c r="I34" s="18">
        <f>'[2]Cash Flow'!I34</f>
        <v>0</v>
      </c>
      <c r="J34" s="18">
        <f>'[2]Cash Flow'!J34</f>
        <v>0</v>
      </c>
      <c r="K34" s="18">
        <f>'[2]Cash Flow'!K34</f>
        <v>0</v>
      </c>
      <c r="L34" s="18">
        <f>'[2]Cash Flow'!L34</f>
        <v>0</v>
      </c>
      <c r="M34" s="18">
        <f>'[2]Cash Flow'!M34</f>
        <v>0</v>
      </c>
      <c r="N34" s="18">
        <f>'[2]Cash Flow'!N34</f>
        <v>0</v>
      </c>
      <c r="O34" s="18">
        <f>'[2]Cash Flow'!O34</f>
        <v>0</v>
      </c>
      <c r="P34" s="18">
        <f>'[2]Cash Flow'!P34</f>
        <v>0</v>
      </c>
      <c r="Q34" s="35" t="s">
        <v>0</v>
      </c>
      <c r="R34" s="35" t="s">
        <v>0</v>
      </c>
      <c r="S34" s="35" t="s">
        <v>0</v>
      </c>
    </row>
    <row r="35" spans="1:19" x14ac:dyDescent="0.2">
      <c r="A35" s="23" t="s">
        <v>96</v>
      </c>
      <c r="B35" s="57"/>
      <c r="C35" s="18"/>
      <c r="D35" s="57"/>
      <c r="E35" s="18"/>
      <c r="F35" s="5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35" t="s">
        <v>0</v>
      </c>
      <c r="R35" s="35" t="s">
        <v>0</v>
      </c>
      <c r="S35" s="35" t="s">
        <v>0</v>
      </c>
    </row>
    <row r="36" spans="1:19" x14ac:dyDescent="0.2">
      <c r="A36" s="22" t="s">
        <v>110</v>
      </c>
      <c r="B36" s="65"/>
      <c r="C36" s="18">
        <f>'[2]Cash Flow'!C36</f>
        <v>0</v>
      </c>
      <c r="D36" s="65"/>
      <c r="E36" s="18">
        <f>'[2]Cash Flow'!E36</f>
        <v>0</v>
      </c>
      <c r="F36" s="65"/>
      <c r="G36" s="18">
        <f>'[2]Cash Flow'!G36</f>
        <v>0</v>
      </c>
      <c r="H36" s="18">
        <f>'[2]Cash Flow'!H36</f>
        <v>-12305971.52163443</v>
      </c>
      <c r="I36" s="18">
        <f>'[2]Cash Flow'!I36</f>
        <v>0</v>
      </c>
      <c r="J36" s="18">
        <f>'[2]Cash Flow'!J36</f>
        <v>-830136.44068653695</v>
      </c>
      <c r="K36" s="18">
        <f>'[2]Cash Flow'!K36</f>
        <v>0</v>
      </c>
      <c r="L36" s="18">
        <f>'[2]Cash Flow'!L36</f>
        <v>-638027.17089533806</v>
      </c>
      <c r="M36" s="18">
        <f>'[2]Cash Flow'!M36</f>
        <v>0</v>
      </c>
      <c r="N36" s="18">
        <f>'[2]Cash Flow'!N36</f>
        <v>0</v>
      </c>
      <c r="O36" s="18">
        <f>'[2]Cash Flow'!O36</f>
        <v>0</v>
      </c>
      <c r="P36" s="18">
        <f>'[2]Cash Flow'!P36</f>
        <v>0</v>
      </c>
      <c r="Q36" s="35" t="s">
        <v>0</v>
      </c>
      <c r="R36" s="35" t="s">
        <v>0</v>
      </c>
      <c r="S36" s="35" t="s">
        <v>0</v>
      </c>
    </row>
    <row r="37" spans="1:19" x14ac:dyDescent="0.2">
      <c r="A37" s="18" t="s">
        <v>111</v>
      </c>
      <c r="B37" s="20"/>
      <c r="C37" s="18">
        <f>'[2]Cash Flow'!C37</f>
        <v>0</v>
      </c>
      <c r="D37" s="20"/>
      <c r="E37" s="18">
        <f>'[2]Cash Flow'!E37</f>
        <v>0</v>
      </c>
      <c r="F37" s="20"/>
      <c r="G37" s="18">
        <f>'[2]Cash Flow'!G37</f>
        <v>0</v>
      </c>
      <c r="H37" s="18">
        <f>'[2]Cash Flow'!H37</f>
        <v>0</v>
      </c>
      <c r="I37" s="18">
        <f>'[2]Cash Flow'!I37</f>
        <v>0</v>
      </c>
      <c r="J37" s="18">
        <f>'[2]Cash Flow'!J37</f>
        <v>0</v>
      </c>
      <c r="K37" s="18">
        <f>'[2]Cash Flow'!K37</f>
        <v>0</v>
      </c>
      <c r="L37" s="18">
        <f>'[2]Cash Flow'!L37</f>
        <v>0</v>
      </c>
      <c r="M37" s="18">
        <f>'[2]Cash Flow'!M37</f>
        <v>0</v>
      </c>
      <c r="N37" s="18">
        <f>'[2]Cash Flow'!N37</f>
        <v>0</v>
      </c>
      <c r="O37" s="18">
        <f>'[2]Cash Flow'!O37</f>
        <v>0</v>
      </c>
      <c r="P37" s="18">
        <f>'[2]Cash Flow'!P37</f>
        <v>0</v>
      </c>
      <c r="Q37" s="35" t="s">
        <v>0</v>
      </c>
      <c r="R37" s="35" t="s">
        <v>0</v>
      </c>
      <c r="S37" s="35" t="s">
        <v>0</v>
      </c>
    </row>
    <row r="38" spans="1:19" x14ac:dyDescent="0.2">
      <c r="A38" s="18" t="s">
        <v>112</v>
      </c>
      <c r="B38" s="20"/>
      <c r="C38" s="18">
        <f>'[2]Cash Flow'!C38</f>
        <v>0</v>
      </c>
      <c r="D38" s="20"/>
      <c r="E38" s="18">
        <f>'[2]Cash Flow'!E38</f>
        <v>-15987750</v>
      </c>
      <c r="F38" s="20"/>
      <c r="G38" s="18">
        <f>'[2]Cash Flow'!G38</f>
        <v>-7944752</v>
      </c>
      <c r="H38" s="18">
        <f>'[2]Cash Flow'!H38</f>
        <v>-8450384</v>
      </c>
      <c r="I38" s="18">
        <f>'[2]Cash Flow'!I38</f>
        <v>-8652266</v>
      </c>
      <c r="J38" s="18">
        <f>'[2]Cash Flow'!J38</f>
        <v>-8220296.6299999999</v>
      </c>
      <c r="K38" s="18">
        <f>'[2]Cash Flow'!K38</f>
        <v>-8463100.5199999996</v>
      </c>
      <c r="L38" s="18">
        <f>'[2]Cash Flow'!L38</f>
        <v>-7506244.3300000001</v>
      </c>
      <c r="M38" s="18">
        <f>'[2]Cash Flow'!M38</f>
        <v>-7435057.7400000002</v>
      </c>
      <c r="N38" s="18">
        <f>'[2]Cash Flow'!N38</f>
        <v>-7271721.4299999997</v>
      </c>
      <c r="O38" s="18">
        <f>'[2]Cash Flow'!O38</f>
        <v>-7186050.1200000001</v>
      </c>
      <c r="P38" s="18">
        <f>'[2]Cash Flow'!P38</f>
        <v>-7679850.1200000001</v>
      </c>
      <c r="Q38" s="35" t="s">
        <v>0</v>
      </c>
      <c r="R38" s="35" t="s">
        <v>0</v>
      </c>
      <c r="S38" s="35" t="s">
        <v>0</v>
      </c>
    </row>
    <row r="39" spans="1:19" x14ac:dyDescent="0.2">
      <c r="A39" s="18" t="s">
        <v>113</v>
      </c>
      <c r="B39" s="20"/>
      <c r="C39" s="18">
        <f>'[2]Cash Flow'!C39</f>
        <v>0</v>
      </c>
      <c r="D39" s="20"/>
      <c r="E39" s="18">
        <f>'[2]Cash Flow'!E39</f>
        <v>-6178828</v>
      </c>
      <c r="F39" s="20"/>
      <c r="G39" s="18">
        <f>'[2]Cash Flow'!G39</f>
        <v>0</v>
      </c>
      <c r="H39" s="18">
        <f>'[2]Cash Flow'!H39</f>
        <v>0</v>
      </c>
      <c r="I39" s="18">
        <f>'[2]Cash Flow'!I39</f>
        <v>0</v>
      </c>
      <c r="J39" s="18">
        <f>'[2]Cash Flow'!J39</f>
        <v>0</v>
      </c>
      <c r="K39" s="18">
        <f>'[2]Cash Flow'!K39</f>
        <v>0</v>
      </c>
      <c r="L39" s="18">
        <f>'[2]Cash Flow'!L39</f>
        <v>0</v>
      </c>
      <c r="M39" s="18">
        <f>'[2]Cash Flow'!M39</f>
        <v>0</v>
      </c>
      <c r="N39" s="18">
        <f>'[2]Cash Flow'!N39</f>
        <v>0</v>
      </c>
      <c r="O39" s="18">
        <f>'[2]Cash Flow'!O39</f>
        <v>0</v>
      </c>
      <c r="P39" s="18">
        <f>'[2]Cash Flow'!P39</f>
        <v>0</v>
      </c>
      <c r="Q39" s="35" t="s">
        <v>0</v>
      </c>
      <c r="R39" s="35" t="s">
        <v>0</v>
      </c>
      <c r="S39" s="35" t="s">
        <v>0</v>
      </c>
    </row>
    <row r="40" spans="1:19" hidden="1" x14ac:dyDescent="0.2">
      <c r="A40" s="22" t="s">
        <v>114</v>
      </c>
      <c r="B40" s="65"/>
      <c r="C40" s="18">
        <f>'[2]Cash Flow'!C40</f>
        <v>0</v>
      </c>
      <c r="D40" s="65"/>
      <c r="E40" s="18">
        <f>'[2]Cash Flow'!E40</f>
        <v>0</v>
      </c>
      <c r="F40" s="65"/>
      <c r="G40" s="18">
        <f>'[2]Cash Flow'!G40</f>
        <v>0</v>
      </c>
      <c r="H40" s="18">
        <f>'[2]Cash Flow'!H40</f>
        <v>0</v>
      </c>
      <c r="I40" s="18">
        <f>'[2]Cash Flow'!I40</f>
        <v>0</v>
      </c>
      <c r="J40" s="18">
        <f>'[2]Cash Flow'!J40</f>
        <v>0</v>
      </c>
      <c r="K40" s="18">
        <f>'[2]Cash Flow'!K40</f>
        <v>0</v>
      </c>
      <c r="L40" s="18">
        <f>'[2]Cash Flow'!L40</f>
        <v>0</v>
      </c>
      <c r="M40" s="18">
        <f>'[2]Cash Flow'!M40</f>
        <v>0</v>
      </c>
      <c r="N40" s="18">
        <f>'[2]Cash Flow'!N40</f>
        <v>0</v>
      </c>
      <c r="O40" s="18">
        <f>'[2]Cash Flow'!O40</f>
        <v>0</v>
      </c>
      <c r="P40" s="18">
        <f>'[2]Cash Flow'!P40</f>
        <v>0</v>
      </c>
      <c r="Q40" s="35" t="s">
        <v>0</v>
      </c>
      <c r="R40" s="35" t="s">
        <v>0</v>
      </c>
      <c r="S40" s="35" t="s">
        <v>0</v>
      </c>
    </row>
    <row r="41" spans="1:19" hidden="1" x14ac:dyDescent="0.2">
      <c r="A41" s="18" t="s">
        <v>115</v>
      </c>
      <c r="B41" s="20"/>
      <c r="C41" s="18">
        <f>'[2]Cash Flow'!C41</f>
        <v>0</v>
      </c>
      <c r="D41" s="20"/>
      <c r="E41" s="18">
        <f>'[2]Cash Flow'!E41</f>
        <v>0</v>
      </c>
      <c r="F41" s="20"/>
      <c r="G41" s="18">
        <f>'[2]Cash Flow'!G41</f>
        <v>-10000000</v>
      </c>
      <c r="H41" s="18">
        <f>'[2]Cash Flow'!H41</f>
        <v>0</v>
      </c>
      <c r="I41" s="18">
        <f>'[2]Cash Flow'!I41</f>
        <v>0</v>
      </c>
      <c r="J41" s="18">
        <f>'[2]Cash Flow'!J41</f>
        <v>0</v>
      </c>
      <c r="K41" s="18">
        <f>'[2]Cash Flow'!K41</f>
        <v>0</v>
      </c>
      <c r="L41" s="18">
        <f>'[2]Cash Flow'!L41</f>
        <v>0</v>
      </c>
      <c r="M41" s="18">
        <f>'[2]Cash Flow'!M41</f>
        <v>0</v>
      </c>
      <c r="N41" s="18">
        <f>'[2]Cash Flow'!N41</f>
        <v>0</v>
      </c>
      <c r="O41" s="18">
        <f>'[2]Cash Flow'!O41</f>
        <v>0</v>
      </c>
      <c r="P41" s="18">
        <f>'[2]Cash Flow'!P41</f>
        <v>0</v>
      </c>
      <c r="Q41" s="35" t="s">
        <v>0</v>
      </c>
      <c r="R41" s="35" t="s">
        <v>0</v>
      </c>
      <c r="S41" s="35" t="s">
        <v>0</v>
      </c>
    </row>
    <row r="42" spans="1:19" hidden="1" x14ac:dyDescent="0.2">
      <c r="A42" s="18" t="s">
        <v>116</v>
      </c>
      <c r="B42" s="20"/>
      <c r="C42" s="18">
        <f>'[2]Cash Flow'!C42</f>
        <v>0</v>
      </c>
      <c r="D42" s="20"/>
      <c r="E42" s="18">
        <f>'[2]Cash Flow'!E42</f>
        <v>0</v>
      </c>
      <c r="F42" s="20"/>
      <c r="G42" s="18">
        <f>'[2]Cash Flow'!G42</f>
        <v>0</v>
      </c>
      <c r="H42" s="18">
        <f>'[2]Cash Flow'!H42</f>
        <v>0</v>
      </c>
      <c r="I42" s="18">
        <f>'[2]Cash Flow'!I42</f>
        <v>0</v>
      </c>
      <c r="J42" s="18">
        <f>'[2]Cash Flow'!J42</f>
        <v>0</v>
      </c>
      <c r="K42" s="18">
        <f>'[2]Cash Flow'!K42</f>
        <v>0</v>
      </c>
      <c r="L42" s="18">
        <f>'[2]Cash Flow'!L42</f>
        <v>0</v>
      </c>
      <c r="M42" s="18">
        <f>'[2]Cash Flow'!M42</f>
        <v>0</v>
      </c>
      <c r="N42" s="18">
        <f>'[2]Cash Flow'!N42</f>
        <v>0</v>
      </c>
      <c r="O42" s="18">
        <f>'[2]Cash Flow'!O42</f>
        <v>0</v>
      </c>
      <c r="P42" s="18">
        <f>'[2]Cash Flow'!P42</f>
        <v>0</v>
      </c>
      <c r="Q42" s="35" t="s">
        <v>0</v>
      </c>
      <c r="R42" s="35" t="s">
        <v>0</v>
      </c>
      <c r="S42" s="35" t="s">
        <v>0</v>
      </c>
    </row>
    <row r="43" spans="1:19" hidden="1" x14ac:dyDescent="0.2">
      <c r="A43" s="18" t="s">
        <v>117</v>
      </c>
      <c r="B43" s="20"/>
      <c r="C43" s="18">
        <f>'[2]Cash Flow'!C43</f>
        <v>0</v>
      </c>
      <c r="D43" s="20"/>
      <c r="E43" s="18">
        <f>'[2]Cash Flow'!E43</f>
        <v>0</v>
      </c>
      <c r="F43" s="20"/>
      <c r="G43" s="18">
        <f>'[2]Cash Flow'!G43</f>
        <v>0</v>
      </c>
      <c r="H43" s="18">
        <f>'[2]Cash Flow'!H43</f>
        <v>0</v>
      </c>
      <c r="I43" s="18">
        <f>'[2]Cash Flow'!I43</f>
        <v>0</v>
      </c>
      <c r="J43" s="18">
        <f>'[2]Cash Flow'!J43</f>
        <v>0</v>
      </c>
      <c r="K43" s="18">
        <f>'[2]Cash Flow'!K43</f>
        <v>0</v>
      </c>
      <c r="L43" s="18">
        <f>'[2]Cash Flow'!L43</f>
        <v>0</v>
      </c>
      <c r="M43" s="18">
        <f>'[2]Cash Flow'!M43</f>
        <v>0</v>
      </c>
      <c r="N43" s="18">
        <f>'[2]Cash Flow'!N43</f>
        <v>0</v>
      </c>
      <c r="O43" s="18">
        <f>'[2]Cash Flow'!O43</f>
        <v>0</v>
      </c>
      <c r="P43" s="18">
        <f>'[2]Cash Flow'!P43</f>
        <v>0</v>
      </c>
      <c r="Q43" s="35" t="s">
        <v>0</v>
      </c>
      <c r="R43" s="35" t="s">
        <v>0</v>
      </c>
      <c r="S43" s="35" t="s">
        <v>0</v>
      </c>
    </row>
    <row r="44" spans="1:19" hidden="1" x14ac:dyDescent="0.2">
      <c r="A44" s="18" t="s">
        <v>118</v>
      </c>
      <c r="B44" s="20"/>
      <c r="C44" s="18">
        <f>'[2]Cash Flow'!C44</f>
        <v>0</v>
      </c>
      <c r="D44" s="20"/>
      <c r="E44" s="18">
        <f>'[2]Cash Flow'!E44</f>
        <v>0</v>
      </c>
      <c r="F44" s="20"/>
      <c r="G44" s="18">
        <f>'[2]Cash Flow'!G44</f>
        <v>0</v>
      </c>
      <c r="H44" s="18">
        <f>'[2]Cash Flow'!H44</f>
        <v>0</v>
      </c>
      <c r="I44" s="18">
        <f>'[2]Cash Flow'!I44</f>
        <v>0</v>
      </c>
      <c r="J44" s="18">
        <f>'[2]Cash Flow'!J44</f>
        <v>0</v>
      </c>
      <c r="K44" s="18">
        <f>'[2]Cash Flow'!K44</f>
        <v>0</v>
      </c>
      <c r="L44" s="18">
        <f>'[2]Cash Flow'!L44</f>
        <v>0</v>
      </c>
      <c r="M44" s="18">
        <f>'[2]Cash Flow'!M44</f>
        <v>0</v>
      </c>
      <c r="N44" s="18">
        <f>'[2]Cash Flow'!N44</f>
        <v>0</v>
      </c>
      <c r="O44" s="18">
        <f>'[2]Cash Flow'!O44</f>
        <v>0</v>
      </c>
      <c r="P44" s="18">
        <f>'[2]Cash Flow'!P44</f>
        <v>0</v>
      </c>
      <c r="Q44" s="35" t="s">
        <v>0</v>
      </c>
      <c r="R44" s="35" t="s">
        <v>0</v>
      </c>
      <c r="S44" s="35" t="s">
        <v>0</v>
      </c>
    </row>
    <row r="45" spans="1:19" x14ac:dyDescent="0.2">
      <c r="A45" s="18"/>
      <c r="B45" s="20"/>
      <c r="C45" s="18"/>
      <c r="D45" s="20"/>
      <c r="E45" s="18"/>
      <c r="F45" s="20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35" t="s">
        <v>0</v>
      </c>
      <c r="R45" s="35" t="s">
        <v>0</v>
      </c>
      <c r="S45" s="35" t="s">
        <v>0</v>
      </c>
    </row>
    <row r="46" spans="1:19" x14ac:dyDescent="0.2">
      <c r="A46" s="23" t="s">
        <v>119</v>
      </c>
      <c r="B46" s="57"/>
      <c r="C46" s="39">
        <f t="shared" ref="C46" si="2">SUM(C24:C45)</f>
        <v>0</v>
      </c>
      <c r="D46" s="57"/>
      <c r="E46" s="39">
        <f t="shared" ref="E46:P46" si="3">SUM(E24:E45)</f>
        <v>1669589.8940503225</v>
      </c>
      <c r="F46" s="57"/>
      <c r="G46" s="39">
        <f t="shared" si="3"/>
        <v>-5574252</v>
      </c>
      <c r="H46" s="39">
        <f t="shared" si="3"/>
        <v>-10420855.52163443</v>
      </c>
      <c r="I46" s="39">
        <f t="shared" si="3"/>
        <v>-6176664.1724366415</v>
      </c>
      <c r="J46" s="39">
        <f t="shared" si="3"/>
        <v>-8794933.0706865378</v>
      </c>
      <c r="K46" s="39">
        <f t="shared" si="3"/>
        <v>-6464612.7520792503</v>
      </c>
      <c r="L46" s="39">
        <f t="shared" si="3"/>
        <v>-7809271.5008953381</v>
      </c>
      <c r="M46" s="39">
        <f t="shared" si="3"/>
        <v>-7100057.7400000002</v>
      </c>
      <c r="N46" s="39">
        <f t="shared" si="3"/>
        <v>-6936721.4299999997</v>
      </c>
      <c r="O46" s="39">
        <f t="shared" si="3"/>
        <v>-6851050.1200000001</v>
      </c>
      <c r="P46" s="39">
        <f t="shared" si="3"/>
        <v>-7344850.1200000001</v>
      </c>
      <c r="Q46" s="35" t="s">
        <v>0</v>
      </c>
      <c r="R46" s="35" t="s">
        <v>0</v>
      </c>
      <c r="S46" s="35" t="s">
        <v>0</v>
      </c>
    </row>
    <row r="47" spans="1:19" x14ac:dyDescent="0.2">
      <c r="A47" s="18"/>
      <c r="B47" s="20"/>
      <c r="C47" s="18"/>
      <c r="D47" s="20"/>
      <c r="E47" s="18"/>
      <c r="F47" s="20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35" t="s">
        <v>0</v>
      </c>
      <c r="R47" s="35" t="s">
        <v>0</v>
      </c>
      <c r="S47" s="35" t="s">
        <v>0</v>
      </c>
    </row>
    <row r="48" spans="1:19" ht="15" x14ac:dyDescent="0.25">
      <c r="A48" s="19" t="s">
        <v>120</v>
      </c>
      <c r="B48" s="56"/>
      <c r="C48" s="18"/>
      <c r="D48" s="56"/>
      <c r="E48" s="18"/>
      <c r="F48" s="56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35" t="s">
        <v>0</v>
      </c>
      <c r="R48" s="35" t="s">
        <v>0</v>
      </c>
      <c r="S48" s="35" t="s">
        <v>0</v>
      </c>
    </row>
    <row r="49" spans="1:19" x14ac:dyDescent="0.2">
      <c r="A49" s="23" t="s">
        <v>92</v>
      </c>
      <c r="B49" s="57"/>
      <c r="C49" s="18"/>
      <c r="D49" s="57"/>
      <c r="E49" s="18"/>
      <c r="F49" s="57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35" t="s">
        <v>0</v>
      </c>
      <c r="R49" s="35" t="s">
        <v>0</v>
      </c>
      <c r="S49" s="35" t="s">
        <v>0</v>
      </c>
    </row>
    <row r="50" spans="1:19" x14ac:dyDescent="0.2">
      <c r="A50" s="18" t="s">
        <v>121</v>
      </c>
      <c r="B50" s="20"/>
      <c r="C50" s="18">
        <f>'[2]Cash Flow'!C50</f>
        <v>0</v>
      </c>
      <c r="D50" s="20"/>
      <c r="E50" s="18">
        <f>'[2]Cash Flow'!E50</f>
        <v>2500000</v>
      </c>
      <c r="F50" s="20"/>
      <c r="G50" s="18">
        <f>'[2]Cash Flow'!G50</f>
        <v>0</v>
      </c>
      <c r="H50" s="18">
        <f>'[2]Cash Flow'!H50</f>
        <v>3800000</v>
      </c>
      <c r="I50" s="18">
        <f>'[2]Cash Flow'!I50</f>
        <v>0</v>
      </c>
      <c r="J50" s="18">
        <f>'[2]Cash Flow'!J50</f>
        <v>2500000</v>
      </c>
      <c r="K50" s="18">
        <f>'[2]Cash Flow'!K50</f>
        <v>0</v>
      </c>
      <c r="L50" s="18">
        <f>'[2]Cash Flow'!L50</f>
        <v>1200000</v>
      </c>
      <c r="M50" s="18">
        <f>'[2]Cash Flow'!M50</f>
        <v>0</v>
      </c>
      <c r="N50" s="18">
        <f>'[2]Cash Flow'!N50</f>
        <v>0</v>
      </c>
      <c r="O50" s="18">
        <f>'[2]Cash Flow'!O50</f>
        <v>0</v>
      </c>
      <c r="P50" s="18">
        <f>'[2]Cash Flow'!P50</f>
        <v>0</v>
      </c>
      <c r="Q50" s="35" t="s">
        <v>0</v>
      </c>
      <c r="R50" s="35" t="s">
        <v>0</v>
      </c>
      <c r="S50" s="35" t="s">
        <v>0</v>
      </c>
    </row>
    <row r="51" spans="1:19" hidden="1" x14ac:dyDescent="0.2">
      <c r="A51" s="18" t="s">
        <v>122</v>
      </c>
      <c r="B51" s="20"/>
      <c r="C51" s="18">
        <f>'[2]Cash Flow'!C51</f>
        <v>0</v>
      </c>
      <c r="D51" s="20"/>
      <c r="E51" s="18">
        <f>'[2]Cash Flow'!E51</f>
        <v>0</v>
      </c>
      <c r="F51" s="20"/>
      <c r="G51" s="18">
        <f>'[2]Cash Flow'!G51</f>
        <v>0</v>
      </c>
      <c r="H51" s="18">
        <f>'[2]Cash Flow'!H51</f>
        <v>0</v>
      </c>
      <c r="I51" s="18">
        <f>'[2]Cash Flow'!I51</f>
        <v>0</v>
      </c>
      <c r="J51" s="18">
        <f>'[2]Cash Flow'!J51</f>
        <v>0</v>
      </c>
      <c r="K51" s="18">
        <f>'[2]Cash Flow'!K51</f>
        <v>0</v>
      </c>
      <c r="L51" s="18">
        <f>'[2]Cash Flow'!L51</f>
        <v>0</v>
      </c>
      <c r="M51" s="18">
        <f>'[2]Cash Flow'!M51</f>
        <v>0</v>
      </c>
      <c r="N51" s="18">
        <f>'[2]Cash Flow'!N51</f>
        <v>0</v>
      </c>
      <c r="O51" s="18">
        <f>'[2]Cash Flow'!O51</f>
        <v>0</v>
      </c>
      <c r="P51" s="18">
        <f>'[2]Cash Flow'!P51</f>
        <v>0</v>
      </c>
      <c r="Q51" s="35" t="s">
        <v>0</v>
      </c>
      <c r="R51" s="35" t="s">
        <v>0</v>
      </c>
      <c r="S51" s="35" t="s">
        <v>0</v>
      </c>
    </row>
    <row r="52" spans="1:19" hidden="1" x14ac:dyDescent="0.2">
      <c r="A52" s="18" t="s">
        <v>123</v>
      </c>
      <c r="B52" s="20"/>
      <c r="C52" s="18">
        <f>'[2]Cash Flow'!C52</f>
        <v>0</v>
      </c>
      <c r="D52" s="20"/>
      <c r="E52" s="18">
        <f>'[2]Cash Flow'!E52</f>
        <v>0</v>
      </c>
      <c r="F52" s="20"/>
      <c r="G52" s="18">
        <f>'[2]Cash Flow'!G52</f>
        <v>0</v>
      </c>
      <c r="H52" s="18">
        <f>'[2]Cash Flow'!H52</f>
        <v>0</v>
      </c>
      <c r="I52" s="18">
        <f>'[2]Cash Flow'!I52</f>
        <v>0</v>
      </c>
      <c r="J52" s="18">
        <f>'[2]Cash Flow'!J52</f>
        <v>0</v>
      </c>
      <c r="K52" s="18">
        <f>'[2]Cash Flow'!K52</f>
        <v>0</v>
      </c>
      <c r="L52" s="18">
        <f>'[2]Cash Flow'!L52</f>
        <v>0</v>
      </c>
      <c r="M52" s="18">
        <f>'[2]Cash Flow'!M52</f>
        <v>0</v>
      </c>
      <c r="N52" s="18">
        <f>'[2]Cash Flow'!N52</f>
        <v>0</v>
      </c>
      <c r="O52" s="18">
        <f>'[2]Cash Flow'!O52</f>
        <v>0</v>
      </c>
      <c r="P52" s="18">
        <f>'[2]Cash Flow'!P52</f>
        <v>0</v>
      </c>
      <c r="Q52" s="35" t="s">
        <v>0</v>
      </c>
      <c r="R52" s="35" t="s">
        <v>0</v>
      </c>
      <c r="S52" s="35" t="s">
        <v>0</v>
      </c>
    </row>
    <row r="53" spans="1:19" x14ac:dyDescent="0.2">
      <c r="A53" s="23" t="s">
        <v>96</v>
      </c>
      <c r="B53" s="57"/>
      <c r="C53" s="18"/>
      <c r="D53" s="57"/>
      <c r="E53" s="18"/>
      <c r="F53" s="57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35" t="s">
        <v>0</v>
      </c>
      <c r="R53" s="35" t="s">
        <v>0</v>
      </c>
      <c r="S53" s="35" t="s">
        <v>0</v>
      </c>
    </row>
    <row r="54" spans="1:19" x14ac:dyDescent="0.2">
      <c r="A54" s="18" t="s">
        <v>124</v>
      </c>
      <c r="B54" s="20"/>
      <c r="C54" s="18">
        <f>'[2]Cash Flow'!C54</f>
        <v>0</v>
      </c>
      <c r="D54" s="20"/>
      <c r="E54" s="18">
        <f>'[2]Cash Flow'!E54</f>
        <v>-814618.13138179085</v>
      </c>
      <c r="F54" s="20"/>
      <c r="G54" s="18">
        <f>'[2]Cash Flow'!G54</f>
        <v>-899689.95835999469</v>
      </c>
      <c r="H54" s="18">
        <f>'[2]Cash Flow'!H54</f>
        <v>-1177857.6015255121</v>
      </c>
      <c r="I54" s="18">
        <f>'[2]Cash Flow'!I54</f>
        <v>-1304777.649671759</v>
      </c>
      <c r="J54" s="18">
        <f>'[2]Cash Flow'!J54</f>
        <v>-1306051.6314655547</v>
      </c>
      <c r="K54" s="18">
        <f>'[2]Cash Flow'!K54</f>
        <v>-1161815.4107871607</v>
      </c>
      <c r="L54" s="18">
        <f>'[2]Cash Flow'!L54</f>
        <v>-1063931.0424724056</v>
      </c>
      <c r="M54" s="18">
        <f>'[2]Cash Flow'!M54</f>
        <v>-990316.29367886914</v>
      </c>
      <c r="N54" s="18">
        <f>'[2]Cash Flow'!N54</f>
        <v>-1022591.5987578403</v>
      </c>
      <c r="O54" s="18">
        <f>'[2]Cash Flow'!O54</f>
        <v>-1055918.7852655931</v>
      </c>
      <c r="P54" s="18">
        <f>'[2]Cash Flow'!P54</f>
        <v>-868503.96687499864</v>
      </c>
      <c r="Q54" s="35" t="s">
        <v>0</v>
      </c>
      <c r="R54" s="35" t="s">
        <v>0</v>
      </c>
      <c r="S54" s="35" t="s">
        <v>0</v>
      </c>
    </row>
    <row r="55" spans="1:19" x14ac:dyDescent="0.2">
      <c r="A55" s="18" t="s">
        <v>125</v>
      </c>
      <c r="B55" s="20"/>
      <c r="C55" s="18">
        <f>'[2]Cash Flow'!C55</f>
        <v>0</v>
      </c>
      <c r="D55" s="20"/>
      <c r="E55" s="18">
        <f>'[2]Cash Flow'!E55</f>
        <v>0</v>
      </c>
      <c r="F55" s="20"/>
      <c r="G55" s="18">
        <f>'[2]Cash Flow'!G55</f>
        <v>0</v>
      </c>
      <c r="H55" s="18">
        <f>'[2]Cash Flow'!H55</f>
        <v>0</v>
      </c>
      <c r="I55" s="18">
        <f>'[2]Cash Flow'!I55</f>
        <v>0</v>
      </c>
      <c r="J55" s="18">
        <f>'[2]Cash Flow'!J55</f>
        <v>0</v>
      </c>
      <c r="K55" s="18">
        <f>'[2]Cash Flow'!K55</f>
        <v>0</v>
      </c>
      <c r="L55" s="18">
        <f>'[2]Cash Flow'!L55</f>
        <v>0</v>
      </c>
      <c r="M55" s="18">
        <f>'[2]Cash Flow'!M55</f>
        <v>0</v>
      </c>
      <c r="N55" s="18">
        <f>'[2]Cash Flow'!N55</f>
        <v>0</v>
      </c>
      <c r="O55" s="18">
        <f>'[2]Cash Flow'!O55</f>
        <v>0</v>
      </c>
      <c r="P55" s="18">
        <f>'[2]Cash Flow'!P55</f>
        <v>0</v>
      </c>
      <c r="Q55" s="35" t="s">
        <v>0</v>
      </c>
      <c r="R55" s="35" t="s">
        <v>0</v>
      </c>
      <c r="S55" s="35" t="s">
        <v>0</v>
      </c>
    </row>
    <row r="56" spans="1:19" hidden="1" x14ac:dyDescent="0.2">
      <c r="A56" s="18" t="s">
        <v>126</v>
      </c>
      <c r="B56" s="20"/>
      <c r="C56" s="18">
        <f>'[2]Cash Flow'!C56</f>
        <v>0</v>
      </c>
      <c r="D56" s="20"/>
      <c r="E56" s="18">
        <f>'[2]Cash Flow'!E56</f>
        <v>0</v>
      </c>
      <c r="F56" s="20"/>
      <c r="G56" s="18">
        <f>'[2]Cash Flow'!G56</f>
        <v>0</v>
      </c>
      <c r="H56" s="18">
        <f>'[2]Cash Flow'!H56</f>
        <v>0</v>
      </c>
      <c r="I56" s="18">
        <f>'[2]Cash Flow'!I56</f>
        <v>0</v>
      </c>
      <c r="J56" s="18">
        <f>'[2]Cash Flow'!J56</f>
        <v>0</v>
      </c>
      <c r="K56" s="18">
        <f>'[2]Cash Flow'!K56</f>
        <v>0</v>
      </c>
      <c r="L56" s="18">
        <f>'[2]Cash Flow'!L56</f>
        <v>0</v>
      </c>
      <c r="M56" s="18">
        <f>'[2]Cash Flow'!M56</f>
        <v>0</v>
      </c>
      <c r="N56" s="18">
        <f>'[2]Cash Flow'!N56</f>
        <v>0</v>
      </c>
      <c r="O56" s="18">
        <f>'[2]Cash Flow'!O56</f>
        <v>0</v>
      </c>
      <c r="P56" s="18">
        <f>'[2]Cash Flow'!P56</f>
        <v>0</v>
      </c>
      <c r="Q56" s="35" t="s">
        <v>0</v>
      </c>
      <c r="R56" s="35" t="s">
        <v>0</v>
      </c>
      <c r="S56" s="35" t="s">
        <v>0</v>
      </c>
    </row>
    <row r="57" spans="1:19" hidden="1" x14ac:dyDescent="0.2">
      <c r="A57" s="18" t="s">
        <v>127</v>
      </c>
      <c r="B57" s="20"/>
      <c r="C57" s="18">
        <f>'[2]Cash Flow'!C57</f>
        <v>0</v>
      </c>
      <c r="D57" s="20"/>
      <c r="E57" s="18">
        <f>'[2]Cash Flow'!E57</f>
        <v>0</v>
      </c>
      <c r="F57" s="20"/>
      <c r="G57" s="18">
        <f>'[2]Cash Flow'!G57</f>
        <v>0</v>
      </c>
      <c r="H57" s="18">
        <f>'[2]Cash Flow'!H57</f>
        <v>0</v>
      </c>
      <c r="I57" s="18">
        <f>'[2]Cash Flow'!I57</f>
        <v>0</v>
      </c>
      <c r="J57" s="18">
        <f>'[2]Cash Flow'!J57</f>
        <v>0</v>
      </c>
      <c r="K57" s="18">
        <f>'[2]Cash Flow'!K57</f>
        <v>0</v>
      </c>
      <c r="L57" s="18">
        <f>'[2]Cash Flow'!L57</f>
        <v>0</v>
      </c>
      <c r="M57" s="18">
        <f>'[2]Cash Flow'!M57</f>
        <v>0</v>
      </c>
      <c r="N57" s="18">
        <f>'[2]Cash Flow'!N57</f>
        <v>0</v>
      </c>
      <c r="O57" s="18">
        <f>'[2]Cash Flow'!O57</f>
        <v>0</v>
      </c>
      <c r="P57" s="18">
        <f>'[2]Cash Flow'!P57</f>
        <v>0</v>
      </c>
      <c r="Q57" s="35" t="s">
        <v>0</v>
      </c>
      <c r="R57" s="35" t="s">
        <v>0</v>
      </c>
      <c r="S57" s="35" t="s">
        <v>0</v>
      </c>
    </row>
    <row r="58" spans="1:19" ht="12.75" customHeight="1" x14ac:dyDescent="0.2">
      <c r="A58" s="18"/>
      <c r="B58" s="20"/>
      <c r="C58" s="18"/>
      <c r="D58" s="20"/>
      <c r="E58" s="18"/>
      <c r="F58" s="20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35" t="s">
        <v>0</v>
      </c>
      <c r="R58" s="35" t="s">
        <v>0</v>
      </c>
      <c r="S58" s="35" t="s">
        <v>0</v>
      </c>
    </row>
    <row r="59" spans="1:19" ht="12.75" customHeight="1" x14ac:dyDescent="0.2">
      <c r="A59" s="23" t="s">
        <v>128</v>
      </c>
      <c r="B59" s="57"/>
      <c r="C59" s="39">
        <f t="shared" ref="C59" si="4">SUM(C49:C58)</f>
        <v>0</v>
      </c>
      <c r="D59" s="57"/>
      <c r="E59" s="39">
        <f t="shared" ref="E59:P59" si="5">SUM(E49:E58)</f>
        <v>1685381.8686182091</v>
      </c>
      <c r="F59" s="57"/>
      <c r="G59" s="39">
        <f t="shared" si="5"/>
        <v>-899689.95835999469</v>
      </c>
      <c r="H59" s="39">
        <f t="shared" si="5"/>
        <v>2622142.3984744879</v>
      </c>
      <c r="I59" s="39">
        <f t="shared" si="5"/>
        <v>-1304777.649671759</v>
      </c>
      <c r="J59" s="39">
        <f t="shared" si="5"/>
        <v>1193948.3685344453</v>
      </c>
      <c r="K59" s="39">
        <f t="shared" si="5"/>
        <v>-1161815.4107871607</v>
      </c>
      <c r="L59" s="39">
        <f t="shared" si="5"/>
        <v>136068.95752759441</v>
      </c>
      <c r="M59" s="39">
        <f t="shared" si="5"/>
        <v>-990316.29367886914</v>
      </c>
      <c r="N59" s="39">
        <f t="shared" si="5"/>
        <v>-1022591.5987578403</v>
      </c>
      <c r="O59" s="39">
        <f t="shared" si="5"/>
        <v>-1055918.7852655931</v>
      </c>
      <c r="P59" s="39">
        <f t="shared" si="5"/>
        <v>-868503.96687499864</v>
      </c>
      <c r="Q59" s="35" t="s">
        <v>0</v>
      </c>
      <c r="R59" s="35" t="s">
        <v>0</v>
      </c>
      <c r="S59" s="35" t="s">
        <v>0</v>
      </c>
    </row>
    <row r="60" spans="1:19" ht="12.75" customHeight="1" x14ac:dyDescent="0.2">
      <c r="A60" s="18"/>
      <c r="B60" s="20"/>
      <c r="C60" s="18"/>
      <c r="D60" s="20"/>
      <c r="E60" s="18"/>
      <c r="F60" s="20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35" t="s">
        <v>0</v>
      </c>
      <c r="R60" s="35" t="s">
        <v>0</v>
      </c>
      <c r="S60" s="35" t="s">
        <v>0</v>
      </c>
    </row>
    <row r="61" spans="1:19" ht="12.75" customHeight="1" x14ac:dyDescent="0.2">
      <c r="A61" s="23" t="s">
        <v>129</v>
      </c>
      <c r="B61" s="57"/>
      <c r="C61" s="18">
        <f t="shared" ref="C61:P61" si="6">C21+C46+C59</f>
        <v>0</v>
      </c>
      <c r="D61" s="57"/>
      <c r="E61" s="18">
        <f t="shared" si="6"/>
        <v>10308109.999999996</v>
      </c>
      <c r="F61" s="57"/>
      <c r="G61" s="18">
        <f t="shared" si="6"/>
        <v>899146.02160399896</v>
      </c>
      <c r="H61" s="18">
        <f t="shared" si="6"/>
        <v>211843.97839599987</v>
      </c>
      <c r="I61" s="18">
        <f t="shared" si="6"/>
        <v>378646.8000000068</v>
      </c>
      <c r="J61" s="18">
        <f t="shared" si="6"/>
        <v>389248.91039999062</v>
      </c>
      <c r="K61" s="18">
        <f t="shared" si="6"/>
        <v>400147.87989119883</v>
      </c>
      <c r="L61" s="18">
        <f t="shared" si="6"/>
        <v>411352.0243417637</v>
      </c>
      <c r="M61" s="18">
        <f t="shared" si="6"/>
        <v>61156.240666650585</v>
      </c>
      <c r="N61" s="18">
        <f t="shared" si="6"/>
        <v>302333.46258657461</v>
      </c>
      <c r="O61" s="18">
        <f t="shared" si="6"/>
        <v>494961.72024340066</v>
      </c>
      <c r="P61" s="18">
        <f t="shared" si="6"/>
        <v>356179.89547970926</v>
      </c>
      <c r="Q61" s="35" t="s">
        <v>0</v>
      </c>
      <c r="R61" s="35" t="s">
        <v>0</v>
      </c>
      <c r="S61" s="35" t="s">
        <v>0</v>
      </c>
    </row>
    <row r="62" spans="1:19" ht="12.75" customHeight="1" x14ac:dyDescent="0.2">
      <c r="A62" s="22"/>
      <c r="B62" s="65"/>
      <c r="C62" s="18"/>
      <c r="D62" s="65"/>
      <c r="E62" s="18"/>
      <c r="F62" s="65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35" t="s">
        <v>0</v>
      </c>
      <c r="R62" s="35" t="s">
        <v>0</v>
      </c>
      <c r="S62" s="35" t="s">
        <v>0</v>
      </c>
    </row>
    <row r="63" spans="1:19" ht="12.75" customHeight="1" x14ac:dyDescent="0.2">
      <c r="A63" s="23" t="s">
        <v>130</v>
      </c>
      <c r="B63" s="57"/>
      <c r="C63" s="18">
        <f>'[2]Cash Flow'!C63</f>
        <v>0</v>
      </c>
      <c r="D63" s="57"/>
      <c r="E63" s="18">
        <f>'[2]Cash Flow'!E63</f>
        <v>2104000</v>
      </c>
      <c r="F63" s="57"/>
      <c r="G63" s="18">
        <f>E65</f>
        <v>12412109.999999996</v>
      </c>
      <c r="H63" s="18">
        <f t="shared" ref="H63:P63" si="7">G65</f>
        <v>13311256.021603996</v>
      </c>
      <c r="I63" s="18">
        <f t="shared" si="7"/>
        <v>13523099.999999996</v>
      </c>
      <c r="J63" s="18">
        <f t="shared" si="7"/>
        <v>13901746.800000003</v>
      </c>
      <c r="K63" s="18">
        <f t="shared" si="7"/>
        <v>14290995.710399993</v>
      </c>
      <c r="L63" s="18">
        <f t="shared" si="7"/>
        <v>14691143.590291191</v>
      </c>
      <c r="M63" s="18">
        <f t="shared" si="7"/>
        <v>15102495.614632955</v>
      </c>
      <c r="N63" s="18">
        <f t="shared" si="7"/>
        <v>15163651.855299605</v>
      </c>
      <c r="O63" s="18">
        <f t="shared" si="7"/>
        <v>15465985.317886179</v>
      </c>
      <c r="P63" s="18">
        <f t="shared" si="7"/>
        <v>15960947.038129579</v>
      </c>
      <c r="Q63" s="35" t="s">
        <v>0</v>
      </c>
      <c r="R63" s="35" t="s">
        <v>0</v>
      </c>
      <c r="S63" s="35" t="s">
        <v>0</v>
      </c>
    </row>
    <row r="64" spans="1:19" ht="12.75" customHeight="1" x14ac:dyDescent="0.2">
      <c r="A64" s="22"/>
      <c r="B64" s="65"/>
      <c r="C64" s="18"/>
      <c r="D64" s="65"/>
      <c r="E64" s="18"/>
      <c r="F64" s="65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35" t="s">
        <v>0</v>
      </c>
      <c r="R64" s="35" t="s">
        <v>0</v>
      </c>
      <c r="S64" s="35" t="s">
        <v>0</v>
      </c>
    </row>
    <row r="65" spans="1:19" ht="15" customHeight="1" thickBot="1" x14ac:dyDescent="0.25">
      <c r="A65" s="23" t="s">
        <v>131</v>
      </c>
      <c r="B65" s="57"/>
      <c r="C65" s="41">
        <f t="shared" ref="C65:P65" si="8">C61+C63</f>
        <v>0</v>
      </c>
      <c r="D65" s="57"/>
      <c r="E65" s="41">
        <f t="shared" si="8"/>
        <v>12412109.999999996</v>
      </c>
      <c r="F65" s="57"/>
      <c r="G65" s="41">
        <f t="shared" si="8"/>
        <v>13311256.021603996</v>
      </c>
      <c r="H65" s="41">
        <f t="shared" si="8"/>
        <v>13523099.999999996</v>
      </c>
      <c r="I65" s="41">
        <f t="shared" si="8"/>
        <v>13901746.800000003</v>
      </c>
      <c r="J65" s="41">
        <f t="shared" si="8"/>
        <v>14290995.710399993</v>
      </c>
      <c r="K65" s="41">
        <f t="shared" si="8"/>
        <v>14691143.590291191</v>
      </c>
      <c r="L65" s="41">
        <f t="shared" si="8"/>
        <v>15102495.614632955</v>
      </c>
      <c r="M65" s="41">
        <f t="shared" si="8"/>
        <v>15163651.855299605</v>
      </c>
      <c r="N65" s="41">
        <f t="shared" si="8"/>
        <v>15465985.317886179</v>
      </c>
      <c r="O65" s="41">
        <f t="shared" si="8"/>
        <v>15960947.038129579</v>
      </c>
      <c r="P65" s="41">
        <f t="shared" si="8"/>
        <v>16317126.933609288</v>
      </c>
      <c r="Q65" s="35" t="s">
        <v>0</v>
      </c>
      <c r="R65" s="35" t="s">
        <v>0</v>
      </c>
      <c r="S65" s="35" t="s">
        <v>0</v>
      </c>
    </row>
    <row r="66" spans="1:19" x14ac:dyDescent="0.2">
      <c r="A66" s="18"/>
      <c r="B66" s="20"/>
      <c r="C66" s="18"/>
      <c r="D66" s="20"/>
      <c r="E66" s="18"/>
      <c r="F66" s="20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35" t="s">
        <v>0</v>
      </c>
      <c r="R66" s="35" t="s">
        <v>0</v>
      </c>
      <c r="S66" s="35" t="s">
        <v>0</v>
      </c>
    </row>
    <row r="67" spans="1:19" x14ac:dyDescent="0.2">
      <c r="A67" s="70"/>
      <c r="B67" s="71"/>
      <c r="C67" s="70"/>
      <c r="D67" s="71"/>
      <c r="E67" s="70"/>
      <c r="F67" s="71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35" t="s">
        <v>0</v>
      </c>
      <c r="R67" s="35" t="s">
        <v>0</v>
      </c>
      <c r="S67" s="35" t="s">
        <v>0</v>
      </c>
    </row>
    <row r="68" spans="1:19" x14ac:dyDescent="0.2">
      <c r="A68" s="18"/>
      <c r="B68" s="20"/>
      <c r="C68" s="18"/>
      <c r="D68" s="20"/>
      <c r="E68" s="18"/>
      <c r="F68" s="20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35" t="s">
        <v>0</v>
      </c>
      <c r="R68" s="35" t="s">
        <v>0</v>
      </c>
      <c r="S68" s="35" t="s">
        <v>0</v>
      </c>
    </row>
    <row r="69" spans="1:19" x14ac:dyDescent="0.2">
      <c r="A69" s="22" t="s">
        <v>131</v>
      </c>
      <c r="B69" s="65"/>
      <c r="C69" s="18">
        <f>'[2]Cash Flow'!C69</f>
        <v>2104000</v>
      </c>
      <c r="D69" s="65"/>
      <c r="E69" s="18">
        <f>'[2]Cash Flow'!E69</f>
        <v>12412109.999999996</v>
      </c>
      <c r="F69" s="65"/>
      <c r="G69" s="18">
        <f>'[2]Cash Flow'!G69</f>
        <v>13311256.021603996</v>
      </c>
      <c r="H69" s="18">
        <f>'[2]Cash Flow'!H69</f>
        <v>13523099.999999996</v>
      </c>
      <c r="I69" s="18">
        <f>'[2]Cash Flow'!I69</f>
        <v>13901746.800000003</v>
      </c>
      <c r="J69" s="18">
        <f>'[2]Cash Flow'!J69</f>
        <v>14290995.710399993</v>
      </c>
      <c r="K69" s="18">
        <f>'[2]Cash Flow'!K69</f>
        <v>14691143.590291191</v>
      </c>
      <c r="L69" s="18">
        <f>'[2]Cash Flow'!L69</f>
        <v>15102495.614632955</v>
      </c>
      <c r="M69" s="18">
        <f>'[2]Cash Flow'!M69</f>
        <v>15163651.855299605</v>
      </c>
      <c r="N69" s="18">
        <f>'[2]Cash Flow'!N69</f>
        <v>15465985.317886179</v>
      </c>
      <c r="O69" s="18">
        <f>'[2]Cash Flow'!O69</f>
        <v>15960947.038129579</v>
      </c>
      <c r="P69" s="18">
        <f>'[2]Cash Flow'!P69</f>
        <v>16317126.933609288</v>
      </c>
      <c r="Q69" s="35" t="s">
        <v>0</v>
      </c>
      <c r="R69" s="35" t="s">
        <v>0</v>
      </c>
      <c r="S69" s="35" t="s">
        <v>0</v>
      </c>
    </row>
    <row r="70" spans="1:19" x14ac:dyDescent="0.2">
      <c r="A70" s="22" t="s">
        <v>132</v>
      </c>
      <c r="B70" s="65"/>
      <c r="C70" s="18">
        <f>'[2]Cash Flow'!C70</f>
        <v>27714000</v>
      </c>
      <c r="D70" s="65"/>
      <c r="E70" s="18">
        <f>'[2]Cash Flow'!E70</f>
        <v>4161832.1059496775</v>
      </c>
      <c r="F70" s="65"/>
      <c r="G70" s="18">
        <f>'[2]Cash Flow'!G70</f>
        <v>2161832.1059496775</v>
      </c>
      <c r="H70" s="18">
        <f>'[2]Cash Flow'!H70</f>
        <v>14467803.627584107</v>
      </c>
      <c r="I70" s="18">
        <f>'[2]Cash Flow'!I70</f>
        <v>12187201.800020749</v>
      </c>
      <c r="J70" s="18">
        <f>'[2]Cash Flow'!J70</f>
        <v>13017338.240707286</v>
      </c>
      <c r="K70" s="18">
        <f>'[2]Cash Flow'!K70</f>
        <v>11162850.472786536</v>
      </c>
      <c r="L70" s="18">
        <f>'[2]Cash Flow'!L70</f>
        <v>11800877.643681874</v>
      </c>
      <c r="M70" s="18">
        <f>'[2]Cash Flow'!M70</f>
        <v>11800877.643681874</v>
      </c>
      <c r="N70" s="18">
        <f>'[2]Cash Flow'!N70</f>
        <v>11800877.643681874</v>
      </c>
      <c r="O70" s="18">
        <f>'[2]Cash Flow'!O70</f>
        <v>11800877.643681874</v>
      </c>
      <c r="P70" s="18">
        <f>'[2]Cash Flow'!P70</f>
        <v>11800877.643681874</v>
      </c>
      <c r="Q70" s="35" t="s">
        <v>0</v>
      </c>
      <c r="R70" s="35" t="s">
        <v>0</v>
      </c>
      <c r="S70" s="35" t="s">
        <v>0</v>
      </c>
    </row>
    <row r="71" spans="1:19" x14ac:dyDescent="0.2">
      <c r="A71" s="72" t="s">
        <v>133</v>
      </c>
      <c r="B71" s="73"/>
      <c r="C71" s="72">
        <f>C69+C70</f>
        <v>29818000</v>
      </c>
      <c r="D71" s="73"/>
      <c r="E71" s="72">
        <f>E69+E70</f>
        <v>16573942.105949674</v>
      </c>
      <c r="F71" s="73"/>
      <c r="G71" s="72">
        <f t="shared" ref="G71:P71" si="9">G69+G70</f>
        <v>15473088.127553673</v>
      </c>
      <c r="H71" s="72">
        <f t="shared" si="9"/>
        <v>27990903.627584103</v>
      </c>
      <c r="I71" s="72">
        <f t="shared" si="9"/>
        <v>26088948.600020751</v>
      </c>
      <c r="J71" s="72">
        <f t="shared" si="9"/>
        <v>27308333.951107278</v>
      </c>
      <c r="K71" s="72">
        <f t="shared" si="9"/>
        <v>25853994.063077725</v>
      </c>
      <c r="L71" s="72">
        <f t="shared" si="9"/>
        <v>26903373.258314829</v>
      </c>
      <c r="M71" s="72">
        <f t="shared" si="9"/>
        <v>26964529.49898148</v>
      </c>
      <c r="N71" s="72">
        <f t="shared" si="9"/>
        <v>27266862.961568054</v>
      </c>
      <c r="O71" s="72">
        <f t="shared" si="9"/>
        <v>27761824.681811452</v>
      </c>
      <c r="P71" s="72">
        <f t="shared" si="9"/>
        <v>28118004.577291161</v>
      </c>
      <c r="Q71" s="35" t="s">
        <v>0</v>
      </c>
      <c r="R71" s="35" t="s">
        <v>0</v>
      </c>
      <c r="S71" s="35" t="s">
        <v>0</v>
      </c>
    </row>
    <row r="72" spans="1:19" x14ac:dyDescent="0.2">
      <c r="A72" s="18"/>
      <c r="B72" s="20"/>
      <c r="C72" s="18"/>
      <c r="D72" s="20"/>
      <c r="E72" s="18"/>
      <c r="F72" s="20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35" t="s">
        <v>0</v>
      </c>
      <c r="R72" s="35" t="s">
        <v>0</v>
      </c>
      <c r="S72" s="35" t="s">
        <v>0</v>
      </c>
    </row>
    <row r="73" spans="1:19" hidden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35" t="s">
        <v>0</v>
      </c>
      <c r="R73" s="35" t="s">
        <v>0</v>
      </c>
      <c r="S73" s="35" t="s">
        <v>0</v>
      </c>
    </row>
    <row r="74" spans="1:19" hidden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35" t="s">
        <v>0</v>
      </c>
      <c r="R74" s="35" t="s">
        <v>0</v>
      </c>
      <c r="S74" s="35" t="s">
        <v>0</v>
      </c>
    </row>
    <row r="75" spans="1:19" hidden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35" t="s">
        <v>0</v>
      </c>
      <c r="R75" s="35" t="s">
        <v>0</v>
      </c>
      <c r="S75" s="35" t="s">
        <v>0</v>
      </c>
    </row>
    <row r="76" spans="1:19" hidden="1" x14ac:dyDescent="0.2">
      <c r="A76" s="22" t="s">
        <v>134</v>
      </c>
      <c r="B76" s="18"/>
      <c r="C76" s="18"/>
      <c r="D76" s="48"/>
      <c r="E76" s="18">
        <f>'[2]Cash Flow'!E81</f>
        <v>12412110.000000002</v>
      </c>
      <c r="F76" s="48"/>
      <c r="G76" s="18">
        <f>'[2]Cash Flow'!G81</f>
        <v>13311256.021604002</v>
      </c>
      <c r="H76" s="18">
        <f>'[2]Cash Flow'!H81</f>
        <v>13523100</v>
      </c>
      <c r="I76" s="18">
        <f>'[2]Cash Flow'!I81</f>
        <v>13901746.800000001</v>
      </c>
      <c r="J76" s="18">
        <f>'[2]Cash Flow'!J81</f>
        <v>14290995.7104</v>
      </c>
      <c r="K76" s="18">
        <f>'[2]Cash Flow'!K81</f>
        <v>14691143.5902912</v>
      </c>
      <c r="L76" s="18">
        <f>'[2]Cash Flow'!L81</f>
        <v>15102495.610819355</v>
      </c>
      <c r="M76" s="18">
        <f>'[2]Cash Flow'!M81</f>
        <v>15163651.851486001</v>
      </c>
      <c r="N76" s="18">
        <f>'[2]Cash Flow'!N81</f>
        <v>15465985.314072574</v>
      </c>
      <c r="O76" s="18">
        <f>'[2]Cash Flow'!O81</f>
        <v>15960947.034315957</v>
      </c>
      <c r="P76" s="18">
        <f>'[2]Cash Flow'!P81</f>
        <v>16317126.929795666</v>
      </c>
      <c r="Q76" s="35" t="s">
        <v>0</v>
      </c>
      <c r="R76" s="35" t="s">
        <v>0</v>
      </c>
      <c r="S76" s="35" t="s">
        <v>0</v>
      </c>
    </row>
    <row r="77" spans="1:19" hidden="1" x14ac:dyDescent="0.2">
      <c r="A77" s="22" t="s">
        <v>135</v>
      </c>
      <c r="B77" s="18"/>
      <c r="C77" s="18"/>
      <c r="D77" s="48"/>
      <c r="E77" s="18">
        <f>ROUND(E76-E65,0)</f>
        <v>0</v>
      </c>
      <c r="F77" s="48"/>
      <c r="G77" s="18">
        <f>ROUND(G76-G65,0)</f>
        <v>0</v>
      </c>
      <c r="H77" s="18">
        <f>ROUND(H76-H65,0)</f>
        <v>0</v>
      </c>
      <c r="I77" s="18">
        <f>ROUND(I76-I65,0)</f>
        <v>0</v>
      </c>
      <c r="J77" s="18">
        <f>ROUND(J76-J65,0)</f>
        <v>0</v>
      </c>
      <c r="K77" s="18">
        <f>ROUND(K76-K65,0)</f>
        <v>0</v>
      </c>
      <c r="L77" s="18">
        <f>ROUND(L76-L65,0)</f>
        <v>0</v>
      </c>
      <c r="M77" s="18">
        <f>ROUND(M76-M65,0)</f>
        <v>0</v>
      </c>
      <c r="N77" s="18">
        <f>ROUND(N76-N65,0)</f>
        <v>0</v>
      </c>
      <c r="O77" s="18">
        <f>ROUND(O76-O65,0)</f>
        <v>0</v>
      </c>
      <c r="P77" s="18">
        <f>ROUND(P76-P65,0)</f>
        <v>0</v>
      </c>
      <c r="Q77" s="35" t="s">
        <v>0</v>
      </c>
      <c r="R77" s="35" t="s">
        <v>0</v>
      </c>
      <c r="S77" s="35" t="s">
        <v>0</v>
      </c>
    </row>
    <row r="78" spans="1:19" hidden="1" x14ac:dyDescent="0.2">
      <c r="A78" s="44" t="s">
        <v>136</v>
      </c>
      <c r="B78" s="18"/>
      <c r="C78" s="79"/>
      <c r="D78" s="49"/>
      <c r="E78" s="80" t="str">
        <f>IF(ABS(ROUND(E77,0))&gt;2000,E$4,"")</f>
        <v/>
      </c>
      <c r="F78" s="49"/>
      <c r="G78" s="74" t="str">
        <f>IF(ABS(ROUND(G77,0))&gt;2000,IF(E78="",G$4,E78&amp;", "&amp;G$4),E78)</f>
        <v/>
      </c>
      <c r="H78" s="74" t="str">
        <f>IF(ABS(ROUND(H77,0))&gt;2000,IF(G78="",H$4,G78&amp;", "&amp;H$4),G78)</f>
        <v/>
      </c>
      <c r="I78" s="74" t="str">
        <f t="shared" ref="I78:P78" si="10">IF(ABS(ROUND(I77,0))&gt;2000,IF(H78="",I$4,H78&amp;", "&amp;I$4),H78)</f>
        <v/>
      </c>
      <c r="J78" s="74" t="str">
        <f t="shared" si="10"/>
        <v/>
      </c>
      <c r="K78" s="74" t="str">
        <f t="shared" si="10"/>
        <v/>
      </c>
      <c r="L78" s="74" t="str">
        <f t="shared" si="10"/>
        <v/>
      </c>
      <c r="M78" s="74" t="str">
        <f t="shared" si="10"/>
        <v/>
      </c>
      <c r="N78" s="74" t="str">
        <f t="shared" si="10"/>
        <v/>
      </c>
      <c r="O78" s="74" t="str">
        <f t="shared" si="10"/>
        <v/>
      </c>
      <c r="P78" s="74" t="str">
        <f t="shared" si="10"/>
        <v/>
      </c>
      <c r="Q78" s="35" t="s">
        <v>0</v>
      </c>
      <c r="R78" s="35" t="s">
        <v>0</v>
      </c>
      <c r="S78" s="35" t="s">
        <v>0</v>
      </c>
    </row>
    <row r="79" spans="1:19" hidden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35" t="s">
        <v>0</v>
      </c>
      <c r="R79" s="35" t="s">
        <v>0</v>
      </c>
      <c r="S79" s="35" t="s">
        <v>0</v>
      </c>
    </row>
    <row r="80" spans="1:19" hidden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35" t="s">
        <v>0</v>
      </c>
      <c r="R80" s="35" t="s">
        <v>0</v>
      </c>
      <c r="S80" s="35" t="s">
        <v>0</v>
      </c>
    </row>
    <row r="81" spans="1:19" hidden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35" t="s">
        <v>0</v>
      </c>
      <c r="R81" s="35" t="s">
        <v>0</v>
      </c>
      <c r="S81" s="35" t="s">
        <v>0</v>
      </c>
    </row>
    <row r="82" spans="1:19" hidden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35" t="s">
        <v>0</v>
      </c>
      <c r="R82" s="35" t="s">
        <v>0</v>
      </c>
      <c r="S82" s="35" t="s">
        <v>0</v>
      </c>
    </row>
    <row r="83" spans="1:19" hidden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35" t="s">
        <v>0</v>
      </c>
      <c r="R83" s="35" t="s">
        <v>0</v>
      </c>
      <c r="S83" s="35" t="s">
        <v>0</v>
      </c>
    </row>
    <row r="84" spans="1:19" hidden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35" t="s">
        <v>0</v>
      </c>
      <c r="R84" s="35" t="s">
        <v>0</v>
      </c>
      <c r="S84" s="35" t="s">
        <v>0</v>
      </c>
    </row>
    <row r="85" spans="1:19" hidden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35" t="s">
        <v>0</v>
      </c>
      <c r="R85" s="35" t="s">
        <v>0</v>
      </c>
      <c r="S85" s="35" t="s">
        <v>0</v>
      </c>
    </row>
    <row r="86" spans="1:19" hidden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35" t="s">
        <v>0</v>
      </c>
      <c r="R86" s="35" t="s">
        <v>0</v>
      </c>
      <c r="S86" s="35" t="s">
        <v>0</v>
      </c>
    </row>
    <row r="87" spans="1:19" hidden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35" t="s">
        <v>0</v>
      </c>
      <c r="R87" s="35" t="s">
        <v>0</v>
      </c>
      <c r="S87" s="35" t="s">
        <v>0</v>
      </c>
    </row>
    <row r="88" spans="1:19" hidden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35" t="s">
        <v>0</v>
      </c>
      <c r="R88" s="35" t="s">
        <v>0</v>
      </c>
      <c r="S88" s="35" t="s">
        <v>0</v>
      </c>
    </row>
    <row r="89" spans="1:19" hidden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35" t="s">
        <v>0</v>
      </c>
      <c r="R89" s="35" t="s">
        <v>0</v>
      </c>
      <c r="S89" s="35" t="s">
        <v>0</v>
      </c>
    </row>
    <row r="90" spans="1:19" hidden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35" t="s">
        <v>0</v>
      </c>
      <c r="R90" s="35" t="s">
        <v>0</v>
      </c>
      <c r="S90" s="35" t="s">
        <v>0</v>
      </c>
    </row>
    <row r="91" spans="1:19" hidden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35" t="s">
        <v>0</v>
      </c>
      <c r="R91" s="35" t="s">
        <v>0</v>
      </c>
      <c r="S91" s="35" t="s">
        <v>0</v>
      </c>
    </row>
    <row r="92" spans="1:19" hidden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35" t="s">
        <v>0</v>
      </c>
      <c r="R92" s="35" t="s">
        <v>0</v>
      </c>
      <c r="S92" s="35" t="s">
        <v>0</v>
      </c>
    </row>
    <row r="93" spans="1:19" hidden="1" x14ac:dyDescent="0.2">
      <c r="A93" s="18" t="s">
        <v>137</v>
      </c>
      <c r="B93" s="18"/>
      <c r="C93" s="18"/>
      <c r="D93" s="18"/>
      <c r="E93" s="18">
        <f>'[2]Cash Flow'!E98</f>
        <v>0</v>
      </c>
      <c r="F93" s="18"/>
      <c r="G93" s="18">
        <f>'[2]Cash Flow'!G98</f>
        <v>10000000</v>
      </c>
      <c r="H93" s="18">
        <f>'[2]Cash Flow'!H98</f>
        <v>0</v>
      </c>
      <c r="I93" s="18">
        <f>'[2]Cash Flow'!I98</f>
        <v>0</v>
      </c>
      <c r="J93" s="18">
        <f>'[2]Cash Flow'!J98</f>
        <v>0</v>
      </c>
      <c r="K93" s="18">
        <f>'[2]Cash Flow'!K98</f>
        <v>0</v>
      </c>
      <c r="L93" s="18">
        <f>'[2]Cash Flow'!L98</f>
        <v>0</v>
      </c>
      <c r="M93" s="18">
        <f>'[2]Cash Flow'!M98</f>
        <v>0</v>
      </c>
      <c r="N93" s="18">
        <f>'[2]Cash Flow'!N98</f>
        <v>0</v>
      </c>
      <c r="O93" s="18">
        <f>'[2]Cash Flow'!O98</f>
        <v>0</v>
      </c>
      <c r="P93" s="18">
        <f>'[2]Cash Flow'!P98</f>
        <v>0</v>
      </c>
      <c r="Q93" s="35" t="s">
        <v>0</v>
      </c>
      <c r="R93" s="35" t="s">
        <v>0</v>
      </c>
      <c r="S93" s="35" t="s">
        <v>0</v>
      </c>
    </row>
    <row r="94" spans="1:19" hidden="1" x14ac:dyDescent="0.2">
      <c r="A94" s="18" t="s">
        <v>138</v>
      </c>
      <c r="B94" s="18"/>
      <c r="C94" s="18"/>
      <c r="D94" s="18"/>
      <c r="E94" s="18">
        <f>'[2]Cash Flow'!E99</f>
        <v>0</v>
      </c>
      <c r="F94" s="18"/>
      <c r="G94" s="18">
        <f>'[2]Cash Flow'!G99</f>
        <v>0</v>
      </c>
      <c r="H94" s="18">
        <f>'[2]Cash Flow'!H99</f>
        <v>0</v>
      </c>
      <c r="I94" s="18">
        <f>'[2]Cash Flow'!I99</f>
        <v>0</v>
      </c>
      <c r="J94" s="18">
        <f>'[2]Cash Flow'!J99</f>
        <v>0</v>
      </c>
      <c r="K94" s="18">
        <f>'[2]Cash Flow'!K99</f>
        <v>0</v>
      </c>
      <c r="L94" s="18">
        <f>'[2]Cash Flow'!L99</f>
        <v>0</v>
      </c>
      <c r="M94" s="18">
        <f>'[2]Cash Flow'!M99</f>
        <v>0</v>
      </c>
      <c r="N94" s="18">
        <f>'[2]Cash Flow'!N99</f>
        <v>0</v>
      </c>
      <c r="O94" s="18">
        <f>'[2]Cash Flow'!O99</f>
        <v>0</v>
      </c>
      <c r="P94" s="18">
        <f>'[2]Cash Flow'!P99</f>
        <v>0</v>
      </c>
      <c r="Q94" s="35" t="s">
        <v>0</v>
      </c>
      <c r="R94" s="35" t="s">
        <v>0</v>
      </c>
      <c r="S94" s="35" t="s">
        <v>0</v>
      </c>
    </row>
    <row r="95" spans="1:19" hidden="1" x14ac:dyDescent="0.2">
      <c r="A95" s="18" t="s">
        <v>139</v>
      </c>
      <c r="B95" s="18"/>
      <c r="C95" s="18"/>
      <c r="D95" s="18"/>
      <c r="E95" s="18">
        <f>'[2]Cash Flow'!E100</f>
        <v>0</v>
      </c>
      <c r="F95" s="18"/>
      <c r="G95" s="18">
        <f>'[2]Cash Flow'!G100</f>
        <v>0</v>
      </c>
      <c r="H95" s="18">
        <f>'[2]Cash Flow'!H100</f>
        <v>0</v>
      </c>
      <c r="I95" s="18">
        <f>'[2]Cash Flow'!I100</f>
        <v>0</v>
      </c>
      <c r="J95" s="18">
        <f>'[2]Cash Flow'!J100</f>
        <v>0</v>
      </c>
      <c r="K95" s="18">
        <f>'[2]Cash Flow'!K100</f>
        <v>0</v>
      </c>
      <c r="L95" s="18">
        <f>'[2]Cash Flow'!L100</f>
        <v>0</v>
      </c>
      <c r="M95" s="18">
        <f>'[2]Cash Flow'!M100</f>
        <v>0</v>
      </c>
      <c r="N95" s="18">
        <f>'[2]Cash Flow'!N100</f>
        <v>0</v>
      </c>
      <c r="O95" s="18">
        <f>'[2]Cash Flow'!O100</f>
        <v>0</v>
      </c>
      <c r="P95" s="18">
        <f>'[2]Cash Flow'!P100</f>
        <v>0</v>
      </c>
      <c r="Q95" s="35" t="s">
        <v>0</v>
      </c>
      <c r="R95" s="35" t="s">
        <v>0</v>
      </c>
      <c r="S95" s="35" t="s">
        <v>0</v>
      </c>
    </row>
    <row r="96" spans="1:19" hidden="1" x14ac:dyDescent="0.2">
      <c r="A96" s="18" t="s">
        <v>140</v>
      </c>
      <c r="B96" s="18"/>
      <c r="C96" s="18"/>
      <c r="D96" s="18"/>
      <c r="E96" s="18">
        <f>'[2]Cash Flow'!E101</f>
        <v>0</v>
      </c>
      <c r="F96" s="18"/>
      <c r="G96" s="18">
        <f>'[2]Cash Flow'!G101</f>
        <v>0</v>
      </c>
      <c r="H96" s="18">
        <f>'[2]Cash Flow'!H101</f>
        <v>0</v>
      </c>
      <c r="I96" s="18">
        <f>'[2]Cash Flow'!I101</f>
        <v>0</v>
      </c>
      <c r="J96" s="18">
        <f>'[2]Cash Flow'!J101</f>
        <v>0</v>
      </c>
      <c r="K96" s="18">
        <f>'[2]Cash Flow'!K101</f>
        <v>0</v>
      </c>
      <c r="L96" s="18">
        <f>'[2]Cash Flow'!L101</f>
        <v>0</v>
      </c>
      <c r="M96" s="18">
        <f>'[2]Cash Flow'!M101</f>
        <v>0</v>
      </c>
      <c r="N96" s="18">
        <f>'[2]Cash Flow'!N101</f>
        <v>0</v>
      </c>
      <c r="O96" s="18">
        <f>'[2]Cash Flow'!O101</f>
        <v>0</v>
      </c>
      <c r="P96" s="18">
        <f>'[2]Cash Flow'!P101</f>
        <v>0</v>
      </c>
      <c r="Q96" s="35" t="s">
        <v>0</v>
      </c>
      <c r="R96" s="35" t="s">
        <v>0</v>
      </c>
      <c r="S96" s="35" t="s">
        <v>0</v>
      </c>
    </row>
    <row r="97" spans="1:19" hidden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35" t="s">
        <v>0</v>
      </c>
      <c r="R97" s="35" t="s">
        <v>0</v>
      </c>
      <c r="S97" s="35" t="s">
        <v>0</v>
      </c>
    </row>
    <row r="98" spans="1:19" hidden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35" t="s">
        <v>0</v>
      </c>
      <c r="R98" s="35" t="s">
        <v>0</v>
      </c>
      <c r="S98" s="35" t="s">
        <v>0</v>
      </c>
    </row>
    <row r="99" spans="1:19" hidden="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35" t="s">
        <v>0</v>
      </c>
      <c r="R99" s="35" t="s">
        <v>0</v>
      </c>
      <c r="S99" s="35" t="s">
        <v>0</v>
      </c>
    </row>
    <row r="100" spans="1:19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35" t="s">
        <v>0</v>
      </c>
      <c r="R100" s="35" t="s">
        <v>0</v>
      </c>
      <c r="S100" s="35" t="s">
        <v>0</v>
      </c>
    </row>
    <row r="101" spans="1:19" ht="30" customHeight="1" x14ac:dyDescent="0.2">
      <c r="A101" s="47" t="s">
        <v>0</v>
      </c>
      <c r="B101" s="47" t="s">
        <v>0</v>
      </c>
      <c r="C101" s="47" t="s">
        <v>0</v>
      </c>
      <c r="D101" s="47" t="s">
        <v>0</v>
      </c>
      <c r="E101" s="47" t="s">
        <v>0</v>
      </c>
      <c r="F101" s="47" t="s">
        <v>0</v>
      </c>
      <c r="G101" s="47" t="s">
        <v>0</v>
      </c>
      <c r="H101" s="47" t="s">
        <v>0</v>
      </c>
      <c r="I101" s="47" t="s">
        <v>0</v>
      </c>
      <c r="J101" s="47" t="s">
        <v>0</v>
      </c>
      <c r="K101" s="47" t="s">
        <v>0</v>
      </c>
      <c r="L101" s="47" t="s">
        <v>0</v>
      </c>
      <c r="M101" s="47" t="s">
        <v>0</v>
      </c>
      <c r="N101" s="47" t="s">
        <v>0</v>
      </c>
      <c r="O101" s="47" t="s">
        <v>0</v>
      </c>
      <c r="P101" s="47" t="s">
        <v>0</v>
      </c>
      <c r="Q101" s="35" t="s">
        <v>0</v>
      </c>
      <c r="R101" s="35" t="s">
        <v>0</v>
      </c>
      <c r="S101" s="35" t="s">
        <v>0</v>
      </c>
    </row>
    <row r="102" spans="1:19" ht="30" customHeight="1" x14ac:dyDescent="0.2">
      <c r="A102" s="47" t="s">
        <v>0</v>
      </c>
      <c r="B102" s="47" t="s">
        <v>0</v>
      </c>
      <c r="C102" s="47" t="s">
        <v>0</v>
      </c>
      <c r="D102" s="47" t="s">
        <v>0</v>
      </c>
      <c r="E102" s="47" t="s">
        <v>0</v>
      </c>
      <c r="F102" s="47" t="s">
        <v>0</v>
      </c>
      <c r="G102" s="47" t="s">
        <v>0</v>
      </c>
      <c r="H102" s="47" t="s">
        <v>0</v>
      </c>
      <c r="I102" s="47" t="s">
        <v>0</v>
      </c>
      <c r="J102" s="47" t="s">
        <v>0</v>
      </c>
      <c r="K102" s="47" t="s">
        <v>0</v>
      </c>
      <c r="L102" s="47" t="s">
        <v>0</v>
      </c>
      <c r="M102" s="47" t="s">
        <v>0</v>
      </c>
      <c r="N102" s="47" t="s">
        <v>0</v>
      </c>
      <c r="O102" s="47" t="s">
        <v>0</v>
      </c>
      <c r="P102" s="47" t="s">
        <v>0</v>
      </c>
      <c r="Q102" s="35" t="s">
        <v>0</v>
      </c>
      <c r="R102" s="35" t="s">
        <v>0</v>
      </c>
      <c r="S102" s="35" t="s">
        <v>0</v>
      </c>
    </row>
    <row r="103" spans="1:19" ht="30" customHeight="1" x14ac:dyDescent="0.2">
      <c r="A103" s="47" t="s">
        <v>0</v>
      </c>
      <c r="B103" s="47" t="s">
        <v>0</v>
      </c>
      <c r="C103" s="47" t="s">
        <v>0</v>
      </c>
      <c r="D103" s="47" t="s">
        <v>0</v>
      </c>
      <c r="E103" s="47" t="s">
        <v>0</v>
      </c>
      <c r="F103" s="47" t="s">
        <v>0</v>
      </c>
      <c r="G103" s="47" t="s">
        <v>0</v>
      </c>
      <c r="H103" s="47" t="s">
        <v>0</v>
      </c>
      <c r="I103" s="47" t="s">
        <v>0</v>
      </c>
      <c r="J103" s="47" t="s">
        <v>0</v>
      </c>
      <c r="K103" s="47" t="s">
        <v>0</v>
      </c>
      <c r="L103" s="47" t="s">
        <v>0</v>
      </c>
      <c r="M103" s="47" t="s">
        <v>0</v>
      </c>
      <c r="N103" s="47" t="s">
        <v>0</v>
      </c>
      <c r="O103" s="47" t="s">
        <v>0</v>
      </c>
      <c r="P103" s="47" t="s">
        <v>0</v>
      </c>
      <c r="Q103" s="35" t="s">
        <v>0</v>
      </c>
      <c r="R103" s="35" t="s">
        <v>0</v>
      </c>
      <c r="S103" s="35" t="s">
        <v>0</v>
      </c>
    </row>
    <row r="104" spans="1:19" ht="30" customHeight="1" x14ac:dyDescent="0.2">
      <c r="A104" s="47" t="s">
        <v>0</v>
      </c>
      <c r="B104" s="47" t="s">
        <v>0</v>
      </c>
      <c r="C104" s="47" t="s">
        <v>0</v>
      </c>
      <c r="D104" s="47" t="s">
        <v>0</v>
      </c>
      <c r="E104" s="47" t="s">
        <v>0</v>
      </c>
      <c r="F104" s="47" t="s">
        <v>0</v>
      </c>
      <c r="G104" s="47" t="s">
        <v>0</v>
      </c>
      <c r="H104" s="47" t="s">
        <v>0</v>
      </c>
      <c r="I104" s="47" t="s">
        <v>0</v>
      </c>
      <c r="J104" s="47" t="s">
        <v>0</v>
      </c>
      <c r="K104" s="47" t="s">
        <v>0</v>
      </c>
      <c r="L104" s="47" t="s">
        <v>0</v>
      </c>
      <c r="M104" s="47" t="s">
        <v>0</v>
      </c>
      <c r="N104" s="47" t="s">
        <v>0</v>
      </c>
      <c r="O104" s="47" t="s">
        <v>0</v>
      </c>
      <c r="P104" s="47" t="s">
        <v>0</v>
      </c>
      <c r="Q104" s="35" t="s">
        <v>0</v>
      </c>
      <c r="R104" s="35" t="s">
        <v>0</v>
      </c>
      <c r="S104" s="35" t="s">
        <v>0</v>
      </c>
    </row>
    <row r="105" spans="1:19" ht="30" customHeight="1" x14ac:dyDescent="0.2">
      <c r="A105" s="47" t="s">
        <v>0</v>
      </c>
      <c r="B105" s="47" t="s">
        <v>0</v>
      </c>
      <c r="C105" s="47" t="s">
        <v>0</v>
      </c>
      <c r="D105" s="47" t="s">
        <v>0</v>
      </c>
      <c r="E105" s="47" t="s">
        <v>0</v>
      </c>
      <c r="F105" s="47" t="s">
        <v>0</v>
      </c>
      <c r="G105" s="47" t="s">
        <v>0</v>
      </c>
      <c r="H105" s="47" t="s">
        <v>0</v>
      </c>
      <c r="I105" s="47" t="s">
        <v>0</v>
      </c>
      <c r="J105" s="47" t="s">
        <v>0</v>
      </c>
      <c r="K105" s="47" t="s">
        <v>0</v>
      </c>
      <c r="L105" s="47" t="s">
        <v>0</v>
      </c>
      <c r="M105" s="47" t="s">
        <v>0</v>
      </c>
      <c r="N105" s="47" t="s">
        <v>0</v>
      </c>
      <c r="O105" s="47" t="s">
        <v>0</v>
      </c>
      <c r="P105" s="47" t="s">
        <v>0</v>
      </c>
      <c r="Q105" s="35" t="s">
        <v>0</v>
      </c>
      <c r="R105" s="35" t="s">
        <v>0</v>
      </c>
      <c r="S105" s="35" t="s">
        <v>0</v>
      </c>
    </row>
    <row r="106" spans="1:19" ht="30" customHeight="1" x14ac:dyDescent="0.2">
      <c r="A106" s="47" t="s">
        <v>0</v>
      </c>
      <c r="B106" s="47" t="s">
        <v>0</v>
      </c>
      <c r="C106" s="47" t="s">
        <v>0</v>
      </c>
      <c r="D106" s="47" t="s">
        <v>0</v>
      </c>
      <c r="E106" s="47" t="s">
        <v>0</v>
      </c>
      <c r="F106" s="47" t="s">
        <v>0</v>
      </c>
      <c r="G106" s="47" t="s">
        <v>0</v>
      </c>
      <c r="H106" s="47" t="s">
        <v>0</v>
      </c>
      <c r="I106" s="47" t="s">
        <v>0</v>
      </c>
      <c r="J106" s="47" t="s">
        <v>0</v>
      </c>
      <c r="K106" s="47" t="s">
        <v>0</v>
      </c>
      <c r="L106" s="47" t="s">
        <v>0</v>
      </c>
      <c r="M106" s="47" t="s">
        <v>0</v>
      </c>
      <c r="N106" s="47" t="s">
        <v>0</v>
      </c>
      <c r="O106" s="47" t="s">
        <v>0</v>
      </c>
      <c r="P106" s="47" t="s">
        <v>0</v>
      </c>
      <c r="Q106" s="35" t="s">
        <v>0</v>
      </c>
      <c r="R106" s="35" t="s">
        <v>0</v>
      </c>
      <c r="S106" s="35" t="s">
        <v>0</v>
      </c>
    </row>
    <row r="107" spans="1:19" ht="30" customHeight="1" x14ac:dyDescent="0.2">
      <c r="A107" s="47" t="s">
        <v>0</v>
      </c>
      <c r="B107" s="47" t="s">
        <v>0</v>
      </c>
      <c r="C107" s="47" t="s">
        <v>0</v>
      </c>
      <c r="D107" s="47" t="s">
        <v>0</v>
      </c>
      <c r="E107" s="47" t="s">
        <v>0</v>
      </c>
      <c r="F107" s="47" t="s">
        <v>0</v>
      </c>
      <c r="G107" s="47" t="s">
        <v>0</v>
      </c>
      <c r="H107" s="47" t="s">
        <v>0</v>
      </c>
      <c r="I107" s="47" t="s">
        <v>0</v>
      </c>
      <c r="J107" s="47" t="s">
        <v>0</v>
      </c>
      <c r="K107" s="47" t="s">
        <v>0</v>
      </c>
      <c r="L107" s="47" t="s">
        <v>0</v>
      </c>
      <c r="M107" s="47" t="s">
        <v>0</v>
      </c>
      <c r="N107" s="47" t="s">
        <v>0</v>
      </c>
      <c r="O107" s="47" t="s">
        <v>0</v>
      </c>
      <c r="P107" s="47" t="s">
        <v>0</v>
      </c>
      <c r="Q107" s="35" t="s">
        <v>0</v>
      </c>
      <c r="R107" s="35" t="s">
        <v>0</v>
      </c>
      <c r="S107" s="35" t="s">
        <v>0</v>
      </c>
    </row>
  </sheetData>
  <mergeCells count="1">
    <mergeCell ref="G3:P3"/>
  </mergeCells>
  <pageMargins left="0.39370078740157483" right="0.39370078740157483" top="0.78740157480314965" bottom="0.43307086614173229" header="0.51181102362204722" footer="0.27559055118110237"/>
  <pageSetup paperSize="9" scale="6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mary_CF_consol_other1">
    <tabColor theme="1"/>
    <pageSetUpPr fitToPage="1"/>
  </sheetPr>
  <dimension ref="A1:S107"/>
  <sheetViews>
    <sheetView tabSelected="1" view="pageBreakPreview" zoomScaleNormal="100" zoomScaleSheetLayoutView="100" workbookViewId="0">
      <pane xSplit="1" ySplit="5" topLeftCell="B53" activePane="bottomRight" state="frozen"/>
      <selection activeCell="A73" sqref="A73:XFD77"/>
      <selection pane="topRight" activeCell="A73" sqref="A73:XFD77"/>
      <selection pane="bottomLeft" activeCell="A73" sqref="A73:XFD77"/>
      <selection pane="bottomRight" activeCell="A73" sqref="A73:XFD77"/>
    </sheetView>
  </sheetViews>
  <sheetFormatPr defaultColWidth="9.140625" defaultRowHeight="12.75" x14ac:dyDescent="0.2"/>
  <cols>
    <col min="1" max="1" width="58.7109375" style="1" customWidth="1"/>
    <col min="2" max="2" width="2.7109375" style="1" customWidth="1"/>
    <col min="3" max="3" width="13.7109375" style="1" customWidth="1"/>
    <col min="4" max="4" width="2.7109375" style="1" customWidth="1"/>
    <col min="5" max="5" width="13.7109375" style="1" customWidth="1"/>
    <col min="6" max="6" width="2.7109375" style="1" customWidth="1"/>
    <col min="7" max="16" width="13.7109375" style="1" customWidth="1"/>
    <col min="17" max="19" width="20.7109375" style="1" customWidth="1"/>
    <col min="20" max="16384" width="9.140625" style="1"/>
  </cols>
  <sheetData>
    <row r="1" spans="1:19" ht="15" customHeight="1" x14ac:dyDescent="0.25">
      <c r="A1" s="2" t="str">
        <f>'[1]Cover Page'!$A$3</f>
        <v>Kiama Municipal Council</v>
      </c>
      <c r="B1" s="51"/>
      <c r="D1" s="51"/>
      <c r="F1" s="51"/>
      <c r="Q1" s="35" t="s">
        <v>0</v>
      </c>
      <c r="R1" s="35" t="s">
        <v>0</v>
      </c>
      <c r="S1" s="35" t="s">
        <v>0</v>
      </c>
    </row>
    <row r="2" spans="1:19" ht="15" customHeight="1" x14ac:dyDescent="0.25">
      <c r="A2" s="2" t="str">
        <f>'[1]Cover Page'!$A$5</f>
        <v>10 Year Financial Plan for the Years ending 30 June 2028</v>
      </c>
      <c r="B2" s="51"/>
      <c r="D2" s="51"/>
      <c r="F2" s="51"/>
      <c r="Q2" s="35" t="s">
        <v>0</v>
      </c>
      <c r="R2" s="35" t="s">
        <v>0</v>
      </c>
      <c r="S2" s="35" t="s">
        <v>0</v>
      </c>
    </row>
    <row r="3" spans="1:19" ht="15" customHeight="1" x14ac:dyDescent="0.25">
      <c r="A3" s="5" t="str">
        <f>"CASH FLOW STATEMENT - "&amp;UPPER(consol_Other1_name)</f>
        <v>CASH FLOW STATEMENT - NEW AGED CARE FACILITY</v>
      </c>
      <c r="B3" s="3"/>
      <c r="C3" s="6" t="s">
        <v>2</v>
      </c>
      <c r="D3" s="78"/>
      <c r="E3" s="53" t="s">
        <v>3</v>
      </c>
      <c r="F3" s="3"/>
      <c r="G3" s="10" t="s">
        <v>4</v>
      </c>
      <c r="H3" s="10"/>
      <c r="I3" s="10"/>
      <c r="J3" s="10"/>
      <c r="K3" s="10"/>
      <c r="L3" s="10"/>
      <c r="M3" s="10"/>
      <c r="N3" s="10"/>
      <c r="O3" s="10"/>
      <c r="P3" s="10"/>
      <c r="Q3" s="35" t="s">
        <v>0</v>
      </c>
      <c r="R3" s="35" t="s">
        <v>0</v>
      </c>
      <c r="S3" s="35" t="s">
        <v>0</v>
      </c>
    </row>
    <row r="4" spans="1:19" ht="15" customHeight="1" x14ac:dyDescent="0.25">
      <c r="A4" s="81" t="str">
        <f>"Scenario: "&amp;consol_scenario_name</f>
        <v>Scenario: Strategic Scenario</v>
      </c>
      <c r="B4" s="54"/>
      <c r="C4" s="12" t="str">
        <f>Starting_year-2&amp;"/"&amp;RIGHT(Starting_year-1,2)</f>
        <v>2016/17</v>
      </c>
      <c r="D4" s="13"/>
      <c r="E4" s="12" t="str">
        <f>Starting_year-1&amp;"/"&amp;RIGHT(Starting_year,2)</f>
        <v>2017/18</v>
      </c>
      <c r="F4" s="11"/>
      <c r="G4" s="12" t="str">
        <f>Starting_year&amp;"/"&amp;RIGHT(Starting_year+1,2)</f>
        <v>2018/19</v>
      </c>
      <c r="H4" s="14" t="str">
        <f>Starting_year+1&amp;"/"&amp;RIGHT(Starting_year+2,2)</f>
        <v>2019/20</v>
      </c>
      <c r="I4" s="14" t="str">
        <f>Starting_year+2&amp;"/"&amp;RIGHT(Starting_year+3,2)</f>
        <v>2020/21</v>
      </c>
      <c r="J4" s="14" t="str">
        <f>Starting_year+3&amp;"/"&amp;RIGHT(Starting_year+4,2)</f>
        <v>2021/22</v>
      </c>
      <c r="K4" s="14" t="str">
        <f>Starting_year+4&amp;"/"&amp;RIGHT(Starting_year+5,2)</f>
        <v>2022/23</v>
      </c>
      <c r="L4" s="14" t="str">
        <f>Starting_year+5&amp;"/"&amp;RIGHT(Starting_year+6,2)</f>
        <v>2023/24</v>
      </c>
      <c r="M4" s="14" t="str">
        <f>Starting_year+6&amp;"/"&amp;RIGHT(Starting_year+7,2)</f>
        <v>2024/25</v>
      </c>
      <c r="N4" s="14" t="str">
        <f>Starting_year+7&amp;"/"&amp;RIGHT(Starting_year+8,2)</f>
        <v>2025/26</v>
      </c>
      <c r="O4" s="14" t="str">
        <f>Starting_year+8&amp;"/"&amp;RIGHT(Starting_year+9,2)</f>
        <v>2026/27</v>
      </c>
      <c r="P4" s="14" t="str">
        <f>Starting_year+9&amp;"/"&amp;RIGHT(Starting_year+10,2)</f>
        <v>2027/28</v>
      </c>
      <c r="Q4" s="35" t="s">
        <v>0</v>
      </c>
      <c r="R4" s="35" t="s">
        <v>0</v>
      </c>
      <c r="S4" s="35" t="s">
        <v>0</v>
      </c>
    </row>
    <row r="5" spans="1:19" ht="15" customHeight="1" thickBot="1" x14ac:dyDescent="0.25">
      <c r="A5" s="15"/>
      <c r="B5" s="55"/>
      <c r="C5" s="17" t="str">
        <f>IF('[1]Cover Page'!$K$75=TRUE,"$","$'000")</f>
        <v>$</v>
      </c>
      <c r="D5" s="55"/>
      <c r="E5" s="17" t="str">
        <f>IF('[1]Cover Page'!$K$75=TRUE,"$","$'000")</f>
        <v>$</v>
      </c>
      <c r="F5" s="55"/>
      <c r="G5" s="17" t="str">
        <f>IF('[1]Cover Page'!$K$75=TRUE,"$","$'000")</f>
        <v>$</v>
      </c>
      <c r="H5" s="17" t="str">
        <f>IF('[1]Cover Page'!$K$75=TRUE,"$","$'000")</f>
        <v>$</v>
      </c>
      <c r="I5" s="17" t="str">
        <f>IF('[1]Cover Page'!$K$75=TRUE,"$","$'000")</f>
        <v>$</v>
      </c>
      <c r="J5" s="17" t="str">
        <f>IF('[1]Cover Page'!$K$75=TRUE,"$","$'000")</f>
        <v>$</v>
      </c>
      <c r="K5" s="17" t="str">
        <f>IF('[1]Cover Page'!$K$75=TRUE,"$","$'000")</f>
        <v>$</v>
      </c>
      <c r="L5" s="17" t="str">
        <f>IF('[1]Cover Page'!$K$75=TRUE,"$","$'000")</f>
        <v>$</v>
      </c>
      <c r="M5" s="17" t="str">
        <f>IF('[1]Cover Page'!$K$75=TRUE,"$","$'000")</f>
        <v>$</v>
      </c>
      <c r="N5" s="17" t="str">
        <f>IF('[1]Cover Page'!$K$75=TRUE,"$","$'000")</f>
        <v>$</v>
      </c>
      <c r="O5" s="17" t="str">
        <f>IF('[1]Cover Page'!$K$75=TRUE,"$","$'000")</f>
        <v>$</v>
      </c>
      <c r="P5" s="17" t="str">
        <f>IF('[1]Cover Page'!$K$75=TRUE,"$","$'000")</f>
        <v>$</v>
      </c>
      <c r="Q5" s="35" t="s">
        <v>0</v>
      </c>
      <c r="R5" s="35" t="s">
        <v>0</v>
      </c>
      <c r="S5" s="35" t="s">
        <v>0</v>
      </c>
    </row>
    <row r="6" spans="1:19" ht="15" x14ac:dyDescent="0.25">
      <c r="A6" s="19" t="s">
        <v>91</v>
      </c>
      <c r="B6" s="56"/>
      <c r="C6" s="18"/>
      <c r="D6" s="56"/>
      <c r="E6" s="18"/>
      <c r="F6" s="56"/>
      <c r="G6" s="18"/>
      <c r="H6" s="22"/>
      <c r="I6" s="18"/>
      <c r="J6" s="18"/>
      <c r="K6" s="18"/>
      <c r="L6" s="18"/>
      <c r="M6" s="18"/>
      <c r="N6" s="18"/>
      <c r="O6" s="18"/>
      <c r="P6" s="18"/>
      <c r="Q6" s="35" t="s">
        <v>0</v>
      </c>
      <c r="R6" s="35" t="s">
        <v>0</v>
      </c>
      <c r="S6" s="35" t="s">
        <v>0</v>
      </c>
    </row>
    <row r="7" spans="1:19" ht="13.5" customHeight="1" x14ac:dyDescent="0.2">
      <c r="A7" s="23" t="s">
        <v>92</v>
      </c>
      <c r="B7" s="57"/>
      <c r="C7" s="18"/>
      <c r="D7" s="57"/>
      <c r="E7" s="18"/>
      <c r="F7" s="57"/>
      <c r="G7" s="18"/>
      <c r="H7" s="18"/>
      <c r="I7" s="18"/>
      <c r="J7" s="18"/>
      <c r="K7" s="18"/>
      <c r="L7" s="18"/>
      <c r="M7" s="18"/>
      <c r="N7" s="18"/>
      <c r="O7" s="18"/>
      <c r="P7" s="18"/>
      <c r="Q7" s="35" t="s">
        <v>0</v>
      </c>
      <c r="R7" s="35" t="s">
        <v>0</v>
      </c>
      <c r="S7" s="35" t="s">
        <v>0</v>
      </c>
    </row>
    <row r="8" spans="1:19" x14ac:dyDescent="0.2">
      <c r="A8" s="18" t="s">
        <v>8</v>
      </c>
      <c r="B8" s="20"/>
      <c r="C8" s="18">
        <f>'[3]Cash Flow'!C8</f>
        <v>0</v>
      </c>
      <c r="D8" s="20"/>
      <c r="E8" s="18">
        <f>'[3]Cash Flow'!E8</f>
        <v>0</v>
      </c>
      <c r="F8" s="20"/>
      <c r="G8" s="18">
        <f>'[3]Cash Flow'!G8</f>
        <v>0</v>
      </c>
      <c r="H8" s="18">
        <f>'[3]Cash Flow'!H8</f>
        <v>0</v>
      </c>
      <c r="I8" s="18">
        <f>'[3]Cash Flow'!I8</f>
        <v>0</v>
      </c>
      <c r="J8" s="18">
        <f>'[3]Cash Flow'!J8</f>
        <v>0</v>
      </c>
      <c r="K8" s="18">
        <f>'[3]Cash Flow'!K8</f>
        <v>0</v>
      </c>
      <c r="L8" s="18">
        <f>'[3]Cash Flow'!L8</f>
        <v>0</v>
      </c>
      <c r="M8" s="18">
        <f>'[3]Cash Flow'!M8</f>
        <v>0</v>
      </c>
      <c r="N8" s="18">
        <f>'[3]Cash Flow'!N8</f>
        <v>0</v>
      </c>
      <c r="O8" s="18">
        <f>'[3]Cash Flow'!O8</f>
        <v>0</v>
      </c>
      <c r="P8" s="18">
        <f>'[3]Cash Flow'!P8</f>
        <v>0</v>
      </c>
      <c r="Q8" s="35" t="s">
        <v>0</v>
      </c>
      <c r="R8" s="35" t="s">
        <v>0</v>
      </c>
      <c r="S8" s="35" t="s">
        <v>0</v>
      </c>
    </row>
    <row r="9" spans="1:19" x14ac:dyDescent="0.2">
      <c r="A9" s="18" t="s">
        <v>9</v>
      </c>
      <c r="B9" s="20"/>
      <c r="C9" s="18">
        <f>'[3]Cash Flow'!C9</f>
        <v>0</v>
      </c>
      <c r="D9" s="20"/>
      <c r="E9" s="18">
        <f>'[3]Cash Flow'!E9</f>
        <v>0</v>
      </c>
      <c r="F9" s="20"/>
      <c r="G9" s="18">
        <f>'[3]Cash Flow'!G9</f>
        <v>0</v>
      </c>
      <c r="H9" s="18">
        <f>'[3]Cash Flow'!H9</f>
        <v>2303904</v>
      </c>
      <c r="I9" s="18">
        <f>'[3]Cash Flow'!I9</f>
        <v>3517895</v>
      </c>
      <c r="J9" s="18">
        <f>'[3]Cash Flow'!J9</f>
        <v>3648760</v>
      </c>
      <c r="K9" s="18">
        <f>'[3]Cash Flow'!K9</f>
        <v>3744399</v>
      </c>
      <c r="L9" s="18">
        <f>'[3]Cash Flow'!L9</f>
        <v>3855188</v>
      </c>
      <c r="M9" s="18">
        <f>'[3]Cash Flow'!M9</f>
        <v>3955619</v>
      </c>
      <c r="N9" s="18">
        <f>'[3]Cash Flow'!N9</f>
        <v>4028210</v>
      </c>
      <c r="O9" s="18">
        <f>'[3]Cash Flow'!O9</f>
        <v>4113966</v>
      </c>
      <c r="P9" s="18">
        <f>'[3]Cash Flow'!P9</f>
        <v>3908710</v>
      </c>
      <c r="Q9" s="35" t="s">
        <v>0</v>
      </c>
      <c r="R9" s="35" t="s">
        <v>0</v>
      </c>
      <c r="S9" s="35" t="s">
        <v>0</v>
      </c>
    </row>
    <row r="10" spans="1:19" x14ac:dyDescent="0.2">
      <c r="A10" s="18" t="s">
        <v>93</v>
      </c>
      <c r="B10" s="20"/>
      <c r="C10" s="18">
        <f>'[3]Cash Flow'!C10</f>
        <v>0</v>
      </c>
      <c r="D10" s="20"/>
      <c r="E10" s="18">
        <f>'[3]Cash Flow'!E10</f>
        <v>0</v>
      </c>
      <c r="F10" s="20"/>
      <c r="G10" s="18">
        <f>'[3]Cash Flow'!G10</f>
        <v>0</v>
      </c>
      <c r="H10" s="18">
        <f>'[3]Cash Flow'!H10</f>
        <v>472941</v>
      </c>
      <c r="I10" s="18">
        <f>'[3]Cash Flow'!I10</f>
        <v>1262366</v>
      </c>
      <c r="J10" s="18">
        <f>'[3]Cash Flow'!J10</f>
        <v>1317634</v>
      </c>
      <c r="K10" s="18">
        <f>'[3]Cash Flow'!K10</f>
        <v>1050851</v>
      </c>
      <c r="L10" s="18">
        <f>'[3]Cash Flow'!L10</f>
        <v>673594</v>
      </c>
      <c r="M10" s="18">
        <f>'[3]Cash Flow'!M10</f>
        <v>507366</v>
      </c>
      <c r="N10" s="18">
        <f>'[3]Cash Flow'!N10</f>
        <v>583867</v>
      </c>
      <c r="O10" s="18">
        <f>'[3]Cash Flow'!O10</f>
        <v>651452</v>
      </c>
      <c r="P10" s="18">
        <f>'[3]Cash Flow'!P10</f>
        <v>572000</v>
      </c>
      <c r="Q10" s="35" t="s">
        <v>0</v>
      </c>
      <c r="R10" s="35" t="s">
        <v>0</v>
      </c>
      <c r="S10" s="35" t="s">
        <v>0</v>
      </c>
    </row>
    <row r="11" spans="1:19" x14ac:dyDescent="0.2">
      <c r="A11" s="18" t="s">
        <v>94</v>
      </c>
      <c r="B11" s="20"/>
      <c r="C11" s="18">
        <f>'[3]Cash Flow'!C11</f>
        <v>0</v>
      </c>
      <c r="D11" s="20"/>
      <c r="E11" s="18">
        <f>'[3]Cash Flow'!E11</f>
        <v>15559786</v>
      </c>
      <c r="F11" s="20"/>
      <c r="G11" s="18">
        <f>'[3]Cash Flow'!G11</f>
        <v>0</v>
      </c>
      <c r="H11" s="18">
        <f>'[3]Cash Flow'!H11</f>
        <v>5233363</v>
      </c>
      <c r="I11" s="18">
        <f>'[3]Cash Flow'!I11</f>
        <v>6794042</v>
      </c>
      <c r="J11" s="18">
        <f>'[3]Cash Flow'!J11</f>
        <v>6910505</v>
      </c>
      <c r="K11" s="18">
        <f>'[3]Cash Flow'!K11</f>
        <v>7018258</v>
      </c>
      <c r="L11" s="18">
        <f>'[3]Cash Flow'!L11</f>
        <v>7146188</v>
      </c>
      <c r="M11" s="18">
        <f>'[3]Cash Flow'!M11</f>
        <v>7256503</v>
      </c>
      <c r="N11" s="18">
        <f>'[3]Cash Flow'!N11</f>
        <v>7386908</v>
      </c>
      <c r="O11" s="18">
        <f>'[3]Cash Flow'!O11</f>
        <v>7558811</v>
      </c>
      <c r="P11" s="18">
        <f>'[3]Cash Flow'!P11</f>
        <v>7923730</v>
      </c>
      <c r="Q11" s="35" t="s">
        <v>0</v>
      </c>
      <c r="R11" s="35" t="s">
        <v>0</v>
      </c>
      <c r="S11" s="35" t="s">
        <v>0</v>
      </c>
    </row>
    <row r="12" spans="1:19" x14ac:dyDescent="0.2">
      <c r="A12" s="22" t="s">
        <v>95</v>
      </c>
      <c r="B12" s="20"/>
      <c r="C12" s="18">
        <f>'[3]Cash Flow'!C12</f>
        <v>0</v>
      </c>
      <c r="D12" s="20"/>
      <c r="E12" s="18">
        <f>'[3]Cash Flow'!E12</f>
        <v>0</v>
      </c>
      <c r="F12" s="20"/>
      <c r="G12" s="18">
        <f>'[3]Cash Flow'!G12</f>
        <v>20353853</v>
      </c>
      <c r="H12" s="18">
        <f>'[3]Cash Flow'!H12</f>
        <v>28053853</v>
      </c>
      <c r="I12" s="18">
        <f>'[3]Cash Flow'!I12</f>
        <v>4400000</v>
      </c>
      <c r="J12" s="18">
        <f>'[3]Cash Flow'!J12</f>
        <v>687500</v>
      </c>
      <c r="K12" s="18">
        <f>'[3]Cash Flow'!K12</f>
        <v>962500</v>
      </c>
      <c r="L12" s="18">
        <f>'[3]Cash Flow'!L12</f>
        <v>942099</v>
      </c>
      <c r="M12" s="18">
        <f>'[3]Cash Flow'!M12</f>
        <v>1239782</v>
      </c>
      <c r="N12" s="18">
        <f>'[3]Cash Flow'!N12</f>
        <v>2815505</v>
      </c>
      <c r="O12" s="18">
        <f>'[3]Cash Flow'!O12</f>
        <v>3845810</v>
      </c>
      <c r="P12" s="18">
        <f>'[3]Cash Flow'!P12</f>
        <v>0</v>
      </c>
      <c r="Q12" s="35" t="s">
        <v>0</v>
      </c>
      <c r="R12" s="35" t="s">
        <v>0</v>
      </c>
      <c r="S12" s="35" t="s">
        <v>0</v>
      </c>
    </row>
    <row r="13" spans="1:19" x14ac:dyDescent="0.2">
      <c r="A13" s="18" t="s">
        <v>46</v>
      </c>
      <c r="B13" s="20"/>
      <c r="C13" s="18">
        <f>'[3]Cash Flow'!C13</f>
        <v>0</v>
      </c>
      <c r="D13" s="20"/>
      <c r="E13" s="18">
        <f>'[3]Cash Flow'!E13</f>
        <v>0</v>
      </c>
      <c r="F13" s="20"/>
      <c r="G13" s="18">
        <f>'[3]Cash Flow'!G13</f>
        <v>0</v>
      </c>
      <c r="H13" s="18">
        <f>'[3]Cash Flow'!H13</f>
        <v>344188</v>
      </c>
      <c r="I13" s="18">
        <f>'[3]Cash Flow'!I13</f>
        <v>352792.70000000019</v>
      </c>
      <c r="J13" s="18">
        <f>'[3]Cash Flow'!J13</f>
        <v>361612.52</v>
      </c>
      <c r="K13" s="18">
        <f>'[3]Cash Flow'!K13</f>
        <v>370652.84000000032</v>
      </c>
      <c r="L13" s="18">
        <f>'[3]Cash Flow'!L13</f>
        <v>379919.15999999968</v>
      </c>
      <c r="M13" s="18">
        <f>'[3]Cash Flow'!M13</f>
        <v>389417.14000000013</v>
      </c>
      <c r="N13" s="18">
        <f>'[3]Cash Flow'!N13</f>
        <v>399152.57000000007</v>
      </c>
      <c r="O13" s="18">
        <f>'[3]Cash Flow'!O13</f>
        <v>409131.38000000012</v>
      </c>
      <c r="P13" s="18">
        <f>'[3]Cash Flow'!P13</f>
        <v>419359.66000000003</v>
      </c>
      <c r="Q13" s="35" t="s">
        <v>0</v>
      </c>
      <c r="R13" s="35" t="s">
        <v>0</v>
      </c>
      <c r="S13" s="35" t="s">
        <v>0</v>
      </c>
    </row>
    <row r="14" spans="1:19" x14ac:dyDescent="0.2">
      <c r="A14" s="23" t="s">
        <v>96</v>
      </c>
      <c r="B14" s="57"/>
      <c r="C14" s="18"/>
      <c r="D14" s="57"/>
      <c r="E14" s="18"/>
      <c r="F14" s="5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35" t="s">
        <v>0</v>
      </c>
      <c r="R14" s="35" t="s">
        <v>0</v>
      </c>
      <c r="S14" s="35" t="s">
        <v>0</v>
      </c>
    </row>
    <row r="15" spans="1:19" x14ac:dyDescent="0.2">
      <c r="A15" s="18" t="s">
        <v>20</v>
      </c>
      <c r="B15" s="20"/>
      <c r="C15" s="18">
        <f>'[3]Cash Flow'!C15</f>
        <v>0</v>
      </c>
      <c r="D15" s="20"/>
      <c r="E15" s="18">
        <f>'[3]Cash Flow'!E15</f>
        <v>0</v>
      </c>
      <c r="F15" s="20"/>
      <c r="G15" s="18">
        <f>'[3]Cash Flow'!G15</f>
        <v>0</v>
      </c>
      <c r="H15" s="18">
        <f>'[3]Cash Flow'!H15</f>
        <v>-6673233.3600000003</v>
      </c>
      <c r="I15" s="18">
        <f>'[3]Cash Flow'!I15</f>
        <v>-6906796.5300000003</v>
      </c>
      <c r="J15" s="18">
        <f>'[3]Cash Flow'!J15</f>
        <v>-7148534.4100000001</v>
      </c>
      <c r="K15" s="18">
        <f>'[3]Cash Flow'!K15</f>
        <v>-7398733.1100000003</v>
      </c>
      <c r="L15" s="18">
        <f>'[3]Cash Flow'!L15</f>
        <v>-7657688.7699999996</v>
      </c>
      <c r="M15" s="18">
        <f>'[3]Cash Flow'!M15</f>
        <v>-7925707.8799999999</v>
      </c>
      <c r="N15" s="18">
        <f>'[3]Cash Flow'!N15</f>
        <v>-8203107.6600000001</v>
      </c>
      <c r="O15" s="18">
        <f>'[3]Cash Flow'!O15</f>
        <v>-8490216.4299999997</v>
      </c>
      <c r="P15" s="18">
        <f>'[3]Cash Flow'!P15</f>
        <v>-8787374.0099999998</v>
      </c>
      <c r="Q15" s="35" t="s">
        <v>0</v>
      </c>
      <c r="R15" s="35" t="s">
        <v>0</v>
      </c>
      <c r="S15" s="35" t="s">
        <v>0</v>
      </c>
    </row>
    <row r="16" spans="1:19" x14ac:dyDescent="0.2">
      <c r="A16" s="18" t="s">
        <v>22</v>
      </c>
      <c r="B16" s="20"/>
      <c r="C16" s="18">
        <f>'[3]Cash Flow'!C16</f>
        <v>0</v>
      </c>
      <c r="D16" s="20"/>
      <c r="E16" s="18">
        <f>'[3]Cash Flow'!E16</f>
        <v>0</v>
      </c>
      <c r="F16" s="20"/>
      <c r="G16" s="18">
        <f>'[3]Cash Flow'!G16</f>
        <v>0</v>
      </c>
      <c r="H16" s="18">
        <f>'[3]Cash Flow'!H16</f>
        <v>-1491005.0499999998</v>
      </c>
      <c r="I16" s="18">
        <f>'[3]Cash Flow'!I16</f>
        <v>-1525589.17</v>
      </c>
      <c r="J16" s="18">
        <f>'[3]Cash Flow'!J16</f>
        <v>-1611003.3099999996</v>
      </c>
      <c r="K16" s="18">
        <f>'[3]Cash Flow'!K16</f>
        <v>-1647267.379999999</v>
      </c>
      <c r="L16" s="18">
        <f>'[3]Cash Flow'!L16</f>
        <v>-1684401.7899999991</v>
      </c>
      <c r="M16" s="18">
        <f>'[3]Cash Flow'!M16</f>
        <v>-1772427.4299999997</v>
      </c>
      <c r="N16" s="18">
        <f>'[3]Cash Flow'!N16</f>
        <v>-1811365.6899999995</v>
      </c>
      <c r="O16" s="18">
        <f>'[3]Cash Flow'!O16</f>
        <v>-1851238.459999999</v>
      </c>
      <c r="P16" s="18">
        <f>'[3]Cash Flow'!P16</f>
        <v>-1742068.1799999997</v>
      </c>
      <c r="Q16" s="35" t="s">
        <v>0</v>
      </c>
      <c r="R16" s="35" t="s">
        <v>0</v>
      </c>
      <c r="S16" s="35" t="s">
        <v>0</v>
      </c>
    </row>
    <row r="17" spans="1:19" x14ac:dyDescent="0.2">
      <c r="A17" s="18" t="s">
        <v>21</v>
      </c>
      <c r="B17" s="20"/>
      <c r="C17" s="18">
        <f>'[3]Cash Flow'!C17</f>
        <v>0</v>
      </c>
      <c r="D17" s="20"/>
      <c r="E17" s="18">
        <f>'[3]Cash Flow'!E17</f>
        <v>0</v>
      </c>
      <c r="F17" s="20"/>
      <c r="G17" s="18">
        <f>'[3]Cash Flow'!G17</f>
        <v>0</v>
      </c>
      <c r="H17" s="18">
        <f>'[3]Cash Flow'!H17</f>
        <v>-2720000</v>
      </c>
      <c r="I17" s="18">
        <f>'[3]Cash Flow'!I17</f>
        <v>-2720000</v>
      </c>
      <c r="J17" s="18">
        <f>'[3]Cash Flow'!J17</f>
        <v>-2720000</v>
      </c>
      <c r="K17" s="18">
        <f>'[3]Cash Flow'!K17</f>
        <v>-2720000</v>
      </c>
      <c r="L17" s="18">
        <f>'[3]Cash Flow'!L17</f>
        <v>-1220751.0234473217</v>
      </c>
      <c r="M17" s="18">
        <f>'[3]Cash Flow'!M17</f>
        <v>-1225117.4732460093</v>
      </c>
      <c r="N17" s="18">
        <f>'[3]Cash Flow'!N17</f>
        <v>-1130250.8415050921</v>
      </c>
      <c r="O17" s="18">
        <f>'[3]Cash Flow'!O17</f>
        <v>-1031745.251001043</v>
      </c>
      <c r="P17" s="18">
        <f>'[3]Cash Flow'!P17</f>
        <v>-929458.7562009074</v>
      </c>
      <c r="Q17" s="35" t="s">
        <v>0</v>
      </c>
      <c r="R17" s="35" t="s">
        <v>0</v>
      </c>
      <c r="S17" s="35" t="s">
        <v>0</v>
      </c>
    </row>
    <row r="18" spans="1:19" x14ac:dyDescent="0.2">
      <c r="A18" s="18" t="s">
        <v>97</v>
      </c>
      <c r="B18" s="20"/>
      <c r="C18" s="18">
        <f>'[3]Cash Flow'!C18</f>
        <v>0</v>
      </c>
      <c r="D18" s="20"/>
      <c r="E18" s="18">
        <f>'[3]Cash Flow'!E18</f>
        <v>0</v>
      </c>
      <c r="F18" s="20"/>
      <c r="G18" s="18">
        <f>'[3]Cash Flow'!G18</f>
        <v>0</v>
      </c>
      <c r="H18" s="18">
        <f>'[3]Cash Flow'!H18</f>
        <v>0</v>
      </c>
      <c r="I18" s="18">
        <f>'[3]Cash Flow'!I18</f>
        <v>0</v>
      </c>
      <c r="J18" s="18">
        <f>'[3]Cash Flow'!J18</f>
        <v>0</v>
      </c>
      <c r="K18" s="18">
        <f>'[3]Cash Flow'!K18</f>
        <v>0</v>
      </c>
      <c r="L18" s="18">
        <f>'[3]Cash Flow'!L18</f>
        <v>0</v>
      </c>
      <c r="M18" s="18">
        <f>'[3]Cash Flow'!M18</f>
        <v>0</v>
      </c>
      <c r="N18" s="18">
        <f>'[3]Cash Flow'!N18</f>
        <v>0</v>
      </c>
      <c r="O18" s="18">
        <f>'[3]Cash Flow'!O18</f>
        <v>0</v>
      </c>
      <c r="P18" s="18">
        <f>'[3]Cash Flow'!P18</f>
        <v>0</v>
      </c>
      <c r="Q18" s="35" t="s">
        <v>0</v>
      </c>
      <c r="R18" s="35" t="s">
        <v>0</v>
      </c>
      <c r="S18" s="35" t="s">
        <v>0</v>
      </c>
    </row>
    <row r="19" spans="1:19" x14ac:dyDescent="0.2">
      <c r="A19" s="18" t="s">
        <v>46</v>
      </c>
      <c r="B19" s="20"/>
      <c r="C19" s="18">
        <f>'[3]Cash Flow'!C19</f>
        <v>0</v>
      </c>
      <c r="D19" s="20"/>
      <c r="E19" s="18">
        <f>'[3]Cash Flow'!E19</f>
        <v>0</v>
      </c>
      <c r="F19" s="20"/>
      <c r="G19" s="18">
        <f>'[3]Cash Flow'!G19</f>
        <v>0</v>
      </c>
      <c r="H19" s="18">
        <f>'[3]Cash Flow'!H19</f>
        <v>-392547.43000000005</v>
      </c>
      <c r="I19" s="18">
        <f>'[3]Cash Flow'!I19</f>
        <v>-401968.57</v>
      </c>
      <c r="J19" s="18">
        <f>'[3]Cash Flow'!J19</f>
        <v>-411615.81</v>
      </c>
      <c r="K19" s="18">
        <f>'[3]Cash Flow'!K19</f>
        <v>-421494.58999999997</v>
      </c>
      <c r="L19" s="18">
        <f>'[3]Cash Flow'!L19</f>
        <v>-431610.45999999996</v>
      </c>
      <c r="M19" s="18">
        <f>'[3]Cash Flow'!M19</f>
        <v>-441969.11</v>
      </c>
      <c r="N19" s="18">
        <f>'[3]Cash Flow'!N19</f>
        <v>-452576.36</v>
      </c>
      <c r="O19" s="18">
        <f>'[3]Cash Flow'!O19</f>
        <v>-463438.19999999995</v>
      </c>
      <c r="P19" s="18">
        <f>'[3]Cash Flow'!P19</f>
        <v>-474560.72</v>
      </c>
      <c r="Q19" s="35" t="s">
        <v>0</v>
      </c>
      <c r="R19" s="35" t="s">
        <v>0</v>
      </c>
      <c r="S19" s="35" t="s">
        <v>0</v>
      </c>
    </row>
    <row r="20" spans="1:19" x14ac:dyDescent="0.2">
      <c r="A20" s="18"/>
      <c r="B20" s="20"/>
      <c r="C20" s="18"/>
      <c r="D20" s="20"/>
      <c r="E20" s="18"/>
      <c r="F20" s="20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5" t="s">
        <v>0</v>
      </c>
      <c r="R20" s="35" t="s">
        <v>0</v>
      </c>
      <c r="S20" s="35" t="s">
        <v>0</v>
      </c>
    </row>
    <row r="21" spans="1:19" x14ac:dyDescent="0.2">
      <c r="A21" s="23" t="s">
        <v>98</v>
      </c>
      <c r="B21" s="57"/>
      <c r="C21" s="39">
        <f t="shared" ref="C21" si="0">SUM(C7:C20)</f>
        <v>0</v>
      </c>
      <c r="D21" s="57"/>
      <c r="E21" s="39">
        <f t="shared" ref="E21:P21" si="1">SUM(E7:E20)</f>
        <v>15559786</v>
      </c>
      <c r="F21" s="57"/>
      <c r="G21" s="39">
        <f>SUM(G7:G20)</f>
        <v>20353853</v>
      </c>
      <c r="H21" s="39">
        <f t="shared" si="1"/>
        <v>25131463.16</v>
      </c>
      <c r="I21" s="39">
        <f t="shared" si="1"/>
        <v>4772741.4299999978</v>
      </c>
      <c r="J21" s="39">
        <f t="shared" si="1"/>
        <v>1034857.9899999998</v>
      </c>
      <c r="K21" s="39">
        <f t="shared" si="1"/>
        <v>959165.76000000059</v>
      </c>
      <c r="L21" s="39">
        <f t="shared" si="1"/>
        <v>2002536.1165526798</v>
      </c>
      <c r="M21" s="39">
        <f t="shared" si="1"/>
        <v>1983465.246753992</v>
      </c>
      <c r="N21" s="39">
        <f t="shared" si="1"/>
        <v>3616342.0184949087</v>
      </c>
      <c r="O21" s="39">
        <f t="shared" si="1"/>
        <v>4742532.0389989587</v>
      </c>
      <c r="P21" s="39">
        <f t="shared" si="1"/>
        <v>890337.99379909341</v>
      </c>
      <c r="Q21" s="35" t="s">
        <v>0</v>
      </c>
      <c r="R21" s="35" t="s">
        <v>0</v>
      </c>
      <c r="S21" s="35" t="s">
        <v>0</v>
      </c>
    </row>
    <row r="22" spans="1:19" x14ac:dyDescent="0.2">
      <c r="A22" s="18"/>
      <c r="B22" s="20"/>
      <c r="C22" s="18"/>
      <c r="D22" s="20"/>
      <c r="E22" s="18"/>
      <c r="F22" s="20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35" t="s">
        <v>0</v>
      </c>
      <c r="R22" s="35" t="s">
        <v>0</v>
      </c>
      <c r="S22" s="35" t="s">
        <v>0</v>
      </c>
    </row>
    <row r="23" spans="1:19" ht="15" x14ac:dyDescent="0.25">
      <c r="A23" s="19" t="s">
        <v>99</v>
      </c>
      <c r="B23" s="56"/>
      <c r="C23" s="18"/>
      <c r="D23" s="56"/>
      <c r="E23" s="18"/>
      <c r="F23" s="5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35" t="s">
        <v>0</v>
      </c>
      <c r="R23" s="35" t="s">
        <v>0</v>
      </c>
      <c r="S23" s="35" t="s">
        <v>0</v>
      </c>
    </row>
    <row r="24" spans="1:19" x14ac:dyDescent="0.2">
      <c r="A24" s="23" t="s">
        <v>92</v>
      </c>
      <c r="B24" s="57"/>
      <c r="C24" s="18"/>
      <c r="D24" s="57"/>
      <c r="E24" s="18"/>
      <c r="F24" s="5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35" t="s">
        <v>0</v>
      </c>
      <c r="R24" s="35" t="s">
        <v>0</v>
      </c>
      <c r="S24" s="35" t="s">
        <v>0</v>
      </c>
    </row>
    <row r="25" spans="1:19" x14ac:dyDescent="0.2">
      <c r="A25" s="22" t="s">
        <v>100</v>
      </c>
      <c r="B25" s="65"/>
      <c r="C25" s="18">
        <f>'[3]Cash Flow'!C25</f>
        <v>0</v>
      </c>
      <c r="D25" s="65"/>
      <c r="E25" s="18">
        <f>'[3]Cash Flow'!E25</f>
        <v>0</v>
      </c>
      <c r="F25" s="65"/>
      <c r="G25" s="18">
        <f>'[3]Cash Flow'!G25</f>
        <v>500000</v>
      </c>
      <c r="H25" s="18">
        <f>'[3]Cash Flow'!H25</f>
        <v>0</v>
      </c>
      <c r="I25" s="18">
        <f>'[3]Cash Flow'!I25</f>
        <v>0</v>
      </c>
      <c r="J25" s="18">
        <f>'[3]Cash Flow'!J25</f>
        <v>0</v>
      </c>
      <c r="K25" s="18">
        <f>'[3]Cash Flow'!K25</f>
        <v>0</v>
      </c>
      <c r="L25" s="18">
        <f>'[3]Cash Flow'!L25</f>
        <v>4000000</v>
      </c>
      <c r="M25" s="18">
        <f>'[3]Cash Flow'!M25</f>
        <v>0</v>
      </c>
      <c r="N25" s="18">
        <f>'[3]Cash Flow'!N25</f>
        <v>0</v>
      </c>
      <c r="O25" s="18">
        <f>'[3]Cash Flow'!O25</f>
        <v>0</v>
      </c>
      <c r="P25" s="18">
        <f>'[3]Cash Flow'!P25</f>
        <v>1981875.3114221748</v>
      </c>
      <c r="Q25" s="35" t="s">
        <v>0</v>
      </c>
      <c r="R25" s="35" t="s">
        <v>0</v>
      </c>
      <c r="S25" s="35" t="s">
        <v>0</v>
      </c>
    </row>
    <row r="26" spans="1:19" x14ac:dyDescent="0.2">
      <c r="A26" s="18" t="s">
        <v>101</v>
      </c>
      <c r="B26" s="20"/>
      <c r="C26" s="18">
        <f>'[3]Cash Flow'!C26</f>
        <v>0</v>
      </c>
      <c r="D26" s="20"/>
      <c r="E26" s="18">
        <f>'[3]Cash Flow'!E26</f>
        <v>0</v>
      </c>
      <c r="F26" s="20"/>
      <c r="G26" s="18">
        <f>'[3]Cash Flow'!G26</f>
        <v>0</v>
      </c>
      <c r="H26" s="18">
        <f>'[3]Cash Flow'!H26</f>
        <v>0</v>
      </c>
      <c r="I26" s="18">
        <f>'[3]Cash Flow'!I26</f>
        <v>0</v>
      </c>
      <c r="J26" s="18">
        <f>'[3]Cash Flow'!J26</f>
        <v>0</v>
      </c>
      <c r="K26" s="18">
        <f>'[3]Cash Flow'!K26</f>
        <v>0</v>
      </c>
      <c r="L26" s="18">
        <f>'[3]Cash Flow'!L26</f>
        <v>0</v>
      </c>
      <c r="M26" s="18">
        <f>'[3]Cash Flow'!M26</f>
        <v>0</v>
      </c>
      <c r="N26" s="18">
        <f>'[3]Cash Flow'!N26</f>
        <v>0</v>
      </c>
      <c r="O26" s="18">
        <f>'[3]Cash Flow'!O26</f>
        <v>0</v>
      </c>
      <c r="P26" s="18">
        <f>'[3]Cash Flow'!P26</f>
        <v>0</v>
      </c>
      <c r="Q26" s="35" t="s">
        <v>0</v>
      </c>
      <c r="R26" s="35" t="s">
        <v>0</v>
      </c>
      <c r="S26" s="35" t="s">
        <v>0</v>
      </c>
    </row>
    <row r="27" spans="1:19" x14ac:dyDescent="0.2">
      <c r="A27" s="18" t="s">
        <v>102</v>
      </c>
      <c r="B27" s="20"/>
      <c r="C27" s="18">
        <f>'[3]Cash Flow'!C27</f>
        <v>0</v>
      </c>
      <c r="D27" s="20"/>
      <c r="E27" s="18">
        <f>'[3]Cash Flow'!E27</f>
        <v>0</v>
      </c>
      <c r="F27" s="20"/>
      <c r="G27" s="18">
        <f>'[3]Cash Flow'!G27</f>
        <v>0</v>
      </c>
      <c r="H27" s="18">
        <f>'[3]Cash Flow'!H27</f>
        <v>0</v>
      </c>
      <c r="I27" s="18">
        <f>'[3]Cash Flow'!I27</f>
        <v>0</v>
      </c>
      <c r="J27" s="18">
        <f>'[3]Cash Flow'!J27</f>
        <v>0</v>
      </c>
      <c r="K27" s="18">
        <f>'[3]Cash Flow'!K27</f>
        <v>0</v>
      </c>
      <c r="L27" s="18">
        <f>'[3]Cash Flow'!L27</f>
        <v>0</v>
      </c>
      <c r="M27" s="18">
        <f>'[3]Cash Flow'!M27</f>
        <v>0</v>
      </c>
      <c r="N27" s="18">
        <f>'[3]Cash Flow'!N27</f>
        <v>0</v>
      </c>
      <c r="O27" s="18">
        <f>'[3]Cash Flow'!O27</f>
        <v>0</v>
      </c>
      <c r="P27" s="18">
        <f>'[3]Cash Flow'!P27</f>
        <v>0</v>
      </c>
      <c r="Q27" s="35" t="s">
        <v>0</v>
      </c>
      <c r="R27" s="35" t="s">
        <v>0</v>
      </c>
      <c r="S27" s="35" t="s">
        <v>0</v>
      </c>
    </row>
    <row r="28" spans="1:19" x14ac:dyDescent="0.2">
      <c r="A28" s="18" t="s">
        <v>103</v>
      </c>
      <c r="B28" s="20"/>
      <c r="C28" s="18">
        <f>'[3]Cash Flow'!C28</f>
        <v>0</v>
      </c>
      <c r="D28" s="20"/>
      <c r="E28" s="18">
        <f>'[3]Cash Flow'!E28</f>
        <v>0</v>
      </c>
      <c r="F28" s="20"/>
      <c r="G28" s="18">
        <f>'[3]Cash Flow'!G28</f>
        <v>0</v>
      </c>
      <c r="H28" s="18">
        <f>'[3]Cash Flow'!H28</f>
        <v>0</v>
      </c>
      <c r="I28" s="18">
        <f>'[3]Cash Flow'!I28</f>
        <v>0</v>
      </c>
      <c r="J28" s="18">
        <f>'[3]Cash Flow'!J28</f>
        <v>0</v>
      </c>
      <c r="K28" s="18">
        <f>'[3]Cash Flow'!K28</f>
        <v>0</v>
      </c>
      <c r="L28" s="18">
        <f>'[3]Cash Flow'!L28</f>
        <v>0</v>
      </c>
      <c r="M28" s="18">
        <f>'[3]Cash Flow'!M28</f>
        <v>0</v>
      </c>
      <c r="N28" s="18">
        <f>'[3]Cash Flow'!N28</f>
        <v>0</v>
      </c>
      <c r="O28" s="18">
        <f>'[3]Cash Flow'!O28</f>
        <v>0</v>
      </c>
      <c r="P28" s="18">
        <f>'[3]Cash Flow'!P28</f>
        <v>0</v>
      </c>
      <c r="Q28" s="35" t="s">
        <v>0</v>
      </c>
      <c r="R28" s="35" t="s">
        <v>0</v>
      </c>
      <c r="S28" s="35" t="s">
        <v>0</v>
      </c>
    </row>
    <row r="29" spans="1:19" hidden="1" x14ac:dyDescent="0.2">
      <c r="A29" s="18" t="s">
        <v>104</v>
      </c>
      <c r="B29" s="20"/>
      <c r="C29" s="18">
        <f>'[3]Cash Flow'!C29</f>
        <v>0</v>
      </c>
      <c r="D29" s="20"/>
      <c r="E29" s="18">
        <f>'[3]Cash Flow'!E29</f>
        <v>0</v>
      </c>
      <c r="F29" s="20"/>
      <c r="G29" s="18">
        <f>'[3]Cash Flow'!G29</f>
        <v>0</v>
      </c>
      <c r="H29" s="18">
        <f>'[3]Cash Flow'!H29</f>
        <v>0</v>
      </c>
      <c r="I29" s="18">
        <f>'[3]Cash Flow'!I29</f>
        <v>0</v>
      </c>
      <c r="J29" s="18">
        <f>'[3]Cash Flow'!J29</f>
        <v>0</v>
      </c>
      <c r="K29" s="18">
        <f>'[3]Cash Flow'!K29</f>
        <v>0</v>
      </c>
      <c r="L29" s="18">
        <f>'[3]Cash Flow'!L29</f>
        <v>0</v>
      </c>
      <c r="M29" s="18">
        <f>'[3]Cash Flow'!M29</f>
        <v>0</v>
      </c>
      <c r="N29" s="18">
        <f>'[3]Cash Flow'!N29</f>
        <v>0</v>
      </c>
      <c r="O29" s="18">
        <f>'[3]Cash Flow'!O29</f>
        <v>0</v>
      </c>
      <c r="P29" s="18">
        <f>'[3]Cash Flow'!P29</f>
        <v>0</v>
      </c>
      <c r="Q29" s="35" t="s">
        <v>0</v>
      </c>
      <c r="R29" s="35" t="s">
        <v>0</v>
      </c>
      <c r="S29" s="35" t="s">
        <v>0</v>
      </c>
    </row>
    <row r="30" spans="1:19" hidden="1" x14ac:dyDescent="0.2">
      <c r="A30" s="22" t="s">
        <v>105</v>
      </c>
      <c r="B30" s="65"/>
      <c r="C30" s="18">
        <f>'[3]Cash Flow'!C30</f>
        <v>0</v>
      </c>
      <c r="D30" s="65"/>
      <c r="E30" s="18">
        <f>'[3]Cash Flow'!E30</f>
        <v>0</v>
      </c>
      <c r="F30" s="65"/>
      <c r="G30" s="18">
        <f>'[3]Cash Flow'!G30</f>
        <v>0</v>
      </c>
      <c r="H30" s="18">
        <f>'[3]Cash Flow'!H30</f>
        <v>0</v>
      </c>
      <c r="I30" s="18">
        <f>'[3]Cash Flow'!I30</f>
        <v>0</v>
      </c>
      <c r="J30" s="18">
        <f>'[3]Cash Flow'!J30</f>
        <v>0</v>
      </c>
      <c r="K30" s="18">
        <f>'[3]Cash Flow'!K30</f>
        <v>0</v>
      </c>
      <c r="L30" s="18">
        <f>'[3]Cash Flow'!L30</f>
        <v>0</v>
      </c>
      <c r="M30" s="18">
        <f>'[3]Cash Flow'!M30</f>
        <v>0</v>
      </c>
      <c r="N30" s="18">
        <f>'[3]Cash Flow'!N30</f>
        <v>0</v>
      </c>
      <c r="O30" s="18">
        <f>'[3]Cash Flow'!O30</f>
        <v>0</v>
      </c>
      <c r="P30" s="18">
        <f>'[3]Cash Flow'!P30</f>
        <v>0</v>
      </c>
      <c r="Q30" s="35" t="s">
        <v>0</v>
      </c>
      <c r="R30" s="35" t="s">
        <v>0</v>
      </c>
      <c r="S30" s="35" t="s">
        <v>0</v>
      </c>
    </row>
    <row r="31" spans="1:19" hidden="1" x14ac:dyDescent="0.2">
      <c r="A31" s="18" t="s">
        <v>106</v>
      </c>
      <c r="B31" s="20"/>
      <c r="C31" s="18">
        <f>'[3]Cash Flow'!C31</f>
        <v>0</v>
      </c>
      <c r="D31" s="20"/>
      <c r="E31" s="18">
        <f>'[3]Cash Flow'!E31</f>
        <v>0</v>
      </c>
      <c r="F31" s="20"/>
      <c r="G31" s="18">
        <f>'[3]Cash Flow'!G31</f>
        <v>0</v>
      </c>
      <c r="H31" s="18">
        <f>'[3]Cash Flow'!H31</f>
        <v>0</v>
      </c>
      <c r="I31" s="18">
        <f>'[3]Cash Flow'!I31</f>
        <v>0</v>
      </c>
      <c r="J31" s="18">
        <f>'[3]Cash Flow'!J31</f>
        <v>0</v>
      </c>
      <c r="K31" s="18">
        <f>'[3]Cash Flow'!K31</f>
        <v>0</v>
      </c>
      <c r="L31" s="18">
        <f>'[3]Cash Flow'!L31</f>
        <v>0</v>
      </c>
      <c r="M31" s="18">
        <f>'[3]Cash Flow'!M31</f>
        <v>0</v>
      </c>
      <c r="N31" s="18">
        <f>'[3]Cash Flow'!N31</f>
        <v>0</v>
      </c>
      <c r="O31" s="18">
        <f>'[3]Cash Flow'!O31</f>
        <v>0</v>
      </c>
      <c r="P31" s="18">
        <f>'[3]Cash Flow'!P31</f>
        <v>0</v>
      </c>
      <c r="Q31" s="35" t="s">
        <v>0</v>
      </c>
      <c r="R31" s="35" t="s">
        <v>0</v>
      </c>
      <c r="S31" s="35" t="s">
        <v>0</v>
      </c>
    </row>
    <row r="32" spans="1:19" hidden="1" x14ac:dyDescent="0.2">
      <c r="A32" s="18" t="s">
        <v>107</v>
      </c>
      <c r="B32" s="20"/>
      <c r="C32" s="18">
        <f>'[3]Cash Flow'!C32</f>
        <v>0</v>
      </c>
      <c r="D32" s="20"/>
      <c r="E32" s="18">
        <f>'[3]Cash Flow'!E32</f>
        <v>0</v>
      </c>
      <c r="F32" s="20"/>
      <c r="G32" s="18">
        <f>'[3]Cash Flow'!G32</f>
        <v>0</v>
      </c>
      <c r="H32" s="18">
        <f>'[3]Cash Flow'!H32</f>
        <v>0</v>
      </c>
      <c r="I32" s="18">
        <f>'[3]Cash Flow'!I32</f>
        <v>0</v>
      </c>
      <c r="J32" s="18">
        <f>'[3]Cash Flow'!J32</f>
        <v>0</v>
      </c>
      <c r="K32" s="18">
        <f>'[3]Cash Flow'!K32</f>
        <v>0</v>
      </c>
      <c r="L32" s="18">
        <f>'[3]Cash Flow'!L32</f>
        <v>0</v>
      </c>
      <c r="M32" s="18">
        <f>'[3]Cash Flow'!M32</f>
        <v>0</v>
      </c>
      <c r="N32" s="18">
        <f>'[3]Cash Flow'!N32</f>
        <v>0</v>
      </c>
      <c r="O32" s="18">
        <f>'[3]Cash Flow'!O32</f>
        <v>0</v>
      </c>
      <c r="P32" s="18">
        <f>'[3]Cash Flow'!P32</f>
        <v>0</v>
      </c>
      <c r="Q32" s="35" t="s">
        <v>0</v>
      </c>
      <c r="R32" s="35" t="s">
        <v>0</v>
      </c>
      <c r="S32" s="35" t="s">
        <v>0</v>
      </c>
    </row>
    <row r="33" spans="1:19" hidden="1" x14ac:dyDescent="0.2">
      <c r="A33" s="18" t="s">
        <v>108</v>
      </c>
      <c r="B33" s="20"/>
      <c r="C33" s="18">
        <f>'[3]Cash Flow'!C33</f>
        <v>0</v>
      </c>
      <c r="D33" s="20"/>
      <c r="E33" s="18">
        <f>'[3]Cash Flow'!E33</f>
        <v>0</v>
      </c>
      <c r="F33" s="20"/>
      <c r="G33" s="18">
        <f>'[3]Cash Flow'!G33</f>
        <v>0</v>
      </c>
      <c r="H33" s="18">
        <f>'[3]Cash Flow'!H33</f>
        <v>0</v>
      </c>
      <c r="I33" s="18">
        <f>'[3]Cash Flow'!I33</f>
        <v>0</v>
      </c>
      <c r="J33" s="18">
        <f>'[3]Cash Flow'!J33</f>
        <v>0</v>
      </c>
      <c r="K33" s="18">
        <f>'[3]Cash Flow'!K33</f>
        <v>0</v>
      </c>
      <c r="L33" s="18">
        <f>'[3]Cash Flow'!L33</f>
        <v>0</v>
      </c>
      <c r="M33" s="18">
        <f>'[3]Cash Flow'!M33</f>
        <v>0</v>
      </c>
      <c r="N33" s="18">
        <f>'[3]Cash Flow'!N33</f>
        <v>0</v>
      </c>
      <c r="O33" s="18">
        <f>'[3]Cash Flow'!O33</f>
        <v>0</v>
      </c>
      <c r="P33" s="18">
        <f>'[3]Cash Flow'!P33</f>
        <v>0</v>
      </c>
      <c r="Q33" s="35" t="s">
        <v>0</v>
      </c>
      <c r="R33" s="35" t="s">
        <v>0</v>
      </c>
      <c r="S33" s="35" t="s">
        <v>0</v>
      </c>
    </row>
    <row r="34" spans="1:19" hidden="1" x14ac:dyDescent="0.2">
      <c r="A34" s="18" t="s">
        <v>109</v>
      </c>
      <c r="B34" s="20"/>
      <c r="C34" s="18">
        <f>'[3]Cash Flow'!C34</f>
        <v>0</v>
      </c>
      <c r="D34" s="20"/>
      <c r="E34" s="18">
        <f>'[3]Cash Flow'!E34</f>
        <v>0</v>
      </c>
      <c r="F34" s="20"/>
      <c r="G34" s="18">
        <f>'[3]Cash Flow'!G34</f>
        <v>0</v>
      </c>
      <c r="H34" s="18">
        <f>'[3]Cash Flow'!H34</f>
        <v>0</v>
      </c>
      <c r="I34" s="18">
        <f>'[3]Cash Flow'!I34</f>
        <v>0</v>
      </c>
      <c r="J34" s="18">
        <f>'[3]Cash Flow'!J34</f>
        <v>0</v>
      </c>
      <c r="K34" s="18">
        <f>'[3]Cash Flow'!K34</f>
        <v>0</v>
      </c>
      <c r="L34" s="18">
        <f>'[3]Cash Flow'!L34</f>
        <v>0</v>
      </c>
      <c r="M34" s="18">
        <f>'[3]Cash Flow'!M34</f>
        <v>0</v>
      </c>
      <c r="N34" s="18">
        <f>'[3]Cash Flow'!N34</f>
        <v>0</v>
      </c>
      <c r="O34" s="18">
        <f>'[3]Cash Flow'!O34</f>
        <v>0</v>
      </c>
      <c r="P34" s="18">
        <f>'[3]Cash Flow'!P34</f>
        <v>0</v>
      </c>
      <c r="Q34" s="35" t="s">
        <v>0</v>
      </c>
      <c r="R34" s="35" t="s">
        <v>0</v>
      </c>
      <c r="S34" s="35" t="s">
        <v>0</v>
      </c>
    </row>
    <row r="35" spans="1:19" x14ac:dyDescent="0.2">
      <c r="A35" s="23" t="s">
        <v>96</v>
      </c>
      <c r="B35" s="57"/>
      <c r="C35" s="18"/>
      <c r="D35" s="57"/>
      <c r="E35" s="18"/>
      <c r="F35" s="5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35" t="s">
        <v>0</v>
      </c>
      <c r="R35" s="35" t="s">
        <v>0</v>
      </c>
      <c r="S35" s="35" t="s">
        <v>0</v>
      </c>
    </row>
    <row r="36" spans="1:19" x14ac:dyDescent="0.2">
      <c r="A36" s="22" t="s">
        <v>110</v>
      </c>
      <c r="B36" s="65"/>
      <c r="C36" s="18">
        <f>'[3]Cash Flow'!C36</f>
        <v>0</v>
      </c>
      <c r="D36" s="65"/>
      <c r="E36" s="18">
        <f>'[3]Cash Flow'!E36</f>
        <v>0</v>
      </c>
      <c r="F36" s="65"/>
      <c r="G36" s="18">
        <f>'[3]Cash Flow'!G36</f>
        <v>0</v>
      </c>
      <c r="H36" s="18">
        <f>'[3]Cash Flow'!H36</f>
        <v>0</v>
      </c>
      <c r="I36" s="18">
        <f>'[3]Cash Flow'!I36</f>
        <v>0</v>
      </c>
      <c r="J36" s="18">
        <f>'[3]Cash Flow'!J36</f>
        <v>0</v>
      </c>
      <c r="K36" s="18">
        <f>'[3]Cash Flow'!K36</f>
        <v>0</v>
      </c>
      <c r="L36" s="18">
        <f>'[3]Cash Flow'!L36</f>
        <v>0</v>
      </c>
      <c r="M36" s="18">
        <f>'[3]Cash Flow'!M36</f>
        <v>0</v>
      </c>
      <c r="N36" s="18">
        <f>'[3]Cash Flow'!N36</f>
        <v>-4000000</v>
      </c>
      <c r="O36" s="18">
        <f>'[3]Cash Flow'!O36</f>
        <v>-4958026.0008128993</v>
      </c>
      <c r="P36" s="18">
        <f>'[3]Cash Flow'!P36</f>
        <v>0</v>
      </c>
      <c r="Q36" s="35" t="s">
        <v>0</v>
      </c>
      <c r="R36" s="35" t="s">
        <v>0</v>
      </c>
      <c r="S36" s="35" t="s">
        <v>0</v>
      </c>
    </row>
    <row r="37" spans="1:19" x14ac:dyDescent="0.2">
      <c r="A37" s="18" t="s">
        <v>111</v>
      </c>
      <c r="B37" s="20"/>
      <c r="C37" s="18">
        <f>'[3]Cash Flow'!C37</f>
        <v>0</v>
      </c>
      <c r="D37" s="20"/>
      <c r="E37" s="18">
        <f>'[3]Cash Flow'!E37</f>
        <v>0</v>
      </c>
      <c r="F37" s="20"/>
      <c r="G37" s="18">
        <f>'[3]Cash Flow'!G37</f>
        <v>0</v>
      </c>
      <c r="H37" s="18">
        <f>'[3]Cash Flow'!H37</f>
        <v>0</v>
      </c>
      <c r="I37" s="18">
        <f>'[3]Cash Flow'!I37</f>
        <v>0</v>
      </c>
      <c r="J37" s="18">
        <f>'[3]Cash Flow'!J37</f>
        <v>0</v>
      </c>
      <c r="K37" s="18">
        <f>'[3]Cash Flow'!K37</f>
        <v>0</v>
      </c>
      <c r="L37" s="18">
        <f>'[3]Cash Flow'!L37</f>
        <v>0</v>
      </c>
      <c r="M37" s="18">
        <f>'[3]Cash Flow'!M37</f>
        <v>0</v>
      </c>
      <c r="N37" s="18">
        <f>'[3]Cash Flow'!N37</f>
        <v>0</v>
      </c>
      <c r="O37" s="18">
        <f>'[3]Cash Flow'!O37</f>
        <v>0</v>
      </c>
      <c r="P37" s="18">
        <f>'[3]Cash Flow'!P37</f>
        <v>0</v>
      </c>
      <c r="Q37" s="35" t="s">
        <v>0</v>
      </c>
      <c r="R37" s="35" t="s">
        <v>0</v>
      </c>
      <c r="S37" s="35" t="s">
        <v>0</v>
      </c>
    </row>
    <row r="38" spans="1:19" x14ac:dyDescent="0.2">
      <c r="A38" s="18" t="s">
        <v>112</v>
      </c>
      <c r="B38" s="20"/>
      <c r="C38" s="18">
        <f>'[3]Cash Flow'!C38</f>
        <v>0</v>
      </c>
      <c r="D38" s="20"/>
      <c r="E38" s="18">
        <f>'[3]Cash Flow'!E38</f>
        <v>-32515655</v>
      </c>
      <c r="F38" s="20"/>
      <c r="G38" s="18">
        <f>'[3]Cash Flow'!G38</f>
        <v>-64587481</v>
      </c>
      <c r="H38" s="18">
        <f>'[3]Cash Flow'!H38</f>
        <v>-50000</v>
      </c>
      <c r="I38" s="18">
        <f>'[3]Cash Flow'!I38</f>
        <v>-50000</v>
      </c>
      <c r="J38" s="18">
        <f>'[3]Cash Flow'!J38</f>
        <v>-50000</v>
      </c>
      <c r="K38" s="18">
        <f>'[3]Cash Flow'!K38</f>
        <v>-50000</v>
      </c>
      <c r="L38" s="18">
        <f>'[3]Cash Flow'!L38</f>
        <v>-65000</v>
      </c>
      <c r="M38" s="18">
        <f>'[3]Cash Flow'!M38</f>
        <v>-65000</v>
      </c>
      <c r="N38" s="18">
        <f>'[3]Cash Flow'!N38</f>
        <v>-65000</v>
      </c>
      <c r="O38" s="18">
        <f>'[3]Cash Flow'!O38</f>
        <v>-65000</v>
      </c>
      <c r="P38" s="18">
        <f>'[3]Cash Flow'!P38</f>
        <v>-65000</v>
      </c>
      <c r="Q38" s="35" t="s">
        <v>0</v>
      </c>
      <c r="R38" s="35" t="s">
        <v>0</v>
      </c>
      <c r="S38" s="35" t="s">
        <v>0</v>
      </c>
    </row>
    <row r="39" spans="1:19" x14ac:dyDescent="0.2">
      <c r="A39" s="18" t="s">
        <v>113</v>
      </c>
      <c r="B39" s="20"/>
      <c r="C39" s="18">
        <f>'[3]Cash Flow'!C39</f>
        <v>0</v>
      </c>
      <c r="D39" s="20"/>
      <c r="E39" s="18">
        <f>'[3]Cash Flow'!E39</f>
        <v>0</v>
      </c>
      <c r="F39" s="20"/>
      <c r="G39" s="18">
        <f>'[3]Cash Flow'!G39</f>
        <v>0</v>
      </c>
      <c r="H39" s="18">
        <f>'[3]Cash Flow'!H39</f>
        <v>0</v>
      </c>
      <c r="I39" s="18">
        <f>'[3]Cash Flow'!I39</f>
        <v>0</v>
      </c>
      <c r="J39" s="18">
        <f>'[3]Cash Flow'!J39</f>
        <v>0</v>
      </c>
      <c r="K39" s="18">
        <f>'[3]Cash Flow'!K39</f>
        <v>0</v>
      </c>
      <c r="L39" s="18">
        <f>'[3]Cash Flow'!L39</f>
        <v>0</v>
      </c>
      <c r="M39" s="18">
        <f>'[3]Cash Flow'!M39</f>
        <v>0</v>
      </c>
      <c r="N39" s="18">
        <f>'[3]Cash Flow'!N39</f>
        <v>0</v>
      </c>
      <c r="O39" s="18">
        <f>'[3]Cash Flow'!O39</f>
        <v>0</v>
      </c>
      <c r="P39" s="18">
        <f>'[3]Cash Flow'!P39</f>
        <v>0</v>
      </c>
      <c r="Q39" s="35" t="s">
        <v>0</v>
      </c>
      <c r="R39" s="35" t="s">
        <v>0</v>
      </c>
      <c r="S39" s="35" t="s">
        <v>0</v>
      </c>
    </row>
    <row r="40" spans="1:19" hidden="1" x14ac:dyDescent="0.2">
      <c r="A40" s="22" t="s">
        <v>114</v>
      </c>
      <c r="B40" s="65"/>
      <c r="C40" s="18">
        <f>'[3]Cash Flow'!C40</f>
        <v>0</v>
      </c>
      <c r="D40" s="65"/>
      <c r="E40" s="18">
        <f>'[3]Cash Flow'!E40</f>
        <v>0</v>
      </c>
      <c r="F40" s="65"/>
      <c r="G40" s="18">
        <f>'[3]Cash Flow'!G40</f>
        <v>0</v>
      </c>
      <c r="H40" s="18">
        <f>'[3]Cash Flow'!H40</f>
        <v>0</v>
      </c>
      <c r="I40" s="18">
        <f>'[3]Cash Flow'!I40</f>
        <v>0</v>
      </c>
      <c r="J40" s="18">
        <f>'[3]Cash Flow'!J40</f>
        <v>0</v>
      </c>
      <c r="K40" s="18">
        <f>'[3]Cash Flow'!K40</f>
        <v>0</v>
      </c>
      <c r="L40" s="18">
        <f>'[3]Cash Flow'!L40</f>
        <v>0</v>
      </c>
      <c r="M40" s="18">
        <f>'[3]Cash Flow'!M40</f>
        <v>0</v>
      </c>
      <c r="N40" s="18">
        <f>'[3]Cash Flow'!N40</f>
        <v>0</v>
      </c>
      <c r="O40" s="18">
        <f>'[3]Cash Flow'!O40</f>
        <v>0</v>
      </c>
      <c r="P40" s="18">
        <f>'[3]Cash Flow'!P40</f>
        <v>0</v>
      </c>
      <c r="Q40" s="35" t="s">
        <v>0</v>
      </c>
      <c r="R40" s="35" t="s">
        <v>0</v>
      </c>
      <c r="S40" s="35" t="s">
        <v>0</v>
      </c>
    </row>
    <row r="41" spans="1:19" hidden="1" x14ac:dyDescent="0.2">
      <c r="A41" s="18" t="s">
        <v>115</v>
      </c>
      <c r="B41" s="20"/>
      <c r="C41" s="18">
        <f>'[3]Cash Flow'!C41</f>
        <v>0</v>
      </c>
      <c r="D41" s="20"/>
      <c r="E41" s="18">
        <f>'[3]Cash Flow'!E41</f>
        <v>0</v>
      </c>
      <c r="F41" s="20"/>
      <c r="G41" s="18">
        <f>'[3]Cash Flow'!G41</f>
        <v>0</v>
      </c>
      <c r="H41" s="18">
        <f>'[3]Cash Flow'!H41</f>
        <v>0</v>
      </c>
      <c r="I41" s="18">
        <f>'[3]Cash Flow'!I41</f>
        <v>0</v>
      </c>
      <c r="J41" s="18">
        <f>'[3]Cash Flow'!J41</f>
        <v>0</v>
      </c>
      <c r="K41" s="18">
        <f>'[3]Cash Flow'!K41</f>
        <v>0</v>
      </c>
      <c r="L41" s="18">
        <f>'[3]Cash Flow'!L41</f>
        <v>0</v>
      </c>
      <c r="M41" s="18">
        <f>'[3]Cash Flow'!M41</f>
        <v>0</v>
      </c>
      <c r="N41" s="18">
        <f>'[3]Cash Flow'!N41</f>
        <v>0</v>
      </c>
      <c r="O41" s="18">
        <f>'[3]Cash Flow'!O41</f>
        <v>0</v>
      </c>
      <c r="P41" s="18">
        <f>'[3]Cash Flow'!P41</f>
        <v>0</v>
      </c>
      <c r="Q41" s="35" t="s">
        <v>0</v>
      </c>
      <c r="R41" s="35" t="s">
        <v>0</v>
      </c>
      <c r="S41" s="35" t="s">
        <v>0</v>
      </c>
    </row>
    <row r="42" spans="1:19" hidden="1" x14ac:dyDescent="0.2">
      <c r="A42" s="18" t="s">
        <v>116</v>
      </c>
      <c r="B42" s="20"/>
      <c r="C42" s="18">
        <f>'[3]Cash Flow'!C42</f>
        <v>0</v>
      </c>
      <c r="D42" s="20"/>
      <c r="E42" s="18">
        <f>'[3]Cash Flow'!E42</f>
        <v>0</v>
      </c>
      <c r="F42" s="20"/>
      <c r="G42" s="18">
        <f>'[3]Cash Flow'!G42</f>
        <v>0</v>
      </c>
      <c r="H42" s="18">
        <f>'[3]Cash Flow'!H42</f>
        <v>0</v>
      </c>
      <c r="I42" s="18">
        <f>'[3]Cash Flow'!I42</f>
        <v>0</v>
      </c>
      <c r="J42" s="18">
        <f>'[3]Cash Flow'!J42</f>
        <v>0</v>
      </c>
      <c r="K42" s="18">
        <f>'[3]Cash Flow'!K42</f>
        <v>0</v>
      </c>
      <c r="L42" s="18">
        <f>'[3]Cash Flow'!L42</f>
        <v>0</v>
      </c>
      <c r="M42" s="18">
        <f>'[3]Cash Flow'!M42</f>
        <v>0</v>
      </c>
      <c r="N42" s="18">
        <f>'[3]Cash Flow'!N42</f>
        <v>0</v>
      </c>
      <c r="O42" s="18">
        <f>'[3]Cash Flow'!O42</f>
        <v>0</v>
      </c>
      <c r="P42" s="18">
        <f>'[3]Cash Flow'!P42</f>
        <v>0</v>
      </c>
      <c r="Q42" s="35" t="s">
        <v>0</v>
      </c>
      <c r="R42" s="35" t="s">
        <v>0</v>
      </c>
      <c r="S42" s="35" t="s">
        <v>0</v>
      </c>
    </row>
    <row r="43" spans="1:19" hidden="1" x14ac:dyDescent="0.2">
      <c r="A43" s="18" t="s">
        <v>117</v>
      </c>
      <c r="B43" s="20"/>
      <c r="C43" s="18">
        <f>'[3]Cash Flow'!C43</f>
        <v>0</v>
      </c>
      <c r="D43" s="20"/>
      <c r="E43" s="18">
        <f>'[3]Cash Flow'!E43</f>
        <v>0</v>
      </c>
      <c r="F43" s="20"/>
      <c r="G43" s="18">
        <f>'[3]Cash Flow'!G43</f>
        <v>0</v>
      </c>
      <c r="H43" s="18">
        <f>'[3]Cash Flow'!H43</f>
        <v>0</v>
      </c>
      <c r="I43" s="18">
        <f>'[3]Cash Flow'!I43</f>
        <v>0</v>
      </c>
      <c r="J43" s="18">
        <f>'[3]Cash Flow'!J43</f>
        <v>0</v>
      </c>
      <c r="K43" s="18">
        <f>'[3]Cash Flow'!K43</f>
        <v>0</v>
      </c>
      <c r="L43" s="18">
        <f>'[3]Cash Flow'!L43</f>
        <v>0</v>
      </c>
      <c r="M43" s="18">
        <f>'[3]Cash Flow'!M43</f>
        <v>0</v>
      </c>
      <c r="N43" s="18">
        <f>'[3]Cash Flow'!N43</f>
        <v>0</v>
      </c>
      <c r="O43" s="18">
        <f>'[3]Cash Flow'!O43</f>
        <v>0</v>
      </c>
      <c r="P43" s="18">
        <f>'[3]Cash Flow'!P43</f>
        <v>0</v>
      </c>
      <c r="Q43" s="35" t="s">
        <v>0</v>
      </c>
      <c r="R43" s="35" t="s">
        <v>0</v>
      </c>
      <c r="S43" s="35" t="s">
        <v>0</v>
      </c>
    </row>
    <row r="44" spans="1:19" hidden="1" x14ac:dyDescent="0.2">
      <c r="A44" s="18" t="s">
        <v>118</v>
      </c>
      <c r="B44" s="20"/>
      <c r="C44" s="18">
        <f>'[3]Cash Flow'!C44</f>
        <v>0</v>
      </c>
      <c r="D44" s="20"/>
      <c r="E44" s="18">
        <f>'[3]Cash Flow'!E44</f>
        <v>0</v>
      </c>
      <c r="F44" s="20"/>
      <c r="G44" s="18">
        <f>'[3]Cash Flow'!G44</f>
        <v>0</v>
      </c>
      <c r="H44" s="18">
        <f>'[3]Cash Flow'!H44</f>
        <v>0</v>
      </c>
      <c r="I44" s="18">
        <f>'[3]Cash Flow'!I44</f>
        <v>0</v>
      </c>
      <c r="J44" s="18">
        <f>'[3]Cash Flow'!J44</f>
        <v>0</v>
      </c>
      <c r="K44" s="18">
        <f>'[3]Cash Flow'!K44</f>
        <v>0</v>
      </c>
      <c r="L44" s="18">
        <f>'[3]Cash Flow'!L44</f>
        <v>0</v>
      </c>
      <c r="M44" s="18">
        <f>'[3]Cash Flow'!M44</f>
        <v>0</v>
      </c>
      <c r="N44" s="18">
        <f>'[3]Cash Flow'!N44</f>
        <v>0</v>
      </c>
      <c r="O44" s="18">
        <f>'[3]Cash Flow'!O44</f>
        <v>0</v>
      </c>
      <c r="P44" s="18">
        <f>'[3]Cash Flow'!P44</f>
        <v>0</v>
      </c>
      <c r="Q44" s="35" t="s">
        <v>0</v>
      </c>
      <c r="R44" s="35" t="s">
        <v>0</v>
      </c>
      <c r="S44" s="35" t="s">
        <v>0</v>
      </c>
    </row>
    <row r="45" spans="1:19" x14ac:dyDescent="0.2">
      <c r="A45" s="18"/>
      <c r="B45" s="20"/>
      <c r="C45" s="18"/>
      <c r="D45" s="20"/>
      <c r="E45" s="18"/>
      <c r="F45" s="20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35" t="s">
        <v>0</v>
      </c>
      <c r="R45" s="35" t="s">
        <v>0</v>
      </c>
      <c r="S45" s="35" t="s">
        <v>0</v>
      </c>
    </row>
    <row r="46" spans="1:19" x14ac:dyDescent="0.2">
      <c r="A46" s="23" t="s">
        <v>119</v>
      </c>
      <c r="B46" s="57"/>
      <c r="C46" s="39">
        <f t="shared" ref="C46" si="2">SUM(C24:C45)</f>
        <v>0</v>
      </c>
      <c r="D46" s="57"/>
      <c r="E46" s="39">
        <f t="shared" ref="E46:P46" si="3">SUM(E24:E45)</f>
        <v>-32515655</v>
      </c>
      <c r="F46" s="57"/>
      <c r="G46" s="39">
        <f t="shared" si="3"/>
        <v>-64087481</v>
      </c>
      <c r="H46" s="39">
        <f t="shared" si="3"/>
        <v>-50000</v>
      </c>
      <c r="I46" s="39">
        <f t="shared" si="3"/>
        <v>-50000</v>
      </c>
      <c r="J46" s="39">
        <f t="shared" si="3"/>
        <v>-50000</v>
      </c>
      <c r="K46" s="39">
        <f t="shared" si="3"/>
        <v>-50000</v>
      </c>
      <c r="L46" s="39">
        <f t="shared" si="3"/>
        <v>3935000</v>
      </c>
      <c r="M46" s="39">
        <f t="shared" si="3"/>
        <v>-65000</v>
      </c>
      <c r="N46" s="39">
        <f t="shared" si="3"/>
        <v>-4065000</v>
      </c>
      <c r="O46" s="39">
        <f t="shared" si="3"/>
        <v>-5023026.0008128993</v>
      </c>
      <c r="P46" s="39">
        <f t="shared" si="3"/>
        <v>1916875.3114221748</v>
      </c>
      <c r="Q46" s="35" t="s">
        <v>0</v>
      </c>
      <c r="R46" s="35" t="s">
        <v>0</v>
      </c>
      <c r="S46" s="35" t="s">
        <v>0</v>
      </c>
    </row>
    <row r="47" spans="1:19" x14ac:dyDescent="0.2">
      <c r="A47" s="18"/>
      <c r="B47" s="20"/>
      <c r="C47" s="18"/>
      <c r="D47" s="20"/>
      <c r="E47" s="18"/>
      <c r="F47" s="20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35" t="s">
        <v>0</v>
      </c>
      <c r="R47" s="35" t="s">
        <v>0</v>
      </c>
      <c r="S47" s="35" t="s">
        <v>0</v>
      </c>
    </row>
    <row r="48" spans="1:19" ht="15" x14ac:dyDescent="0.25">
      <c r="A48" s="19" t="s">
        <v>120</v>
      </c>
      <c r="B48" s="56"/>
      <c r="C48" s="18"/>
      <c r="D48" s="56"/>
      <c r="E48" s="18"/>
      <c r="F48" s="56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35" t="s">
        <v>0</v>
      </c>
      <c r="R48" s="35" t="s">
        <v>0</v>
      </c>
      <c r="S48" s="35" t="s">
        <v>0</v>
      </c>
    </row>
    <row r="49" spans="1:19" x14ac:dyDescent="0.2">
      <c r="A49" s="23" t="s">
        <v>92</v>
      </c>
      <c r="B49" s="57"/>
      <c r="C49" s="18"/>
      <c r="D49" s="57"/>
      <c r="E49" s="18"/>
      <c r="F49" s="57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35" t="s">
        <v>0</v>
      </c>
      <c r="R49" s="35" t="s">
        <v>0</v>
      </c>
      <c r="S49" s="35" t="s">
        <v>0</v>
      </c>
    </row>
    <row r="50" spans="1:19" x14ac:dyDescent="0.2">
      <c r="A50" s="18" t="s">
        <v>121</v>
      </c>
      <c r="B50" s="20"/>
      <c r="C50" s="18">
        <f>'[3]Cash Flow'!C50</f>
        <v>0</v>
      </c>
      <c r="D50" s="20"/>
      <c r="E50" s="18">
        <f>'[3]Cash Flow'!E50</f>
        <v>20000000</v>
      </c>
      <c r="F50" s="20"/>
      <c r="G50" s="18">
        <f>'[3]Cash Flow'!G50</f>
        <v>50000000</v>
      </c>
      <c r="H50" s="18">
        <f>'[3]Cash Flow'!H50</f>
        <v>0</v>
      </c>
      <c r="I50" s="18">
        <f>'[3]Cash Flow'!I50</f>
        <v>0</v>
      </c>
      <c r="J50" s="18">
        <f>'[3]Cash Flow'!J50</f>
        <v>0</v>
      </c>
      <c r="K50" s="18">
        <f>'[3]Cash Flow'!K50</f>
        <v>0</v>
      </c>
      <c r="L50" s="18">
        <f>'[3]Cash Flow'!L50</f>
        <v>20000000</v>
      </c>
      <c r="M50" s="18">
        <f>'[3]Cash Flow'!M50</f>
        <v>0</v>
      </c>
      <c r="N50" s="18">
        <f>'[3]Cash Flow'!N50</f>
        <v>0</v>
      </c>
      <c r="O50" s="18">
        <f>'[3]Cash Flow'!O50</f>
        <v>0</v>
      </c>
      <c r="P50" s="18">
        <f>'[3]Cash Flow'!P50</f>
        <v>0</v>
      </c>
      <c r="Q50" s="35" t="s">
        <v>0</v>
      </c>
      <c r="R50" s="35" t="s">
        <v>0</v>
      </c>
      <c r="S50" s="35" t="s">
        <v>0</v>
      </c>
    </row>
    <row r="51" spans="1:19" hidden="1" x14ac:dyDescent="0.2">
      <c r="A51" s="18" t="s">
        <v>122</v>
      </c>
      <c r="B51" s="20"/>
      <c r="C51" s="18">
        <f>'[3]Cash Flow'!C51</f>
        <v>0</v>
      </c>
      <c r="D51" s="20"/>
      <c r="E51" s="18">
        <f>'[3]Cash Flow'!E51</f>
        <v>0</v>
      </c>
      <c r="F51" s="20"/>
      <c r="G51" s="18">
        <f>'[3]Cash Flow'!G51</f>
        <v>0</v>
      </c>
      <c r="H51" s="18">
        <f>'[3]Cash Flow'!H51</f>
        <v>0</v>
      </c>
      <c r="I51" s="18">
        <f>'[3]Cash Flow'!I51</f>
        <v>0</v>
      </c>
      <c r="J51" s="18">
        <f>'[3]Cash Flow'!J51</f>
        <v>0</v>
      </c>
      <c r="K51" s="18">
        <f>'[3]Cash Flow'!K51</f>
        <v>0</v>
      </c>
      <c r="L51" s="18">
        <f>'[3]Cash Flow'!L51</f>
        <v>0</v>
      </c>
      <c r="M51" s="18">
        <f>'[3]Cash Flow'!M51</f>
        <v>0</v>
      </c>
      <c r="N51" s="18">
        <f>'[3]Cash Flow'!N51</f>
        <v>0</v>
      </c>
      <c r="O51" s="18">
        <f>'[3]Cash Flow'!O51</f>
        <v>0</v>
      </c>
      <c r="P51" s="18">
        <f>'[3]Cash Flow'!P51</f>
        <v>0</v>
      </c>
      <c r="Q51" s="35" t="s">
        <v>0</v>
      </c>
      <c r="R51" s="35" t="s">
        <v>0</v>
      </c>
      <c r="S51" s="35" t="s">
        <v>0</v>
      </c>
    </row>
    <row r="52" spans="1:19" hidden="1" x14ac:dyDescent="0.2">
      <c r="A52" s="18" t="s">
        <v>123</v>
      </c>
      <c r="B52" s="20"/>
      <c r="C52" s="18">
        <f>'[3]Cash Flow'!C52</f>
        <v>0</v>
      </c>
      <c r="D52" s="20"/>
      <c r="E52" s="18">
        <f>'[3]Cash Flow'!E52</f>
        <v>0</v>
      </c>
      <c r="F52" s="20"/>
      <c r="G52" s="18">
        <f>'[3]Cash Flow'!G52</f>
        <v>0</v>
      </c>
      <c r="H52" s="18">
        <f>'[3]Cash Flow'!H52</f>
        <v>0</v>
      </c>
      <c r="I52" s="18">
        <f>'[3]Cash Flow'!I52</f>
        <v>0</v>
      </c>
      <c r="J52" s="18">
        <f>'[3]Cash Flow'!J52</f>
        <v>0</v>
      </c>
      <c r="K52" s="18">
        <f>'[3]Cash Flow'!K52</f>
        <v>0</v>
      </c>
      <c r="L52" s="18">
        <f>'[3]Cash Flow'!L52</f>
        <v>0</v>
      </c>
      <c r="M52" s="18">
        <f>'[3]Cash Flow'!M52</f>
        <v>0</v>
      </c>
      <c r="N52" s="18">
        <f>'[3]Cash Flow'!N52</f>
        <v>0</v>
      </c>
      <c r="O52" s="18">
        <f>'[3]Cash Flow'!O52</f>
        <v>0</v>
      </c>
      <c r="P52" s="18">
        <f>'[3]Cash Flow'!P52</f>
        <v>0</v>
      </c>
      <c r="Q52" s="35" t="s">
        <v>0</v>
      </c>
      <c r="R52" s="35" t="s">
        <v>0</v>
      </c>
      <c r="S52" s="35" t="s">
        <v>0</v>
      </c>
    </row>
    <row r="53" spans="1:19" x14ac:dyDescent="0.2">
      <c r="A53" s="23" t="s">
        <v>96</v>
      </c>
      <c r="B53" s="57"/>
      <c r="C53" s="18"/>
      <c r="D53" s="57"/>
      <c r="E53" s="18"/>
      <c r="F53" s="57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35" t="s">
        <v>0</v>
      </c>
      <c r="R53" s="35" t="s">
        <v>0</v>
      </c>
      <c r="S53" s="35" t="s">
        <v>0</v>
      </c>
    </row>
    <row r="54" spans="1:19" x14ac:dyDescent="0.2">
      <c r="A54" s="18" t="s">
        <v>124</v>
      </c>
      <c r="B54" s="20"/>
      <c r="C54" s="18">
        <f>'[3]Cash Flow'!C54</f>
        <v>0</v>
      </c>
      <c r="D54" s="20"/>
      <c r="E54" s="18">
        <f>'[3]Cash Flow'!E54</f>
        <v>0</v>
      </c>
      <c r="F54" s="20"/>
      <c r="G54" s="18">
        <f>'[3]Cash Flow'!G54</f>
        <v>0</v>
      </c>
      <c r="H54" s="18">
        <f>'[3]Cash Flow'!H54</f>
        <v>0</v>
      </c>
      <c r="I54" s="18">
        <f>'[3]Cash Flow'!I54</f>
        <v>0</v>
      </c>
      <c r="J54" s="18">
        <f>'[3]Cash Flow'!J54</f>
        <v>0</v>
      </c>
      <c r="K54" s="18">
        <f>'[3]Cash Flow'!K54</f>
        <v>-20000000</v>
      </c>
      <c r="L54" s="18">
        <f>'[3]Cash Flow'!L54</f>
        <v>-40312678.141473271</v>
      </c>
      <c r="M54" s="18">
        <f>'[3]Cash Flow'!M54</f>
        <v>-2511554.5881761657</v>
      </c>
      <c r="N54" s="18">
        <f>'[3]Cash Flow'!N54</f>
        <v>-2606421.2199170832</v>
      </c>
      <c r="O54" s="18">
        <f>'[3]Cash Flow'!O54</f>
        <v>-2704926.810421132</v>
      </c>
      <c r="P54" s="18">
        <f>'[3]Cash Flow'!P54</f>
        <v>-2807213.3052212675</v>
      </c>
      <c r="Q54" s="35" t="s">
        <v>0</v>
      </c>
      <c r="R54" s="35" t="s">
        <v>0</v>
      </c>
      <c r="S54" s="35" t="s">
        <v>0</v>
      </c>
    </row>
    <row r="55" spans="1:19" x14ac:dyDescent="0.2">
      <c r="A55" s="18" t="s">
        <v>125</v>
      </c>
      <c r="B55" s="20"/>
      <c r="C55" s="18">
        <f>'[3]Cash Flow'!C55</f>
        <v>0</v>
      </c>
      <c r="D55" s="20"/>
      <c r="E55" s="18">
        <f>'[3]Cash Flow'!E55</f>
        <v>0</v>
      </c>
      <c r="F55" s="20"/>
      <c r="G55" s="18">
        <f>'[3]Cash Flow'!G55</f>
        <v>0</v>
      </c>
      <c r="H55" s="18">
        <f>'[3]Cash Flow'!H55</f>
        <v>0</v>
      </c>
      <c r="I55" s="18">
        <f>'[3]Cash Flow'!I55</f>
        <v>0</v>
      </c>
      <c r="J55" s="18">
        <f>'[3]Cash Flow'!J55</f>
        <v>0</v>
      </c>
      <c r="K55" s="18">
        <f>'[3]Cash Flow'!K55</f>
        <v>0</v>
      </c>
      <c r="L55" s="18">
        <f>'[3]Cash Flow'!L55</f>
        <v>0</v>
      </c>
      <c r="M55" s="18">
        <f>'[3]Cash Flow'!M55</f>
        <v>0</v>
      </c>
      <c r="N55" s="18">
        <f>'[3]Cash Flow'!N55</f>
        <v>0</v>
      </c>
      <c r="O55" s="18">
        <f>'[3]Cash Flow'!O55</f>
        <v>0</v>
      </c>
      <c r="P55" s="18">
        <f>'[3]Cash Flow'!P55</f>
        <v>0</v>
      </c>
      <c r="Q55" s="35" t="s">
        <v>0</v>
      </c>
      <c r="R55" s="35" t="s">
        <v>0</v>
      </c>
      <c r="S55" s="35" t="s">
        <v>0</v>
      </c>
    </row>
    <row r="56" spans="1:19" hidden="1" x14ac:dyDescent="0.2">
      <c r="A56" s="18" t="s">
        <v>126</v>
      </c>
      <c r="B56" s="20"/>
      <c r="C56" s="18">
        <f>'[3]Cash Flow'!C56</f>
        <v>0</v>
      </c>
      <c r="D56" s="20"/>
      <c r="E56" s="18">
        <f>'[3]Cash Flow'!E56</f>
        <v>0</v>
      </c>
      <c r="F56" s="20"/>
      <c r="G56" s="18">
        <f>'[3]Cash Flow'!G56</f>
        <v>0</v>
      </c>
      <c r="H56" s="18">
        <f>'[3]Cash Flow'!H56</f>
        <v>0</v>
      </c>
      <c r="I56" s="18">
        <f>'[3]Cash Flow'!I56</f>
        <v>0</v>
      </c>
      <c r="J56" s="18">
        <f>'[3]Cash Flow'!J56</f>
        <v>0</v>
      </c>
      <c r="K56" s="18">
        <f>'[3]Cash Flow'!K56</f>
        <v>0</v>
      </c>
      <c r="L56" s="18">
        <f>'[3]Cash Flow'!L56</f>
        <v>0</v>
      </c>
      <c r="M56" s="18">
        <f>'[3]Cash Flow'!M56</f>
        <v>0</v>
      </c>
      <c r="N56" s="18">
        <f>'[3]Cash Flow'!N56</f>
        <v>0</v>
      </c>
      <c r="O56" s="18">
        <f>'[3]Cash Flow'!O56</f>
        <v>0</v>
      </c>
      <c r="P56" s="18">
        <f>'[3]Cash Flow'!P56</f>
        <v>0</v>
      </c>
      <c r="Q56" s="35" t="s">
        <v>0</v>
      </c>
      <c r="R56" s="35" t="s">
        <v>0</v>
      </c>
      <c r="S56" s="35" t="s">
        <v>0</v>
      </c>
    </row>
    <row r="57" spans="1:19" hidden="1" x14ac:dyDescent="0.2">
      <c r="A57" s="18" t="s">
        <v>127</v>
      </c>
      <c r="B57" s="20"/>
      <c r="C57" s="18">
        <f>'[3]Cash Flow'!C57</f>
        <v>0</v>
      </c>
      <c r="D57" s="20"/>
      <c r="E57" s="18">
        <f>'[3]Cash Flow'!E57</f>
        <v>0</v>
      </c>
      <c r="F57" s="20"/>
      <c r="G57" s="18">
        <f>'[3]Cash Flow'!G57</f>
        <v>0</v>
      </c>
      <c r="H57" s="18">
        <f>'[3]Cash Flow'!H57</f>
        <v>0</v>
      </c>
      <c r="I57" s="18">
        <f>'[3]Cash Flow'!I57</f>
        <v>0</v>
      </c>
      <c r="J57" s="18">
        <f>'[3]Cash Flow'!J57</f>
        <v>0</v>
      </c>
      <c r="K57" s="18">
        <f>'[3]Cash Flow'!K57</f>
        <v>0</v>
      </c>
      <c r="L57" s="18">
        <f>'[3]Cash Flow'!L57</f>
        <v>0</v>
      </c>
      <c r="M57" s="18">
        <f>'[3]Cash Flow'!M57</f>
        <v>0</v>
      </c>
      <c r="N57" s="18">
        <f>'[3]Cash Flow'!N57</f>
        <v>0</v>
      </c>
      <c r="O57" s="18">
        <f>'[3]Cash Flow'!O57</f>
        <v>0</v>
      </c>
      <c r="P57" s="18">
        <f>'[3]Cash Flow'!P57</f>
        <v>0</v>
      </c>
      <c r="Q57" s="35" t="s">
        <v>0</v>
      </c>
      <c r="R57" s="35" t="s">
        <v>0</v>
      </c>
      <c r="S57" s="35" t="s">
        <v>0</v>
      </c>
    </row>
    <row r="58" spans="1:19" ht="12.75" customHeight="1" x14ac:dyDescent="0.2">
      <c r="A58" s="18"/>
      <c r="B58" s="20"/>
      <c r="C58" s="18"/>
      <c r="D58" s="20"/>
      <c r="E58" s="18"/>
      <c r="F58" s="20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35" t="s">
        <v>0</v>
      </c>
      <c r="R58" s="35" t="s">
        <v>0</v>
      </c>
      <c r="S58" s="35" t="s">
        <v>0</v>
      </c>
    </row>
    <row r="59" spans="1:19" ht="12.75" customHeight="1" x14ac:dyDescent="0.2">
      <c r="A59" s="23" t="s">
        <v>128</v>
      </c>
      <c r="B59" s="57"/>
      <c r="C59" s="39">
        <f t="shared" ref="C59" si="4">SUM(C49:C58)</f>
        <v>0</v>
      </c>
      <c r="D59" s="57"/>
      <c r="E59" s="39">
        <f t="shared" ref="E59:P59" si="5">SUM(E49:E58)</f>
        <v>20000000</v>
      </c>
      <c r="F59" s="57"/>
      <c r="G59" s="39">
        <f t="shared" si="5"/>
        <v>50000000</v>
      </c>
      <c r="H59" s="39">
        <f t="shared" si="5"/>
        <v>0</v>
      </c>
      <c r="I59" s="39">
        <f t="shared" si="5"/>
        <v>0</v>
      </c>
      <c r="J59" s="39">
        <f t="shared" si="5"/>
        <v>0</v>
      </c>
      <c r="K59" s="39">
        <f t="shared" si="5"/>
        <v>-20000000</v>
      </c>
      <c r="L59" s="39">
        <f t="shared" si="5"/>
        <v>-20312678.141473271</v>
      </c>
      <c r="M59" s="39">
        <f t="shared" si="5"/>
        <v>-2511554.5881761657</v>
      </c>
      <c r="N59" s="39">
        <f t="shared" si="5"/>
        <v>-2606421.2199170832</v>
      </c>
      <c r="O59" s="39">
        <f t="shared" si="5"/>
        <v>-2704926.810421132</v>
      </c>
      <c r="P59" s="39">
        <f t="shared" si="5"/>
        <v>-2807213.3052212675</v>
      </c>
      <c r="Q59" s="35" t="s">
        <v>0</v>
      </c>
      <c r="R59" s="35" t="s">
        <v>0</v>
      </c>
      <c r="S59" s="35" t="s">
        <v>0</v>
      </c>
    </row>
    <row r="60" spans="1:19" ht="12.75" customHeight="1" x14ac:dyDescent="0.2">
      <c r="A60" s="18"/>
      <c r="B60" s="20"/>
      <c r="C60" s="18"/>
      <c r="D60" s="20"/>
      <c r="E60" s="18"/>
      <c r="F60" s="20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35" t="s">
        <v>0</v>
      </c>
      <c r="R60" s="35" t="s">
        <v>0</v>
      </c>
      <c r="S60" s="35" t="s">
        <v>0</v>
      </c>
    </row>
    <row r="61" spans="1:19" ht="12.75" customHeight="1" x14ac:dyDescent="0.2">
      <c r="A61" s="23" t="s">
        <v>129</v>
      </c>
      <c r="B61" s="57"/>
      <c r="C61" s="18">
        <f t="shared" ref="C61:P61" si="6">C21+C46+C59</f>
        <v>0</v>
      </c>
      <c r="D61" s="57"/>
      <c r="E61" s="18">
        <f t="shared" si="6"/>
        <v>3044131</v>
      </c>
      <c r="F61" s="57"/>
      <c r="G61" s="18">
        <f t="shared" si="6"/>
        <v>6266372</v>
      </c>
      <c r="H61" s="18">
        <f t="shared" si="6"/>
        <v>25081463.16</v>
      </c>
      <c r="I61" s="18">
        <f t="shared" si="6"/>
        <v>4722741.4299999978</v>
      </c>
      <c r="J61" s="18">
        <f t="shared" si="6"/>
        <v>984857.98999999976</v>
      </c>
      <c r="K61" s="18">
        <f t="shared" si="6"/>
        <v>-19090834.239999998</v>
      </c>
      <c r="L61" s="18">
        <f t="shared" si="6"/>
        <v>-14375142.02492059</v>
      </c>
      <c r="M61" s="18">
        <f t="shared" si="6"/>
        <v>-593089.34142217366</v>
      </c>
      <c r="N61" s="18">
        <f t="shared" si="6"/>
        <v>-3055079.2014221745</v>
      </c>
      <c r="O61" s="18">
        <f t="shared" si="6"/>
        <v>-2985420.7722350727</v>
      </c>
      <c r="P61" s="18">
        <f t="shared" si="6"/>
        <v>0</v>
      </c>
      <c r="Q61" s="35" t="s">
        <v>0</v>
      </c>
      <c r="R61" s="35" t="s">
        <v>0</v>
      </c>
      <c r="S61" s="35" t="s">
        <v>0</v>
      </c>
    </row>
    <row r="62" spans="1:19" ht="12.75" customHeight="1" x14ac:dyDescent="0.2">
      <c r="A62" s="22"/>
      <c r="B62" s="65"/>
      <c r="C62" s="18"/>
      <c r="D62" s="65"/>
      <c r="E62" s="18"/>
      <c r="F62" s="65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35" t="s">
        <v>0</v>
      </c>
      <c r="R62" s="35" t="s">
        <v>0</v>
      </c>
      <c r="S62" s="35" t="s">
        <v>0</v>
      </c>
    </row>
    <row r="63" spans="1:19" ht="12.75" customHeight="1" x14ac:dyDescent="0.2">
      <c r="A63" s="23" t="s">
        <v>130</v>
      </c>
      <c r="B63" s="57"/>
      <c r="C63" s="18">
        <f>'[3]Cash Flow'!C63</f>
        <v>0</v>
      </c>
      <c r="D63" s="57"/>
      <c r="E63" s="18">
        <f>'[3]Cash Flow'!E63</f>
        <v>0</v>
      </c>
      <c r="F63" s="57"/>
      <c r="G63" s="18">
        <f>E65</f>
        <v>3044131</v>
      </c>
      <c r="H63" s="18">
        <f t="shared" ref="H63:P63" si="7">G65</f>
        <v>9310503</v>
      </c>
      <c r="I63" s="18">
        <f t="shared" si="7"/>
        <v>34391966.159999996</v>
      </c>
      <c r="J63" s="18">
        <f t="shared" si="7"/>
        <v>39114707.589999996</v>
      </c>
      <c r="K63" s="18">
        <f t="shared" si="7"/>
        <v>40099565.579999998</v>
      </c>
      <c r="L63" s="18">
        <f t="shared" si="7"/>
        <v>21008731.34</v>
      </c>
      <c r="M63" s="18">
        <f t="shared" si="7"/>
        <v>6633589.3150794096</v>
      </c>
      <c r="N63" s="18">
        <f t="shared" si="7"/>
        <v>6040499.9736572355</v>
      </c>
      <c r="O63" s="18">
        <f t="shared" si="7"/>
        <v>2985420.772235061</v>
      </c>
      <c r="P63" s="18">
        <f t="shared" si="7"/>
        <v>-1.1641532182693481E-8</v>
      </c>
      <c r="Q63" s="35" t="s">
        <v>0</v>
      </c>
      <c r="R63" s="35" t="s">
        <v>0</v>
      </c>
      <c r="S63" s="35" t="s">
        <v>0</v>
      </c>
    </row>
    <row r="64" spans="1:19" ht="12.75" customHeight="1" x14ac:dyDescent="0.2">
      <c r="A64" s="22"/>
      <c r="B64" s="65"/>
      <c r="C64" s="18"/>
      <c r="D64" s="65"/>
      <c r="E64" s="18"/>
      <c r="F64" s="65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35" t="s">
        <v>0</v>
      </c>
      <c r="R64" s="35" t="s">
        <v>0</v>
      </c>
      <c r="S64" s="35" t="s">
        <v>0</v>
      </c>
    </row>
    <row r="65" spans="1:19" ht="15" customHeight="1" thickBot="1" x14ac:dyDescent="0.25">
      <c r="A65" s="23" t="s">
        <v>131</v>
      </c>
      <c r="B65" s="57"/>
      <c r="C65" s="41">
        <f t="shared" ref="C65:P65" si="8">C61+C63</f>
        <v>0</v>
      </c>
      <c r="D65" s="57"/>
      <c r="E65" s="41">
        <f t="shared" si="8"/>
        <v>3044131</v>
      </c>
      <c r="F65" s="57"/>
      <c r="G65" s="41">
        <f t="shared" si="8"/>
        <v>9310503</v>
      </c>
      <c r="H65" s="41">
        <f t="shared" si="8"/>
        <v>34391966.159999996</v>
      </c>
      <c r="I65" s="41">
        <f t="shared" si="8"/>
        <v>39114707.589999996</v>
      </c>
      <c r="J65" s="41">
        <f t="shared" si="8"/>
        <v>40099565.579999998</v>
      </c>
      <c r="K65" s="41">
        <f t="shared" si="8"/>
        <v>21008731.34</v>
      </c>
      <c r="L65" s="41">
        <f t="shared" si="8"/>
        <v>6633589.3150794096</v>
      </c>
      <c r="M65" s="41">
        <f t="shared" si="8"/>
        <v>6040499.9736572355</v>
      </c>
      <c r="N65" s="41">
        <f t="shared" si="8"/>
        <v>2985420.772235061</v>
      </c>
      <c r="O65" s="41">
        <f t="shared" si="8"/>
        <v>-1.1641532182693481E-8</v>
      </c>
      <c r="P65" s="41">
        <f t="shared" si="8"/>
        <v>-1.1641532182693481E-8</v>
      </c>
      <c r="Q65" s="35" t="s">
        <v>0</v>
      </c>
      <c r="R65" s="35" t="s">
        <v>0</v>
      </c>
      <c r="S65" s="35" t="s">
        <v>0</v>
      </c>
    </row>
    <row r="66" spans="1:19" x14ac:dyDescent="0.2">
      <c r="A66" s="18"/>
      <c r="B66" s="20"/>
      <c r="C66" s="18"/>
      <c r="D66" s="20"/>
      <c r="E66" s="18"/>
      <c r="F66" s="20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35" t="s">
        <v>0</v>
      </c>
      <c r="R66" s="35" t="s">
        <v>0</v>
      </c>
      <c r="S66" s="35" t="s">
        <v>0</v>
      </c>
    </row>
    <row r="67" spans="1:19" x14ac:dyDescent="0.2">
      <c r="A67" s="70"/>
      <c r="B67" s="71"/>
      <c r="C67" s="70"/>
      <c r="D67" s="71"/>
      <c r="E67" s="70"/>
      <c r="F67" s="71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35" t="s">
        <v>0</v>
      </c>
      <c r="R67" s="35" t="s">
        <v>0</v>
      </c>
      <c r="S67" s="35" t="s">
        <v>0</v>
      </c>
    </row>
    <row r="68" spans="1:19" x14ac:dyDescent="0.2">
      <c r="A68" s="18"/>
      <c r="B68" s="20"/>
      <c r="C68" s="18"/>
      <c r="D68" s="20"/>
      <c r="E68" s="18"/>
      <c r="F68" s="20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35" t="s">
        <v>0</v>
      </c>
      <c r="R68" s="35" t="s">
        <v>0</v>
      </c>
      <c r="S68" s="35" t="s">
        <v>0</v>
      </c>
    </row>
    <row r="69" spans="1:19" x14ac:dyDescent="0.2">
      <c r="A69" s="22" t="s">
        <v>131</v>
      </c>
      <c r="B69" s="65"/>
      <c r="C69" s="18">
        <f>'[3]Cash Flow'!C69</f>
        <v>0</v>
      </c>
      <c r="D69" s="65"/>
      <c r="E69" s="18">
        <f>'[3]Cash Flow'!E69</f>
        <v>3044131</v>
      </c>
      <c r="F69" s="65"/>
      <c r="G69" s="18">
        <f>'[3]Cash Flow'!G69</f>
        <v>9310503</v>
      </c>
      <c r="H69" s="18">
        <f>'[3]Cash Flow'!H69</f>
        <v>34391966.159999996</v>
      </c>
      <c r="I69" s="18">
        <f>'[3]Cash Flow'!I69</f>
        <v>39114707.589999996</v>
      </c>
      <c r="J69" s="18">
        <f>'[3]Cash Flow'!J69</f>
        <v>40099565.579999998</v>
      </c>
      <c r="K69" s="18">
        <f>'[3]Cash Flow'!K69</f>
        <v>21008731.34</v>
      </c>
      <c r="L69" s="18">
        <f>'[3]Cash Flow'!L69</f>
        <v>6633589.3150794096</v>
      </c>
      <c r="M69" s="18">
        <f>'[3]Cash Flow'!M69</f>
        <v>6040499.9736572355</v>
      </c>
      <c r="N69" s="18">
        <f>'[3]Cash Flow'!N69</f>
        <v>2985420.772235061</v>
      </c>
      <c r="O69" s="18">
        <f>'[3]Cash Flow'!O69</f>
        <v>-1.1641532182693481E-8</v>
      </c>
      <c r="P69" s="18">
        <f>'[3]Cash Flow'!P69</f>
        <v>-1.1641532182693481E-8</v>
      </c>
      <c r="Q69" s="35" t="s">
        <v>0</v>
      </c>
      <c r="R69" s="35" t="s">
        <v>0</v>
      </c>
      <c r="S69" s="35" t="s">
        <v>0</v>
      </c>
    </row>
    <row r="70" spans="1:19" x14ac:dyDescent="0.2">
      <c r="A70" s="22" t="s">
        <v>132</v>
      </c>
      <c r="B70" s="65"/>
      <c r="C70" s="18">
        <f>'[3]Cash Flow'!C70</f>
        <v>9564000</v>
      </c>
      <c r="D70" s="65"/>
      <c r="E70" s="18">
        <f>'[3]Cash Flow'!E70</f>
        <v>9564000</v>
      </c>
      <c r="F70" s="65"/>
      <c r="G70" s="18">
        <f>'[3]Cash Flow'!G70</f>
        <v>9064000</v>
      </c>
      <c r="H70" s="18">
        <f>'[3]Cash Flow'!H70</f>
        <v>9064000</v>
      </c>
      <c r="I70" s="18">
        <f>'[3]Cash Flow'!I70</f>
        <v>9064000</v>
      </c>
      <c r="J70" s="18">
        <f>'[3]Cash Flow'!J70</f>
        <v>9064000</v>
      </c>
      <c r="K70" s="18">
        <f>'[3]Cash Flow'!K70</f>
        <v>9064000</v>
      </c>
      <c r="L70" s="18">
        <f>'[3]Cash Flow'!L70</f>
        <v>5064000</v>
      </c>
      <c r="M70" s="18">
        <f>'[3]Cash Flow'!M70</f>
        <v>5064000</v>
      </c>
      <c r="N70" s="18">
        <f>'[3]Cash Flow'!N70</f>
        <v>9064000</v>
      </c>
      <c r="O70" s="18">
        <f>'[3]Cash Flow'!O70</f>
        <v>14022026.000812901</v>
      </c>
      <c r="P70" s="18">
        <f>'[3]Cash Flow'!P70</f>
        <v>12040150.689390726</v>
      </c>
      <c r="Q70" s="35" t="s">
        <v>0</v>
      </c>
      <c r="R70" s="35" t="s">
        <v>0</v>
      </c>
      <c r="S70" s="35" t="s">
        <v>0</v>
      </c>
    </row>
    <row r="71" spans="1:19" x14ac:dyDescent="0.2">
      <c r="A71" s="72" t="s">
        <v>133</v>
      </c>
      <c r="B71" s="73"/>
      <c r="C71" s="72">
        <f>C69+C70</f>
        <v>9564000</v>
      </c>
      <c r="D71" s="73"/>
      <c r="E71" s="72">
        <f>E69+E70</f>
        <v>12608131</v>
      </c>
      <c r="F71" s="73"/>
      <c r="G71" s="72">
        <f t="shared" ref="G71:P71" si="9">G69+G70</f>
        <v>18374503</v>
      </c>
      <c r="H71" s="72">
        <f t="shared" si="9"/>
        <v>43455966.159999996</v>
      </c>
      <c r="I71" s="72">
        <f t="shared" si="9"/>
        <v>48178707.589999996</v>
      </c>
      <c r="J71" s="72">
        <f t="shared" si="9"/>
        <v>49163565.579999998</v>
      </c>
      <c r="K71" s="72">
        <f t="shared" si="9"/>
        <v>30072731.34</v>
      </c>
      <c r="L71" s="72">
        <f t="shared" si="9"/>
        <v>11697589.31507941</v>
      </c>
      <c r="M71" s="72">
        <f t="shared" si="9"/>
        <v>11104499.973657236</v>
      </c>
      <c r="N71" s="72">
        <f t="shared" si="9"/>
        <v>12049420.772235062</v>
      </c>
      <c r="O71" s="72">
        <f t="shared" si="9"/>
        <v>14022026.00081289</v>
      </c>
      <c r="P71" s="72">
        <f t="shared" si="9"/>
        <v>12040150.689390715</v>
      </c>
      <c r="Q71" s="35" t="s">
        <v>0</v>
      </c>
      <c r="R71" s="35" t="s">
        <v>0</v>
      </c>
      <c r="S71" s="35" t="s">
        <v>0</v>
      </c>
    </row>
    <row r="72" spans="1:19" x14ac:dyDescent="0.2">
      <c r="A72" s="18"/>
      <c r="B72" s="20"/>
      <c r="C72" s="18"/>
      <c r="D72" s="20"/>
      <c r="E72" s="18"/>
      <c r="F72" s="20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35" t="s">
        <v>0</v>
      </c>
      <c r="R72" s="35" t="s">
        <v>0</v>
      </c>
      <c r="S72" s="35" t="s">
        <v>0</v>
      </c>
    </row>
    <row r="73" spans="1:19" hidden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35" t="s">
        <v>0</v>
      </c>
      <c r="R73" s="35" t="s">
        <v>0</v>
      </c>
      <c r="S73" s="35" t="s">
        <v>0</v>
      </c>
    </row>
    <row r="74" spans="1:19" hidden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35" t="s">
        <v>0</v>
      </c>
      <c r="R74" s="35" t="s">
        <v>0</v>
      </c>
      <c r="S74" s="35" t="s">
        <v>0</v>
      </c>
    </row>
    <row r="75" spans="1:19" hidden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35" t="s">
        <v>0</v>
      </c>
      <c r="R75" s="35" t="s">
        <v>0</v>
      </c>
      <c r="S75" s="35" t="s">
        <v>0</v>
      </c>
    </row>
    <row r="76" spans="1:19" hidden="1" x14ac:dyDescent="0.2">
      <c r="A76" s="22" t="s">
        <v>134</v>
      </c>
      <c r="B76" s="18"/>
      <c r="C76" s="18"/>
      <c r="D76" s="48"/>
      <c r="E76" s="18">
        <f>'[3]Cash Flow'!E81</f>
        <v>3044131</v>
      </c>
      <c r="F76" s="48"/>
      <c r="G76" s="18">
        <f>'[3]Cash Flow'!G81</f>
        <v>9310503</v>
      </c>
      <c r="H76" s="18">
        <f>'[3]Cash Flow'!H81</f>
        <v>34391966.159999996</v>
      </c>
      <c r="I76" s="18">
        <f>'[3]Cash Flow'!I81</f>
        <v>39114707.589999996</v>
      </c>
      <c r="J76" s="18">
        <f>'[3]Cash Flow'!J81</f>
        <v>40099565.579999998</v>
      </c>
      <c r="K76" s="18">
        <f>'[3]Cash Flow'!K81</f>
        <v>21008731.340000004</v>
      </c>
      <c r="L76" s="18">
        <f>'[3]Cash Flow'!L81</f>
        <v>6633589.3150794134</v>
      </c>
      <c r="M76" s="18">
        <f>'[3]Cash Flow'!M81</f>
        <v>6040499.9736572448</v>
      </c>
      <c r="N76" s="18">
        <f>'[3]Cash Flow'!N81</f>
        <v>2985420.7722350731</v>
      </c>
      <c r="O76" s="18">
        <f>'[3]Cash Flow'!O81</f>
        <v>0</v>
      </c>
      <c r="P76" s="18">
        <f>'[3]Cash Flow'!P81</f>
        <v>0</v>
      </c>
      <c r="Q76" s="35" t="s">
        <v>0</v>
      </c>
      <c r="R76" s="35" t="s">
        <v>0</v>
      </c>
      <c r="S76" s="35" t="s">
        <v>0</v>
      </c>
    </row>
    <row r="77" spans="1:19" hidden="1" x14ac:dyDescent="0.2">
      <c r="A77" s="22" t="s">
        <v>135</v>
      </c>
      <c r="B77" s="18"/>
      <c r="C77" s="18"/>
      <c r="D77" s="48"/>
      <c r="E77" s="18">
        <f>ROUND(E76-E65,0)</f>
        <v>0</v>
      </c>
      <c r="F77" s="48"/>
      <c r="G77" s="18">
        <f>ROUND(G76-G65,0)</f>
        <v>0</v>
      </c>
      <c r="H77" s="18">
        <f>ROUND(H76-H65,0)</f>
        <v>0</v>
      </c>
      <c r="I77" s="18">
        <f>ROUND(I76-I65,0)</f>
        <v>0</v>
      </c>
      <c r="J77" s="18">
        <f>ROUND(J76-J65,0)</f>
        <v>0</v>
      </c>
      <c r="K77" s="18">
        <f>ROUND(K76-K65,0)</f>
        <v>0</v>
      </c>
      <c r="L77" s="18">
        <f>ROUND(L76-L65,0)</f>
        <v>0</v>
      </c>
      <c r="M77" s="18">
        <f>ROUND(M76-M65,0)</f>
        <v>0</v>
      </c>
      <c r="N77" s="18">
        <f>ROUND(N76-N65,0)</f>
        <v>0</v>
      </c>
      <c r="O77" s="18">
        <f>ROUND(O76-O65,0)</f>
        <v>0</v>
      </c>
      <c r="P77" s="18">
        <f>ROUND(P76-P65,0)</f>
        <v>0</v>
      </c>
      <c r="Q77" s="35" t="s">
        <v>0</v>
      </c>
      <c r="R77" s="35" t="s">
        <v>0</v>
      </c>
      <c r="S77" s="35" t="s">
        <v>0</v>
      </c>
    </row>
    <row r="78" spans="1:19" hidden="1" x14ac:dyDescent="0.2">
      <c r="A78" s="44" t="s">
        <v>136</v>
      </c>
      <c r="B78" s="18"/>
      <c r="C78" s="79"/>
      <c r="D78" s="49"/>
      <c r="E78" s="80" t="str">
        <f>IF(ABS(ROUND(E77,0))&gt;2000,E$4,"")</f>
        <v/>
      </c>
      <c r="F78" s="49"/>
      <c r="G78" s="74" t="str">
        <f>IF(ABS(ROUND(G77,0))&gt;2000,IF(E78="",G$4,E78&amp;", "&amp;G$4),E78)</f>
        <v/>
      </c>
      <c r="H78" s="74" t="str">
        <f>IF(ABS(ROUND(H77,0))&gt;2000,IF(G78="",H$4,G78&amp;", "&amp;H$4),G78)</f>
        <v/>
      </c>
      <c r="I78" s="74" t="str">
        <f t="shared" ref="I78:P78" si="10">IF(ABS(ROUND(I77,0))&gt;2000,IF(H78="",I$4,H78&amp;", "&amp;I$4),H78)</f>
        <v/>
      </c>
      <c r="J78" s="74" t="str">
        <f t="shared" si="10"/>
        <v/>
      </c>
      <c r="K78" s="74" t="str">
        <f t="shared" si="10"/>
        <v/>
      </c>
      <c r="L78" s="74" t="str">
        <f t="shared" si="10"/>
        <v/>
      </c>
      <c r="M78" s="74" t="str">
        <f t="shared" si="10"/>
        <v/>
      </c>
      <c r="N78" s="74" t="str">
        <f t="shared" si="10"/>
        <v/>
      </c>
      <c r="O78" s="74" t="str">
        <f t="shared" si="10"/>
        <v/>
      </c>
      <c r="P78" s="74" t="str">
        <f t="shared" si="10"/>
        <v/>
      </c>
      <c r="Q78" s="35" t="s">
        <v>0</v>
      </c>
      <c r="R78" s="35" t="s">
        <v>0</v>
      </c>
      <c r="S78" s="35" t="s">
        <v>0</v>
      </c>
    </row>
    <row r="79" spans="1:19" hidden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35" t="s">
        <v>0</v>
      </c>
      <c r="R79" s="35" t="s">
        <v>0</v>
      </c>
      <c r="S79" s="35" t="s">
        <v>0</v>
      </c>
    </row>
    <row r="80" spans="1:19" hidden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35" t="s">
        <v>0</v>
      </c>
      <c r="R80" s="35" t="s">
        <v>0</v>
      </c>
      <c r="S80" s="35" t="s">
        <v>0</v>
      </c>
    </row>
    <row r="81" spans="1:19" hidden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35" t="s">
        <v>0</v>
      </c>
      <c r="R81" s="35" t="s">
        <v>0</v>
      </c>
      <c r="S81" s="35" t="s">
        <v>0</v>
      </c>
    </row>
    <row r="82" spans="1:19" hidden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35" t="s">
        <v>0</v>
      </c>
      <c r="R82" s="35" t="s">
        <v>0</v>
      </c>
      <c r="S82" s="35" t="s">
        <v>0</v>
      </c>
    </row>
    <row r="83" spans="1:19" hidden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35" t="s">
        <v>0</v>
      </c>
      <c r="R83" s="35" t="s">
        <v>0</v>
      </c>
      <c r="S83" s="35" t="s">
        <v>0</v>
      </c>
    </row>
    <row r="84" spans="1:19" hidden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35" t="s">
        <v>0</v>
      </c>
      <c r="R84" s="35" t="s">
        <v>0</v>
      </c>
      <c r="S84" s="35" t="s">
        <v>0</v>
      </c>
    </row>
    <row r="85" spans="1:19" hidden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35" t="s">
        <v>0</v>
      </c>
      <c r="R85" s="35" t="s">
        <v>0</v>
      </c>
      <c r="S85" s="35" t="s">
        <v>0</v>
      </c>
    </row>
    <row r="86" spans="1:19" hidden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35" t="s">
        <v>0</v>
      </c>
      <c r="R86" s="35" t="s">
        <v>0</v>
      </c>
      <c r="S86" s="35" t="s">
        <v>0</v>
      </c>
    </row>
    <row r="87" spans="1:19" hidden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35" t="s">
        <v>0</v>
      </c>
      <c r="R87" s="35" t="s">
        <v>0</v>
      </c>
      <c r="S87" s="35" t="s">
        <v>0</v>
      </c>
    </row>
    <row r="88" spans="1:19" hidden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35" t="s">
        <v>0</v>
      </c>
      <c r="R88" s="35" t="s">
        <v>0</v>
      </c>
      <c r="S88" s="35" t="s">
        <v>0</v>
      </c>
    </row>
    <row r="89" spans="1:19" hidden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35" t="s">
        <v>0</v>
      </c>
      <c r="R89" s="35" t="s">
        <v>0</v>
      </c>
      <c r="S89" s="35" t="s">
        <v>0</v>
      </c>
    </row>
    <row r="90" spans="1:19" hidden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35" t="s">
        <v>0</v>
      </c>
      <c r="R90" s="35" t="s">
        <v>0</v>
      </c>
      <c r="S90" s="35" t="s">
        <v>0</v>
      </c>
    </row>
    <row r="91" spans="1:19" hidden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35" t="s">
        <v>0</v>
      </c>
      <c r="R91" s="35" t="s">
        <v>0</v>
      </c>
      <c r="S91" s="35" t="s">
        <v>0</v>
      </c>
    </row>
    <row r="92" spans="1:19" hidden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35" t="s">
        <v>0</v>
      </c>
      <c r="R92" s="35" t="s">
        <v>0</v>
      </c>
      <c r="S92" s="35" t="s">
        <v>0</v>
      </c>
    </row>
    <row r="93" spans="1:19" hidden="1" x14ac:dyDescent="0.2">
      <c r="A93" s="18" t="s">
        <v>137</v>
      </c>
      <c r="B93" s="18"/>
      <c r="C93" s="18"/>
      <c r="D93" s="18"/>
      <c r="E93" s="18">
        <f>'[3]Cash Flow'!E98</f>
        <v>0</v>
      </c>
      <c r="F93" s="18"/>
      <c r="G93" s="18">
        <f>'[3]Cash Flow'!G98</f>
        <v>0</v>
      </c>
      <c r="H93" s="18">
        <f>'[3]Cash Flow'!H98</f>
        <v>0</v>
      </c>
      <c r="I93" s="18">
        <f>'[3]Cash Flow'!I98</f>
        <v>0</v>
      </c>
      <c r="J93" s="18">
        <f>'[3]Cash Flow'!J98</f>
        <v>0</v>
      </c>
      <c r="K93" s="18">
        <f>'[3]Cash Flow'!K98</f>
        <v>0</v>
      </c>
      <c r="L93" s="18">
        <f>'[3]Cash Flow'!L98</f>
        <v>0</v>
      </c>
      <c r="M93" s="18">
        <f>'[3]Cash Flow'!M98</f>
        <v>0</v>
      </c>
      <c r="N93" s="18">
        <f>'[3]Cash Flow'!N98</f>
        <v>0</v>
      </c>
      <c r="O93" s="18">
        <f>'[3]Cash Flow'!O98</f>
        <v>0</v>
      </c>
      <c r="P93" s="18">
        <f>'[3]Cash Flow'!P98</f>
        <v>0</v>
      </c>
      <c r="Q93" s="35" t="s">
        <v>0</v>
      </c>
      <c r="R93" s="35" t="s">
        <v>0</v>
      </c>
      <c r="S93" s="35" t="s">
        <v>0</v>
      </c>
    </row>
    <row r="94" spans="1:19" hidden="1" x14ac:dyDescent="0.2">
      <c r="A94" s="18" t="s">
        <v>138</v>
      </c>
      <c r="B94" s="18"/>
      <c r="C94" s="18"/>
      <c r="D94" s="18"/>
      <c r="E94" s="18">
        <f>'[3]Cash Flow'!E99</f>
        <v>0</v>
      </c>
      <c r="F94" s="18"/>
      <c r="G94" s="18">
        <f>'[3]Cash Flow'!G99</f>
        <v>10000000</v>
      </c>
      <c r="H94" s="18">
        <f>'[3]Cash Flow'!H99</f>
        <v>0</v>
      </c>
      <c r="I94" s="18">
        <f>'[3]Cash Flow'!I99</f>
        <v>0</v>
      </c>
      <c r="J94" s="18">
        <f>'[3]Cash Flow'!J99</f>
        <v>0</v>
      </c>
      <c r="K94" s="18">
        <f>'[3]Cash Flow'!K99</f>
        <v>0</v>
      </c>
      <c r="L94" s="18">
        <f>'[3]Cash Flow'!L99</f>
        <v>0</v>
      </c>
      <c r="M94" s="18">
        <f>'[3]Cash Flow'!M99</f>
        <v>0</v>
      </c>
      <c r="N94" s="18">
        <f>'[3]Cash Flow'!N99</f>
        <v>0</v>
      </c>
      <c r="O94" s="18">
        <f>'[3]Cash Flow'!O99</f>
        <v>0</v>
      </c>
      <c r="P94" s="18">
        <f>'[3]Cash Flow'!P99</f>
        <v>0</v>
      </c>
      <c r="Q94" s="35" t="s">
        <v>0</v>
      </c>
      <c r="R94" s="35" t="s">
        <v>0</v>
      </c>
      <c r="S94" s="35" t="s">
        <v>0</v>
      </c>
    </row>
    <row r="95" spans="1:19" hidden="1" x14ac:dyDescent="0.2">
      <c r="A95" s="18" t="s">
        <v>139</v>
      </c>
      <c r="B95" s="18"/>
      <c r="C95" s="18"/>
      <c r="D95" s="18"/>
      <c r="E95" s="18">
        <f>'[3]Cash Flow'!E100</f>
        <v>0</v>
      </c>
      <c r="F95" s="18"/>
      <c r="G95" s="18">
        <f>'[3]Cash Flow'!G100</f>
        <v>0</v>
      </c>
      <c r="H95" s="18">
        <f>'[3]Cash Flow'!H100</f>
        <v>0</v>
      </c>
      <c r="I95" s="18">
        <f>'[3]Cash Flow'!I100</f>
        <v>0</v>
      </c>
      <c r="J95" s="18">
        <f>'[3]Cash Flow'!J100</f>
        <v>0</v>
      </c>
      <c r="K95" s="18">
        <f>'[3]Cash Flow'!K100</f>
        <v>0</v>
      </c>
      <c r="L95" s="18">
        <f>'[3]Cash Flow'!L100</f>
        <v>0</v>
      </c>
      <c r="M95" s="18">
        <f>'[3]Cash Flow'!M100</f>
        <v>0</v>
      </c>
      <c r="N95" s="18">
        <f>'[3]Cash Flow'!N100</f>
        <v>0</v>
      </c>
      <c r="O95" s="18">
        <f>'[3]Cash Flow'!O100</f>
        <v>0</v>
      </c>
      <c r="P95" s="18">
        <f>'[3]Cash Flow'!P100</f>
        <v>0</v>
      </c>
      <c r="Q95" s="35" t="s">
        <v>0</v>
      </c>
      <c r="R95" s="35" t="s">
        <v>0</v>
      </c>
      <c r="S95" s="35" t="s">
        <v>0</v>
      </c>
    </row>
    <row r="96" spans="1:19" hidden="1" x14ac:dyDescent="0.2">
      <c r="A96" s="18" t="s">
        <v>140</v>
      </c>
      <c r="B96" s="18"/>
      <c r="C96" s="18"/>
      <c r="D96" s="18"/>
      <c r="E96" s="18">
        <f>'[3]Cash Flow'!E101</f>
        <v>0</v>
      </c>
      <c r="F96" s="18"/>
      <c r="G96" s="18">
        <f>'[3]Cash Flow'!G101</f>
        <v>0</v>
      </c>
      <c r="H96" s="18">
        <f>'[3]Cash Flow'!H101</f>
        <v>0</v>
      </c>
      <c r="I96" s="18">
        <f>'[3]Cash Flow'!I101</f>
        <v>0</v>
      </c>
      <c r="J96" s="18">
        <f>'[3]Cash Flow'!J101</f>
        <v>0</v>
      </c>
      <c r="K96" s="18">
        <f>'[3]Cash Flow'!K101</f>
        <v>0</v>
      </c>
      <c r="L96" s="18">
        <f>'[3]Cash Flow'!L101</f>
        <v>0</v>
      </c>
      <c r="M96" s="18">
        <f>'[3]Cash Flow'!M101</f>
        <v>1864813.7315809941</v>
      </c>
      <c r="N96" s="18">
        <f>'[3]Cash Flow'!N101</f>
        <v>1930082.2121863288</v>
      </c>
      <c r="O96" s="18">
        <f>'[3]Cash Flow'!O101</f>
        <v>1997635.0896128505</v>
      </c>
      <c r="P96" s="18">
        <f>'[3]Cash Flow'!P101</f>
        <v>2067552.3177493</v>
      </c>
      <c r="Q96" s="35" t="s">
        <v>0</v>
      </c>
      <c r="R96" s="35" t="s">
        <v>0</v>
      </c>
      <c r="S96" s="35" t="s">
        <v>0</v>
      </c>
    </row>
    <row r="97" spans="1:19" hidden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35" t="s">
        <v>0</v>
      </c>
      <c r="R97" s="35" t="s">
        <v>0</v>
      </c>
      <c r="S97" s="35" t="s">
        <v>0</v>
      </c>
    </row>
    <row r="98" spans="1:19" hidden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35" t="s">
        <v>0</v>
      </c>
      <c r="R98" s="35" t="s">
        <v>0</v>
      </c>
      <c r="S98" s="35" t="s">
        <v>0</v>
      </c>
    </row>
    <row r="99" spans="1:19" hidden="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35" t="s">
        <v>0</v>
      </c>
      <c r="R99" s="35" t="s">
        <v>0</v>
      </c>
      <c r="S99" s="35" t="s">
        <v>0</v>
      </c>
    </row>
    <row r="100" spans="1:19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35" t="s">
        <v>0</v>
      </c>
      <c r="R100" s="35" t="s">
        <v>0</v>
      </c>
      <c r="S100" s="35" t="s">
        <v>0</v>
      </c>
    </row>
    <row r="101" spans="1:19" ht="30" customHeight="1" x14ac:dyDescent="0.2">
      <c r="A101" s="47" t="s">
        <v>0</v>
      </c>
      <c r="B101" s="47" t="s">
        <v>0</v>
      </c>
      <c r="C101" s="47" t="s">
        <v>0</v>
      </c>
      <c r="D101" s="47" t="s">
        <v>0</v>
      </c>
      <c r="E101" s="47" t="s">
        <v>0</v>
      </c>
      <c r="F101" s="47" t="s">
        <v>0</v>
      </c>
      <c r="G101" s="47" t="s">
        <v>0</v>
      </c>
      <c r="H101" s="47" t="s">
        <v>0</v>
      </c>
      <c r="I101" s="47" t="s">
        <v>0</v>
      </c>
      <c r="J101" s="47" t="s">
        <v>0</v>
      </c>
      <c r="K101" s="47" t="s">
        <v>0</v>
      </c>
      <c r="L101" s="47" t="s">
        <v>0</v>
      </c>
      <c r="M101" s="47" t="s">
        <v>0</v>
      </c>
      <c r="N101" s="47" t="s">
        <v>0</v>
      </c>
      <c r="O101" s="47" t="s">
        <v>0</v>
      </c>
      <c r="P101" s="47" t="s">
        <v>0</v>
      </c>
      <c r="Q101" s="35" t="s">
        <v>0</v>
      </c>
      <c r="R101" s="35" t="s">
        <v>0</v>
      </c>
      <c r="S101" s="35" t="s">
        <v>0</v>
      </c>
    </row>
    <row r="102" spans="1:19" ht="30" customHeight="1" x14ac:dyDescent="0.2">
      <c r="A102" s="47" t="s">
        <v>0</v>
      </c>
      <c r="B102" s="47" t="s">
        <v>0</v>
      </c>
      <c r="C102" s="47" t="s">
        <v>0</v>
      </c>
      <c r="D102" s="47" t="s">
        <v>0</v>
      </c>
      <c r="E102" s="47" t="s">
        <v>0</v>
      </c>
      <c r="F102" s="47" t="s">
        <v>0</v>
      </c>
      <c r="G102" s="47" t="s">
        <v>0</v>
      </c>
      <c r="H102" s="47" t="s">
        <v>0</v>
      </c>
      <c r="I102" s="47" t="s">
        <v>0</v>
      </c>
      <c r="J102" s="47" t="s">
        <v>0</v>
      </c>
      <c r="K102" s="47" t="s">
        <v>0</v>
      </c>
      <c r="L102" s="47" t="s">
        <v>0</v>
      </c>
      <c r="M102" s="47" t="s">
        <v>0</v>
      </c>
      <c r="N102" s="47" t="s">
        <v>0</v>
      </c>
      <c r="O102" s="47" t="s">
        <v>0</v>
      </c>
      <c r="P102" s="47" t="s">
        <v>0</v>
      </c>
      <c r="Q102" s="35" t="s">
        <v>0</v>
      </c>
      <c r="R102" s="35" t="s">
        <v>0</v>
      </c>
      <c r="S102" s="35" t="s">
        <v>0</v>
      </c>
    </row>
    <row r="103" spans="1:19" ht="30" customHeight="1" x14ac:dyDescent="0.2">
      <c r="A103" s="47" t="s">
        <v>0</v>
      </c>
      <c r="B103" s="47" t="s">
        <v>0</v>
      </c>
      <c r="C103" s="47" t="s">
        <v>0</v>
      </c>
      <c r="D103" s="47" t="s">
        <v>0</v>
      </c>
      <c r="E103" s="47" t="s">
        <v>0</v>
      </c>
      <c r="F103" s="47" t="s">
        <v>0</v>
      </c>
      <c r="G103" s="47" t="s">
        <v>0</v>
      </c>
      <c r="H103" s="47" t="s">
        <v>0</v>
      </c>
      <c r="I103" s="47" t="s">
        <v>0</v>
      </c>
      <c r="J103" s="47" t="s">
        <v>0</v>
      </c>
      <c r="K103" s="47" t="s">
        <v>0</v>
      </c>
      <c r="L103" s="47" t="s">
        <v>0</v>
      </c>
      <c r="M103" s="47" t="s">
        <v>0</v>
      </c>
      <c r="N103" s="47" t="s">
        <v>0</v>
      </c>
      <c r="O103" s="47" t="s">
        <v>0</v>
      </c>
      <c r="P103" s="47" t="s">
        <v>0</v>
      </c>
      <c r="Q103" s="35" t="s">
        <v>0</v>
      </c>
      <c r="R103" s="35" t="s">
        <v>0</v>
      </c>
      <c r="S103" s="35" t="s">
        <v>0</v>
      </c>
    </row>
    <row r="104" spans="1:19" ht="30" customHeight="1" x14ac:dyDescent="0.2">
      <c r="A104" s="47" t="s">
        <v>0</v>
      </c>
      <c r="B104" s="47" t="s">
        <v>0</v>
      </c>
      <c r="C104" s="47" t="s">
        <v>0</v>
      </c>
      <c r="D104" s="47" t="s">
        <v>0</v>
      </c>
      <c r="E104" s="47" t="s">
        <v>0</v>
      </c>
      <c r="F104" s="47" t="s">
        <v>0</v>
      </c>
      <c r="G104" s="47" t="s">
        <v>0</v>
      </c>
      <c r="H104" s="47" t="s">
        <v>0</v>
      </c>
      <c r="I104" s="47" t="s">
        <v>0</v>
      </c>
      <c r="J104" s="47" t="s">
        <v>0</v>
      </c>
      <c r="K104" s="47" t="s">
        <v>0</v>
      </c>
      <c r="L104" s="47" t="s">
        <v>0</v>
      </c>
      <c r="M104" s="47" t="s">
        <v>0</v>
      </c>
      <c r="N104" s="47" t="s">
        <v>0</v>
      </c>
      <c r="O104" s="47" t="s">
        <v>0</v>
      </c>
      <c r="P104" s="47" t="s">
        <v>0</v>
      </c>
      <c r="Q104" s="35" t="s">
        <v>0</v>
      </c>
      <c r="R104" s="35" t="s">
        <v>0</v>
      </c>
      <c r="S104" s="35" t="s">
        <v>0</v>
      </c>
    </row>
    <row r="105" spans="1:19" ht="30" customHeight="1" x14ac:dyDescent="0.2">
      <c r="A105" s="47" t="s">
        <v>0</v>
      </c>
      <c r="B105" s="47" t="s">
        <v>0</v>
      </c>
      <c r="C105" s="47" t="s">
        <v>0</v>
      </c>
      <c r="D105" s="47" t="s">
        <v>0</v>
      </c>
      <c r="E105" s="47" t="s">
        <v>0</v>
      </c>
      <c r="F105" s="47" t="s">
        <v>0</v>
      </c>
      <c r="G105" s="47" t="s">
        <v>0</v>
      </c>
      <c r="H105" s="47" t="s">
        <v>0</v>
      </c>
      <c r="I105" s="47" t="s">
        <v>0</v>
      </c>
      <c r="J105" s="47" t="s">
        <v>0</v>
      </c>
      <c r="K105" s="47" t="s">
        <v>0</v>
      </c>
      <c r="L105" s="47" t="s">
        <v>0</v>
      </c>
      <c r="M105" s="47" t="s">
        <v>0</v>
      </c>
      <c r="N105" s="47" t="s">
        <v>0</v>
      </c>
      <c r="O105" s="47" t="s">
        <v>0</v>
      </c>
      <c r="P105" s="47" t="s">
        <v>0</v>
      </c>
      <c r="Q105" s="35" t="s">
        <v>0</v>
      </c>
      <c r="R105" s="35" t="s">
        <v>0</v>
      </c>
      <c r="S105" s="35" t="s">
        <v>0</v>
      </c>
    </row>
    <row r="106" spans="1:19" ht="30" customHeight="1" x14ac:dyDescent="0.2">
      <c r="A106" s="47" t="s">
        <v>0</v>
      </c>
      <c r="B106" s="47" t="s">
        <v>0</v>
      </c>
      <c r="C106" s="47" t="s">
        <v>0</v>
      </c>
      <c r="D106" s="47" t="s">
        <v>0</v>
      </c>
      <c r="E106" s="47" t="s">
        <v>0</v>
      </c>
      <c r="F106" s="47" t="s">
        <v>0</v>
      </c>
      <c r="G106" s="47" t="s">
        <v>0</v>
      </c>
      <c r="H106" s="47" t="s">
        <v>0</v>
      </c>
      <c r="I106" s="47" t="s">
        <v>0</v>
      </c>
      <c r="J106" s="47" t="s">
        <v>0</v>
      </c>
      <c r="K106" s="47" t="s">
        <v>0</v>
      </c>
      <c r="L106" s="47" t="s">
        <v>0</v>
      </c>
      <c r="M106" s="47" t="s">
        <v>0</v>
      </c>
      <c r="N106" s="47" t="s">
        <v>0</v>
      </c>
      <c r="O106" s="47" t="s">
        <v>0</v>
      </c>
      <c r="P106" s="47" t="s">
        <v>0</v>
      </c>
      <c r="Q106" s="35" t="s">
        <v>0</v>
      </c>
      <c r="R106" s="35" t="s">
        <v>0</v>
      </c>
      <c r="S106" s="35" t="s">
        <v>0</v>
      </c>
    </row>
    <row r="107" spans="1:19" ht="30" customHeight="1" x14ac:dyDescent="0.2">
      <c r="A107" s="47" t="s">
        <v>0</v>
      </c>
      <c r="B107" s="47" t="s">
        <v>0</v>
      </c>
      <c r="C107" s="47" t="s">
        <v>0</v>
      </c>
      <c r="D107" s="47" t="s">
        <v>0</v>
      </c>
      <c r="E107" s="47" t="s">
        <v>0</v>
      </c>
      <c r="F107" s="47" t="s">
        <v>0</v>
      </c>
      <c r="G107" s="47" t="s">
        <v>0</v>
      </c>
      <c r="H107" s="47" t="s">
        <v>0</v>
      </c>
      <c r="I107" s="47" t="s">
        <v>0</v>
      </c>
      <c r="J107" s="47" t="s">
        <v>0</v>
      </c>
      <c r="K107" s="47" t="s">
        <v>0</v>
      </c>
      <c r="L107" s="47" t="s">
        <v>0</v>
      </c>
      <c r="M107" s="47" t="s">
        <v>0</v>
      </c>
      <c r="N107" s="47" t="s">
        <v>0</v>
      </c>
      <c r="O107" s="47" t="s">
        <v>0</v>
      </c>
      <c r="P107" s="47" t="s">
        <v>0</v>
      </c>
      <c r="Q107" s="35" t="s">
        <v>0</v>
      </c>
      <c r="R107" s="35" t="s">
        <v>0</v>
      </c>
      <c r="S107" s="35" t="s">
        <v>0</v>
      </c>
    </row>
  </sheetData>
  <mergeCells count="1">
    <mergeCell ref="G3:P3"/>
  </mergeCells>
  <pageMargins left="0.39370078740157483" right="0.39370078740157483" top="0.78740157480314965" bottom="0.43307086614173229" header="0.51181102362204722" footer="0.27559055118110237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27</vt:i4>
      </vt:variant>
    </vt:vector>
  </HeadingPairs>
  <TitlesOfParts>
    <vt:vector size="36" baseType="lpstr">
      <vt:lpstr>Income Statement</vt:lpstr>
      <vt:lpstr>Income Statement - General</vt:lpstr>
      <vt:lpstr>Income Statement - Other 1</vt:lpstr>
      <vt:lpstr>Balance Sheet</vt:lpstr>
      <vt:lpstr>Balance Sheet - General</vt:lpstr>
      <vt:lpstr>Balance Sheet - Other 1</vt:lpstr>
      <vt:lpstr>Cash Flow</vt:lpstr>
      <vt:lpstr>Cash Flow - General</vt:lpstr>
      <vt:lpstr>Cash Flow - Other 1</vt:lpstr>
      <vt:lpstr>balance_sheet_consolidated_general</vt:lpstr>
      <vt:lpstr>balance_sheet_consolidated_main</vt:lpstr>
      <vt:lpstr>balance_sheet_consolidated_other1</vt:lpstr>
      <vt:lpstr>BS_area_1_consol</vt:lpstr>
      <vt:lpstr>BS_area_1_general</vt:lpstr>
      <vt:lpstr>BS_area_1_other1</vt:lpstr>
      <vt:lpstr>cash_flow_consolidated_general</vt:lpstr>
      <vt:lpstr>cash_flow_consolidated_main</vt:lpstr>
      <vt:lpstr>cash_flow_consolidated_other1</vt:lpstr>
      <vt:lpstr>CF_area_1_consol</vt:lpstr>
      <vt:lpstr>CF_area_1_general</vt:lpstr>
      <vt:lpstr>CF_area_1_other1</vt:lpstr>
      <vt:lpstr>income_statement_consolidated_general</vt:lpstr>
      <vt:lpstr>income_statement_consolidated_main</vt:lpstr>
      <vt:lpstr>income_statement_consolidated_other1</vt:lpstr>
      <vt:lpstr>IS_area_1_consol</vt:lpstr>
      <vt:lpstr>IS_area_1_general</vt:lpstr>
      <vt:lpstr>IS_area_1_other1</vt:lpstr>
      <vt:lpstr>'Balance Sheet'!Print_Area</vt:lpstr>
      <vt:lpstr>'Balance Sheet - General'!Print_Area</vt:lpstr>
      <vt:lpstr>'Balance Sheet - Other 1'!Print_Area</vt:lpstr>
      <vt:lpstr>'Cash Flow'!Print_Area</vt:lpstr>
      <vt:lpstr>'Cash Flow - General'!Print_Area</vt:lpstr>
      <vt:lpstr>'Cash Flow - Other 1'!Print_Area</vt:lpstr>
      <vt:lpstr>'Income Statement'!Print_Area</vt:lpstr>
      <vt:lpstr>'Income Statement - General'!Print_Area</vt:lpstr>
      <vt:lpstr>'Income Statement - Other 1'!Print_Area</vt:lpstr>
    </vt:vector>
  </TitlesOfParts>
  <Company>Kiama Municipal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Mead</dc:creator>
  <cp:lastModifiedBy>David Mead</cp:lastModifiedBy>
  <dcterms:created xsi:type="dcterms:W3CDTF">2018-02-06T05:17:06Z</dcterms:created>
  <dcterms:modified xsi:type="dcterms:W3CDTF">2018-02-06T05:20:05Z</dcterms:modified>
</cp:coreProperties>
</file>